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Z:\DELCO\Planilhas\Planilhas\036_22 Limpeza Armazem Interior e Capital\Instrução\"/>
    </mc:Choice>
  </mc:AlternateContent>
  <workbookProtection lockWindows="1"/>
  <bookViews>
    <workbookView xWindow="0" yWindow="0" windowWidth="16380" windowHeight="8190" tabRatio="932"/>
  </bookViews>
  <sheets>
    <sheet name="Observações" sheetId="51" r:id="rId1"/>
    <sheet name="Insumos Diversos - Lote 1" sheetId="2" r:id="rId2"/>
    <sheet name="Insumos Diversos - Lote 2" sheetId="89" r:id="rId3"/>
    <sheet name="Insumos Diversos - Lote 3" sheetId="90" r:id="rId4"/>
    <sheet name="Insumos Diversos - Lote 4" sheetId="91" r:id="rId5"/>
    <sheet name="Aux. de Limpeza ASJAG - Lote 1" sheetId="3" r:id="rId6"/>
    <sheet name="Aux. de Limpeza ARVAN - Lote 1" sheetId="13" r:id="rId7"/>
    <sheet name="Aux. de Limpeza AGAVA - Lote 2" sheetId="53" r:id="rId8"/>
    <sheet name="Aux. Jardinagem AGAVA - Lote 2" sheetId="78" r:id="rId9"/>
    <sheet name="Líder AGAVA - Lote 2" sheetId="54" r:id="rId10"/>
    <sheet name="Aux. de Limpeza ASAVA - Loto 2" sheetId="55" r:id="rId11"/>
    <sheet name="Aux. de Limpeza ASBAU - Lote 2" sheetId="56" r:id="rId12"/>
    <sheet name="Aux. Jardinagem ASBAU - Lote 2" sheetId="79" r:id="rId13"/>
    <sheet name="Aux. de Limpeza ARPED - Lote 2" sheetId="57" r:id="rId14"/>
    <sheet name="Aux. Jardinagem ARPED - Lote 2" sheetId="80" r:id="rId15"/>
    <sheet name="Aux. de Limpeza ARRUB - Lote 2" sheetId="58" r:id="rId16"/>
    <sheet name="Aux. de Limpeza AGTAT - Lote 2" sheetId="59" r:id="rId17"/>
    <sheet name="Aux. Jardinagem AGTAT - Lote 2" sheetId="81" r:id="rId18"/>
    <sheet name="Líder AGTAT - Lote 2" sheetId="60" r:id="rId19"/>
    <sheet name="Aux. de Limpeza ARARA - Lote 3" sheetId="61" r:id="rId20"/>
    <sheet name="Aux. de Limpeza AGARA - Lote 3" sheetId="62" r:id="rId21"/>
    <sheet name="Aux. Jardinagem AGARA - Lote 3" sheetId="82" r:id="rId22"/>
    <sheet name="Líder AGARA - Lote 3" sheetId="63" r:id="rId23"/>
    <sheet name="Aux. de Limpeza ARTUT - Lote 3" sheetId="64" r:id="rId24"/>
    <sheet name="Aux. Jardinagem ARTUT - Lote 3" sheetId="83" r:id="rId25"/>
    <sheet name="Aux. de Limpeza ASFER - Lote 3" sheetId="65" r:id="rId26"/>
    <sheet name="Aux. de Limpeza ASRIB - Lote 3" sheetId="66" r:id="rId27"/>
    <sheet name="Aux. Jardinagem ASRIB - Lote 3" sheetId="84" r:id="rId28"/>
    <sheet name="Aux. de Limpeza AGSJB - Lote 3" sheetId="67" r:id="rId29"/>
    <sheet name="Aux. Jardinagem AGSJB - Lote 3" sheetId="85" r:id="rId30"/>
    <sheet name="Líder AGSJB - Lote 3" sheetId="68" r:id="rId31"/>
    <sheet name="Aux. de Limpeza AGSJP - Lote 3" sheetId="69" r:id="rId32"/>
    <sheet name="Aux. Jardinagem AGSJP - Lote 3" sheetId="86" r:id="rId33"/>
    <sheet name="Líder AGSJP - Lote 3" sheetId="70" r:id="rId34"/>
    <sheet name="Aux. de Limpeza ASOUR - Lote 4" sheetId="71" r:id="rId35"/>
    <sheet name="Aux. de Limpeza AGPAL - Lote 4" sheetId="72" r:id="rId36"/>
    <sheet name="Aux. Jardinagem AGPAL - Lote 4" sheetId="87" r:id="rId37"/>
    <sheet name="Líder AGPAL - Lote 4" sheetId="73" r:id="rId38"/>
    <sheet name="Aux. de Limpeza ASPRE - Lote 4" sheetId="74" r:id="rId39"/>
    <sheet name="Aux. de Limpeza AGTUP - Lote 4" sheetId="75" r:id="rId40"/>
    <sheet name="Aux. Jardinagem AGTUP - Lote 4" sheetId="88" r:id="rId41"/>
    <sheet name="Líder AGTUP - Lote 4" sheetId="76" r:id="rId42"/>
    <sheet name="Resumo Geral" sheetId="7" r:id="rId43"/>
  </sheets>
  <definedNames>
    <definedName name="_xlnm.Print_Area" localSheetId="20">'Aux. de Limpeza AGARA - Lote 3'!$A$1:$G$137</definedName>
    <definedName name="_xlnm.Print_Area" localSheetId="7">'Aux. de Limpeza AGAVA - Lote 2'!$A$1:$G$137</definedName>
    <definedName name="_xlnm.Print_Area" localSheetId="35">'Aux. de Limpeza AGPAL - Lote 4'!$A$1:$G$137</definedName>
    <definedName name="_xlnm.Print_Area" localSheetId="28">'Aux. de Limpeza AGSJB - Lote 3'!$A$1:$G$137</definedName>
    <definedName name="_xlnm.Print_Area" localSheetId="31">'Aux. de Limpeza AGSJP - Lote 3'!$A$1:$G$137</definedName>
    <definedName name="_xlnm.Print_Area" localSheetId="16">'Aux. de Limpeza AGTAT - Lote 2'!$A$1:$G$137</definedName>
    <definedName name="_xlnm.Print_Area" localSheetId="39">'Aux. de Limpeza AGTUP - Lote 4'!$A$1:$G$137</definedName>
    <definedName name="_xlnm.Print_Area" localSheetId="19">'Aux. de Limpeza ARARA - Lote 3'!$A$1:$G$137</definedName>
    <definedName name="_xlnm.Print_Area" localSheetId="13">'Aux. de Limpeza ARPED - Lote 2'!$A$1:$G$137</definedName>
    <definedName name="_xlnm.Print_Area" localSheetId="15">'Aux. de Limpeza ARRUB - Lote 2'!$A$1:$G$137</definedName>
    <definedName name="_xlnm.Print_Area" localSheetId="23">'Aux. de Limpeza ARTUT - Lote 3'!$A$1:$G$137</definedName>
    <definedName name="_xlnm.Print_Area" localSheetId="6">'Aux. de Limpeza ARVAN - Lote 1'!$A$1:$G$137</definedName>
    <definedName name="_xlnm.Print_Area" localSheetId="10">'Aux. de Limpeza ASAVA - Loto 2'!$A$1:$G$137</definedName>
    <definedName name="_xlnm.Print_Area" localSheetId="11">'Aux. de Limpeza ASBAU - Lote 2'!$A$1:$G$137</definedName>
    <definedName name="_xlnm.Print_Area" localSheetId="25">'Aux. de Limpeza ASFER - Lote 3'!$A$1:$G$137</definedName>
    <definedName name="_xlnm.Print_Area" localSheetId="5">'Aux. de Limpeza ASJAG - Lote 1'!$A$1:$G$137</definedName>
    <definedName name="_xlnm.Print_Area" localSheetId="34">'Aux. de Limpeza ASOUR - Lote 4'!$A$1:$G$137</definedName>
    <definedName name="_xlnm.Print_Area" localSheetId="38">'Aux. de Limpeza ASPRE - Lote 4'!$A$1:$G$137</definedName>
    <definedName name="_xlnm.Print_Area" localSheetId="26">'Aux. de Limpeza ASRIB - Lote 3'!$A$1:$G$137</definedName>
    <definedName name="_xlnm.Print_Area" localSheetId="21">'Aux. Jardinagem AGARA - Lote 3'!$A$1:$G$137</definedName>
    <definedName name="_xlnm.Print_Area" localSheetId="8">'Aux. Jardinagem AGAVA - Lote 2'!$A$1:$G$137</definedName>
    <definedName name="_xlnm.Print_Area" localSheetId="36">'Aux. Jardinagem AGPAL - Lote 4'!$A$1:$G$137</definedName>
    <definedName name="_xlnm.Print_Area" localSheetId="29">'Aux. Jardinagem AGSJB - Lote 3'!$A$1:$G$137</definedName>
    <definedName name="_xlnm.Print_Area" localSheetId="32">'Aux. Jardinagem AGSJP - Lote 3'!$A$1:$G$137</definedName>
    <definedName name="_xlnm.Print_Area" localSheetId="17">'Aux. Jardinagem AGTAT - Lote 2'!$A$1:$G$137</definedName>
    <definedName name="_xlnm.Print_Area" localSheetId="40">'Aux. Jardinagem AGTUP - Lote 4'!$A$1:$G$137</definedName>
    <definedName name="_xlnm.Print_Area" localSheetId="14">'Aux. Jardinagem ARPED - Lote 2'!$A$1:$G$137</definedName>
    <definedName name="_xlnm.Print_Area" localSheetId="24">'Aux. Jardinagem ARTUT - Lote 3'!$A$1:$G$137</definedName>
    <definedName name="_xlnm.Print_Area" localSheetId="12">'Aux. Jardinagem ASBAU - Lote 2'!$A$1:$G$137</definedName>
    <definedName name="_xlnm.Print_Area" localSheetId="27">'Aux. Jardinagem ASRIB - Lote 3'!$A$1:$G$137</definedName>
    <definedName name="_xlnm.Print_Area" localSheetId="1">'Insumos Diversos - Lote 1'!$A$1:$G$113</definedName>
    <definedName name="_xlnm.Print_Area" localSheetId="2">'Insumos Diversos - Lote 2'!$A$1:$O$113</definedName>
    <definedName name="_xlnm.Print_Area" localSheetId="3">'Insumos Diversos - Lote 3'!$A$1:$Q$113</definedName>
    <definedName name="_xlnm.Print_Area" localSheetId="4">'Insumos Diversos - Lote 4'!$A$1:$K$113</definedName>
    <definedName name="_xlnm.Print_Area" localSheetId="22">'Líder AGARA - Lote 3'!$A$1:$G$137</definedName>
    <definedName name="_xlnm.Print_Area" localSheetId="9">'Líder AGAVA - Lote 2'!$A$1:$G$137</definedName>
    <definedName name="_xlnm.Print_Area" localSheetId="37">'Líder AGPAL - Lote 4'!$A$1:$G$137</definedName>
    <definedName name="_xlnm.Print_Area" localSheetId="30">'Líder AGSJB - Lote 3'!$A$1:$G$137</definedName>
    <definedName name="_xlnm.Print_Area" localSheetId="33">'Líder AGSJP - Lote 3'!$A$1:$G$137</definedName>
    <definedName name="_xlnm.Print_Area" localSheetId="18">'Líder AGTAT - Lote 2'!$A$1:$G$137</definedName>
    <definedName name="_xlnm.Print_Area" localSheetId="41">'Líder AGTUP - Lote 4'!$A$1:$G$137</definedName>
    <definedName name="_xlnm.Print_Area" localSheetId="0">Observações!$A$1:$B$27</definedName>
    <definedName name="_xlnm.Print_Area" localSheetId="42">'Resumo Geral'!$A$1:$K$65</definedName>
  </definedNames>
  <calcPr calcId="152511" iterate="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4" i="90" l="1"/>
  <c r="K84" i="90"/>
  <c r="M84" i="90"/>
  <c r="O84" i="90"/>
  <c r="Q84" i="90"/>
  <c r="I85" i="90"/>
  <c r="K85" i="90"/>
  <c r="M85" i="90"/>
  <c r="O85" i="90"/>
  <c r="Q85" i="90"/>
  <c r="I86" i="90"/>
  <c r="K86" i="90"/>
  <c r="M86" i="90"/>
  <c r="O86" i="90"/>
  <c r="Q86" i="90"/>
  <c r="I87" i="90"/>
  <c r="K87" i="90"/>
  <c r="M87" i="90"/>
  <c r="O87" i="90"/>
  <c r="Q87" i="90"/>
  <c r="I88" i="90"/>
  <c r="K88" i="90"/>
  <c r="M88" i="90"/>
  <c r="O88" i="90"/>
  <c r="Q88" i="90"/>
  <c r="I89" i="90"/>
  <c r="K89" i="90"/>
  <c r="M89" i="90"/>
  <c r="O89" i="90"/>
  <c r="Q89" i="90"/>
  <c r="I90" i="90"/>
  <c r="K90" i="90"/>
  <c r="M90" i="90"/>
  <c r="O90" i="90"/>
  <c r="Q90" i="90"/>
  <c r="I91" i="90"/>
  <c r="K91" i="90"/>
  <c r="M91" i="90"/>
  <c r="O91" i="90"/>
  <c r="Q91" i="90"/>
  <c r="I92" i="90"/>
  <c r="K92" i="90"/>
  <c r="M92" i="90"/>
  <c r="O92" i="90"/>
  <c r="Q92" i="90"/>
  <c r="I93" i="90"/>
  <c r="K93" i="90"/>
  <c r="M93" i="90"/>
  <c r="O93" i="90"/>
  <c r="Q93" i="90"/>
  <c r="I94" i="90"/>
  <c r="K94" i="90"/>
  <c r="M94" i="90"/>
  <c r="O94" i="90"/>
  <c r="Q94" i="90"/>
  <c r="I95" i="90"/>
  <c r="K95" i="90"/>
  <c r="M95" i="90"/>
  <c r="O95" i="90"/>
  <c r="Q95" i="90"/>
  <c r="I96" i="90"/>
  <c r="K96" i="90"/>
  <c r="M96" i="90"/>
  <c r="O96" i="90"/>
  <c r="Q96" i="90"/>
  <c r="I97" i="90"/>
  <c r="K97" i="90"/>
  <c r="M97" i="90"/>
  <c r="O97" i="90"/>
  <c r="Q97" i="90"/>
  <c r="I98" i="90"/>
  <c r="K98" i="90"/>
  <c r="M98" i="90"/>
  <c r="O98" i="90"/>
  <c r="Q98" i="90"/>
  <c r="I99" i="90"/>
  <c r="K99" i="90"/>
  <c r="M99" i="90"/>
  <c r="O99" i="90"/>
  <c r="Q99" i="90"/>
  <c r="I100" i="90"/>
  <c r="K100" i="90"/>
  <c r="M100" i="90"/>
  <c r="O100" i="90"/>
  <c r="Q100" i="90"/>
  <c r="E6" i="89" l="1"/>
  <c r="E7" i="89"/>
  <c r="E8" i="89"/>
  <c r="E9" i="89"/>
  <c r="E10" i="89"/>
  <c r="E11" i="89"/>
  <c r="E12" i="89"/>
  <c r="E13" i="89"/>
  <c r="E14" i="89"/>
  <c r="E15" i="89"/>
  <c r="E16" i="89"/>
  <c r="E17" i="89"/>
  <c r="E18" i="89"/>
  <c r="E19" i="89"/>
  <c r="E20" i="89"/>
  <c r="E21" i="89"/>
  <c r="E22" i="89"/>
  <c r="E23" i="89"/>
  <c r="E24" i="89"/>
  <c r="E25" i="89"/>
  <c r="E26" i="89"/>
  <c r="E27" i="89"/>
  <c r="E28" i="89"/>
  <c r="E29" i="89"/>
  <c r="E30" i="89"/>
  <c r="E31" i="89"/>
  <c r="E32" i="89"/>
  <c r="E33" i="89"/>
  <c r="E34" i="89"/>
  <c r="E35" i="89"/>
  <c r="E36" i="89"/>
  <c r="E37" i="89"/>
  <c r="E38" i="89"/>
  <c r="E39" i="89"/>
  <c r="E40" i="89"/>
  <c r="E41" i="89"/>
  <c r="E42" i="89"/>
  <c r="E43" i="89"/>
  <c r="E44" i="89"/>
  <c r="E45" i="89"/>
  <c r="E46" i="89"/>
  <c r="E47" i="89"/>
  <c r="E48" i="89"/>
  <c r="E49" i="89"/>
  <c r="E56" i="89"/>
  <c r="E57" i="89"/>
  <c r="E58" i="89"/>
  <c r="E59" i="89"/>
  <c r="E60" i="89"/>
  <c r="E61" i="89"/>
  <c r="E62" i="89"/>
  <c r="E63" i="89"/>
  <c r="E64" i="89"/>
  <c r="E71" i="89"/>
  <c r="E72" i="89"/>
  <c r="E73" i="89"/>
  <c r="E74" i="89"/>
  <c r="E75" i="89"/>
  <c r="E76" i="89"/>
  <c r="E77" i="89"/>
  <c r="E84" i="89"/>
  <c r="E85" i="89"/>
  <c r="E86" i="89"/>
  <c r="E87" i="89"/>
  <c r="E88" i="89"/>
  <c r="E89" i="89"/>
  <c r="E90" i="89"/>
  <c r="E91" i="89"/>
  <c r="E92" i="89"/>
  <c r="E93" i="89"/>
  <c r="E94" i="89"/>
  <c r="E95" i="89"/>
  <c r="E96" i="89"/>
  <c r="E97" i="89"/>
  <c r="E98" i="89"/>
  <c r="E99" i="89"/>
  <c r="E100" i="89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66" i="89" l="1"/>
  <c r="E103" i="89"/>
  <c r="E79" i="89"/>
  <c r="E51" i="89"/>
  <c r="E59" i="79"/>
  <c r="E59" i="80"/>
  <c r="E59" i="81"/>
  <c r="E59" i="82"/>
  <c r="E59" i="83"/>
  <c r="E59" i="84"/>
  <c r="E59" i="85"/>
  <c r="E59" i="86"/>
  <c r="E59" i="87"/>
  <c r="E59" i="88"/>
  <c r="E59" i="78"/>
  <c r="F88" i="3" l="1"/>
  <c r="F88" i="53"/>
  <c r="F88" i="78"/>
  <c r="F88" i="54"/>
  <c r="F88" i="55"/>
  <c r="F88" i="56"/>
  <c r="F88" i="79"/>
  <c r="F88" i="57"/>
  <c r="F88" i="80"/>
  <c r="F88" i="58"/>
  <c r="F88" i="59"/>
  <c r="F88" i="81"/>
  <c r="F88" i="60"/>
  <c r="F88" i="61"/>
  <c r="F88" i="62"/>
  <c r="F88" i="82"/>
  <c r="F88" i="63"/>
  <c r="F88" i="64"/>
  <c r="F88" i="83"/>
  <c r="F88" i="65"/>
  <c r="F88" i="66"/>
  <c r="F88" i="84"/>
  <c r="F88" i="67"/>
  <c r="F88" i="85"/>
  <c r="F88" i="68"/>
  <c r="F88" i="69"/>
  <c r="F88" i="86"/>
  <c r="F88" i="70"/>
  <c r="F88" i="71"/>
  <c r="F88" i="72"/>
  <c r="F88" i="87"/>
  <c r="F88" i="73"/>
  <c r="F88" i="74"/>
  <c r="F88" i="75"/>
  <c r="F88" i="88"/>
  <c r="F88" i="76"/>
  <c r="F88" i="13"/>
  <c r="F85" i="3"/>
  <c r="F85" i="53"/>
  <c r="F85" i="78"/>
  <c r="F85" i="54"/>
  <c r="F85" i="55"/>
  <c r="F85" i="56"/>
  <c r="F85" i="79"/>
  <c r="F85" i="57"/>
  <c r="F85" i="80"/>
  <c r="F85" i="58"/>
  <c r="F85" i="59"/>
  <c r="F85" i="81"/>
  <c r="F85" i="60"/>
  <c r="F85" i="61"/>
  <c r="F85" i="62"/>
  <c r="F85" i="82"/>
  <c r="F85" i="63"/>
  <c r="F85" i="64"/>
  <c r="F85" i="83"/>
  <c r="F85" i="65"/>
  <c r="F85" i="66"/>
  <c r="F85" i="84"/>
  <c r="F85" i="67"/>
  <c r="F85" i="85"/>
  <c r="F85" i="68"/>
  <c r="F85" i="69"/>
  <c r="F85" i="86"/>
  <c r="F85" i="70"/>
  <c r="F85" i="71"/>
  <c r="F85" i="72"/>
  <c r="F85" i="87"/>
  <c r="F85" i="73"/>
  <c r="F85" i="74"/>
  <c r="F85" i="75"/>
  <c r="F85" i="88"/>
  <c r="F85" i="76"/>
  <c r="F85" i="13"/>
  <c r="F83" i="3"/>
  <c r="F83" i="53"/>
  <c r="F83" i="78"/>
  <c r="F83" i="54"/>
  <c r="F83" i="55"/>
  <c r="F83" i="56"/>
  <c r="F83" i="79"/>
  <c r="F83" i="57"/>
  <c r="F83" i="80"/>
  <c r="F83" i="58"/>
  <c r="F83" i="59"/>
  <c r="F83" i="81"/>
  <c r="F83" i="60"/>
  <c r="F83" i="61"/>
  <c r="F83" i="62"/>
  <c r="F83" i="82"/>
  <c r="F83" i="63"/>
  <c r="F83" i="64"/>
  <c r="F83" i="83"/>
  <c r="F83" i="65"/>
  <c r="F83" i="66"/>
  <c r="F83" i="84"/>
  <c r="F83" i="67"/>
  <c r="F83" i="85"/>
  <c r="F83" i="68"/>
  <c r="F83" i="69"/>
  <c r="F83" i="86"/>
  <c r="F83" i="70"/>
  <c r="F83" i="71"/>
  <c r="F83" i="72"/>
  <c r="F83" i="87"/>
  <c r="F83" i="73"/>
  <c r="F83" i="74"/>
  <c r="F83" i="75"/>
  <c r="F83" i="88"/>
  <c r="F83" i="76"/>
  <c r="F83" i="13"/>
  <c r="F82" i="3"/>
  <c r="F82" i="53"/>
  <c r="F82" i="78"/>
  <c r="F82" i="54"/>
  <c r="F82" i="55"/>
  <c r="F82" i="56"/>
  <c r="F82" i="79"/>
  <c r="F82" i="57"/>
  <c r="F82" i="80"/>
  <c r="F82" i="58"/>
  <c r="F82" i="59"/>
  <c r="F82" i="81"/>
  <c r="F82" i="60"/>
  <c r="F82" i="61"/>
  <c r="F82" i="62"/>
  <c r="F82" i="82"/>
  <c r="F82" i="63"/>
  <c r="F82" i="64"/>
  <c r="F82" i="83"/>
  <c r="F82" i="65"/>
  <c r="F82" i="66"/>
  <c r="F82" i="84"/>
  <c r="F82" i="67"/>
  <c r="F82" i="85"/>
  <c r="F82" i="68"/>
  <c r="F82" i="69"/>
  <c r="F82" i="86"/>
  <c r="F82" i="70"/>
  <c r="F82" i="71"/>
  <c r="F82" i="72"/>
  <c r="F82" i="87"/>
  <c r="F82" i="73"/>
  <c r="F82" i="74"/>
  <c r="F82" i="75"/>
  <c r="F82" i="88"/>
  <c r="F82" i="76"/>
  <c r="F82" i="13"/>
  <c r="F81" i="3"/>
  <c r="F81" i="53"/>
  <c r="F81" i="78"/>
  <c r="F81" i="54"/>
  <c r="F81" i="55"/>
  <c r="F81" i="56"/>
  <c r="F81" i="79"/>
  <c r="F81" i="57"/>
  <c r="F81" i="80"/>
  <c r="F81" i="58"/>
  <c r="F81" i="59"/>
  <c r="F81" i="81"/>
  <c r="F81" i="60"/>
  <c r="F81" i="61"/>
  <c r="F81" i="62"/>
  <c r="F81" i="82"/>
  <c r="F81" i="63"/>
  <c r="F81" i="64"/>
  <c r="F81" i="83"/>
  <c r="F81" i="65"/>
  <c r="F81" i="66"/>
  <c r="F81" i="84"/>
  <c r="F81" i="67"/>
  <c r="F81" i="85"/>
  <c r="F81" i="68"/>
  <c r="F81" i="69"/>
  <c r="F81" i="86"/>
  <c r="F81" i="70"/>
  <c r="F81" i="71"/>
  <c r="F81" i="72"/>
  <c r="F81" i="87"/>
  <c r="F81" i="73"/>
  <c r="F81" i="74"/>
  <c r="F81" i="75"/>
  <c r="F81" i="88"/>
  <c r="F81" i="76"/>
  <c r="F81" i="13"/>
  <c r="F74" i="3"/>
  <c r="F74" i="53"/>
  <c r="F74" i="78"/>
  <c r="F74" i="54"/>
  <c r="F74" i="55"/>
  <c r="F74" i="56"/>
  <c r="F74" i="79"/>
  <c r="F74" i="57"/>
  <c r="F74" i="80"/>
  <c r="F74" i="58"/>
  <c r="F74" i="59"/>
  <c r="F74" i="81"/>
  <c r="F74" i="60"/>
  <c r="F74" i="61"/>
  <c r="F74" i="62"/>
  <c r="F74" i="82"/>
  <c r="F74" i="63"/>
  <c r="F74" i="64"/>
  <c r="F74" i="83"/>
  <c r="F74" i="65"/>
  <c r="F74" i="66"/>
  <c r="F74" i="84"/>
  <c r="F74" i="67"/>
  <c r="F74" i="85"/>
  <c r="F74" i="68"/>
  <c r="F74" i="69"/>
  <c r="F74" i="86"/>
  <c r="F74" i="70"/>
  <c r="F74" i="71"/>
  <c r="F74" i="72"/>
  <c r="F74" i="87"/>
  <c r="F74" i="73"/>
  <c r="F74" i="74"/>
  <c r="F74" i="75"/>
  <c r="F74" i="88"/>
  <c r="F74" i="76"/>
  <c r="F74" i="13"/>
  <c r="F73" i="3"/>
  <c r="F73" i="53"/>
  <c r="F73" i="78"/>
  <c r="F73" i="54"/>
  <c r="F73" i="55"/>
  <c r="F73" i="56"/>
  <c r="F73" i="79"/>
  <c r="F73" i="57"/>
  <c r="F73" i="80"/>
  <c r="F73" i="58"/>
  <c r="F73" i="59"/>
  <c r="F73" i="81"/>
  <c r="F73" i="60"/>
  <c r="F73" i="61"/>
  <c r="F73" i="62"/>
  <c r="F73" i="82"/>
  <c r="F73" i="63"/>
  <c r="F73" i="64"/>
  <c r="F73" i="83"/>
  <c r="F73" i="65"/>
  <c r="F73" i="66"/>
  <c r="F73" i="84"/>
  <c r="F73" i="67"/>
  <c r="F73" i="85"/>
  <c r="F73" i="68"/>
  <c r="F73" i="69"/>
  <c r="F73" i="86"/>
  <c r="F73" i="70"/>
  <c r="F73" i="71"/>
  <c r="F73" i="72"/>
  <c r="F73" i="87"/>
  <c r="F73" i="73"/>
  <c r="F73" i="74"/>
  <c r="F73" i="75"/>
  <c r="F73" i="88"/>
  <c r="F73" i="76"/>
  <c r="F73" i="13"/>
  <c r="F71" i="3"/>
  <c r="F71" i="53"/>
  <c r="F71" i="78"/>
  <c r="F71" i="54"/>
  <c r="F71" i="55"/>
  <c r="F71" i="56"/>
  <c r="F71" i="79"/>
  <c r="F71" i="57"/>
  <c r="F71" i="80"/>
  <c r="F71" i="58"/>
  <c r="F71" i="59"/>
  <c r="F71" i="81"/>
  <c r="F71" i="60"/>
  <c r="F71" i="61"/>
  <c r="F71" i="62"/>
  <c r="F71" i="82"/>
  <c r="F71" i="63"/>
  <c r="F71" i="64"/>
  <c r="F71" i="83"/>
  <c r="F71" i="65"/>
  <c r="F71" i="66"/>
  <c r="F71" i="84"/>
  <c r="F71" i="67"/>
  <c r="F71" i="85"/>
  <c r="F71" i="68"/>
  <c r="F71" i="69"/>
  <c r="F71" i="86"/>
  <c r="F71" i="70"/>
  <c r="F71" i="71"/>
  <c r="F71" i="72"/>
  <c r="F71" i="87"/>
  <c r="F71" i="73"/>
  <c r="F71" i="74"/>
  <c r="F71" i="75"/>
  <c r="F71" i="88"/>
  <c r="F71" i="76"/>
  <c r="F71" i="13"/>
  <c r="F38" i="3"/>
  <c r="F38" i="53"/>
  <c r="F38" i="78"/>
  <c r="F38" i="54"/>
  <c r="F38" i="55"/>
  <c r="F38" i="56"/>
  <c r="F38" i="79"/>
  <c r="F38" i="57"/>
  <c r="F38" i="80"/>
  <c r="F38" i="58"/>
  <c r="F38" i="59"/>
  <c r="F38" i="81"/>
  <c r="F38" i="60"/>
  <c r="F38" i="61"/>
  <c r="F38" i="62"/>
  <c r="F38" i="82"/>
  <c r="F38" i="63"/>
  <c r="F38" i="64"/>
  <c r="F38" i="83"/>
  <c r="F38" i="65"/>
  <c r="F38" i="66"/>
  <c r="F38" i="84"/>
  <c r="F38" i="67"/>
  <c r="F38" i="85"/>
  <c r="F38" i="68"/>
  <c r="F38" i="69"/>
  <c r="F38" i="86"/>
  <c r="F38" i="70"/>
  <c r="F38" i="71"/>
  <c r="F38" i="72"/>
  <c r="F38" i="87"/>
  <c r="F38" i="73"/>
  <c r="F38" i="74"/>
  <c r="F38" i="75"/>
  <c r="F38" i="88"/>
  <c r="F38" i="76"/>
  <c r="F38" i="13"/>
  <c r="F37" i="3"/>
  <c r="F37" i="53"/>
  <c r="F37" i="78"/>
  <c r="F37" i="54"/>
  <c r="F37" i="55"/>
  <c r="F37" i="56"/>
  <c r="F37" i="79"/>
  <c r="F37" i="57"/>
  <c r="F37" i="80"/>
  <c r="F37" i="58"/>
  <c r="F37" i="59"/>
  <c r="F37" i="81"/>
  <c r="F37" i="60"/>
  <c r="F37" i="61"/>
  <c r="F37" i="62"/>
  <c r="F37" i="82"/>
  <c r="F37" i="63"/>
  <c r="F37" i="64"/>
  <c r="F37" i="83"/>
  <c r="F37" i="65"/>
  <c r="F37" i="66"/>
  <c r="F37" i="84"/>
  <c r="F37" i="67"/>
  <c r="F37" i="85"/>
  <c r="F37" i="68"/>
  <c r="F37" i="69"/>
  <c r="F37" i="86"/>
  <c r="F37" i="70"/>
  <c r="F37" i="71"/>
  <c r="F37" i="72"/>
  <c r="F37" i="87"/>
  <c r="F37" i="73"/>
  <c r="F37" i="74"/>
  <c r="F37" i="75"/>
  <c r="F37" i="88"/>
  <c r="F37" i="76"/>
  <c r="F37" i="13"/>
  <c r="E56" i="3"/>
  <c r="E56" i="53"/>
  <c r="E56" i="78"/>
  <c r="E56" i="54"/>
  <c r="E56" i="55"/>
  <c r="E56" i="56"/>
  <c r="E56" i="79"/>
  <c r="E56" i="57"/>
  <c r="E56" i="80"/>
  <c r="E56" i="58"/>
  <c r="E56" i="59"/>
  <c r="E56" i="81"/>
  <c r="E56" i="60"/>
  <c r="E56" i="61"/>
  <c r="E56" i="62"/>
  <c r="E56" i="82"/>
  <c r="E56" i="63"/>
  <c r="E56" i="64"/>
  <c r="E56" i="83"/>
  <c r="E56" i="65"/>
  <c r="E56" i="66"/>
  <c r="E56" i="84"/>
  <c r="E56" i="67"/>
  <c r="E56" i="85"/>
  <c r="E56" i="68"/>
  <c r="E56" i="69"/>
  <c r="E56" i="86"/>
  <c r="E56" i="70"/>
  <c r="E56" i="71"/>
  <c r="E56" i="72"/>
  <c r="E56" i="87"/>
  <c r="E56" i="73"/>
  <c r="E56" i="74"/>
  <c r="E56" i="75"/>
  <c r="E56" i="88"/>
  <c r="E56" i="76"/>
  <c r="E56" i="13"/>
  <c r="Q66" i="2" l="1"/>
  <c r="Q66" i="89"/>
  <c r="Q79" i="2"/>
  <c r="Q79" i="89"/>
  <c r="Q103" i="2"/>
  <c r="Q103" i="89"/>
  <c r="Q72" i="90" l="1"/>
  <c r="Q73" i="90"/>
  <c r="Q74" i="90"/>
  <c r="Q75" i="90"/>
  <c r="Q76" i="90"/>
  <c r="Q77" i="90"/>
  <c r="Q71" i="90"/>
  <c r="Q57" i="90"/>
  <c r="Q58" i="90"/>
  <c r="Q59" i="90"/>
  <c r="Q60" i="90"/>
  <c r="Q61" i="90"/>
  <c r="Q62" i="90"/>
  <c r="Q63" i="90"/>
  <c r="Q64" i="90"/>
  <c r="Q7" i="90"/>
  <c r="Q8" i="90"/>
  <c r="Q9" i="90"/>
  <c r="Q10" i="90"/>
  <c r="Q11" i="90"/>
  <c r="Q12" i="90"/>
  <c r="Q13" i="90"/>
  <c r="Q14" i="90"/>
  <c r="Q15" i="90"/>
  <c r="Q16" i="90"/>
  <c r="Q17" i="90"/>
  <c r="Q18" i="90"/>
  <c r="Q19" i="90"/>
  <c r="Q20" i="90"/>
  <c r="Q21" i="90"/>
  <c r="Q22" i="90"/>
  <c r="Q23" i="90"/>
  <c r="Q24" i="90"/>
  <c r="Q25" i="90"/>
  <c r="Q26" i="90"/>
  <c r="Q27" i="90"/>
  <c r="Q28" i="90"/>
  <c r="Q29" i="90"/>
  <c r="Q30" i="90"/>
  <c r="Q31" i="90"/>
  <c r="Q32" i="90"/>
  <c r="Q33" i="90"/>
  <c r="Q34" i="90"/>
  <c r="Q35" i="90"/>
  <c r="Q36" i="90"/>
  <c r="Q37" i="90"/>
  <c r="Q38" i="90"/>
  <c r="Q39" i="90"/>
  <c r="Q40" i="90"/>
  <c r="Q41" i="90"/>
  <c r="Q42" i="90"/>
  <c r="Q43" i="90"/>
  <c r="Q44" i="90"/>
  <c r="Q45" i="90"/>
  <c r="Q46" i="90"/>
  <c r="Q47" i="90"/>
  <c r="Q48" i="90"/>
  <c r="Q49" i="90"/>
  <c r="Q6" i="90"/>
  <c r="Q103" i="90" l="1"/>
  <c r="Q79" i="90"/>
  <c r="Q51" i="90"/>
  <c r="K100" i="91" l="1"/>
  <c r="I100" i="91"/>
  <c r="G100" i="91"/>
  <c r="E100" i="91"/>
  <c r="K99" i="91"/>
  <c r="I99" i="91"/>
  <c r="G99" i="91"/>
  <c r="E99" i="91"/>
  <c r="K98" i="91"/>
  <c r="I98" i="91"/>
  <c r="G98" i="91"/>
  <c r="E98" i="91"/>
  <c r="K97" i="91"/>
  <c r="I97" i="91"/>
  <c r="G97" i="91"/>
  <c r="E97" i="91"/>
  <c r="K96" i="91"/>
  <c r="I96" i="91"/>
  <c r="G96" i="91"/>
  <c r="E96" i="91"/>
  <c r="K95" i="91"/>
  <c r="I95" i="91"/>
  <c r="G95" i="91"/>
  <c r="E95" i="91"/>
  <c r="K94" i="91"/>
  <c r="I94" i="91"/>
  <c r="G94" i="91"/>
  <c r="E94" i="91"/>
  <c r="K93" i="91"/>
  <c r="I93" i="91"/>
  <c r="G93" i="91"/>
  <c r="E93" i="91"/>
  <c r="K92" i="91"/>
  <c r="I92" i="91"/>
  <c r="G92" i="91"/>
  <c r="E92" i="91"/>
  <c r="K91" i="91"/>
  <c r="I91" i="91"/>
  <c r="G91" i="91"/>
  <c r="E91" i="91"/>
  <c r="K90" i="91"/>
  <c r="I90" i="91"/>
  <c r="G90" i="91"/>
  <c r="E90" i="91"/>
  <c r="K89" i="91"/>
  <c r="I89" i="91"/>
  <c r="G89" i="91"/>
  <c r="E89" i="91"/>
  <c r="K88" i="91"/>
  <c r="I88" i="91"/>
  <c r="G88" i="91"/>
  <c r="E88" i="91"/>
  <c r="K87" i="91"/>
  <c r="I87" i="91"/>
  <c r="G87" i="91"/>
  <c r="E87" i="91"/>
  <c r="K86" i="91"/>
  <c r="I86" i="91"/>
  <c r="G86" i="91"/>
  <c r="E86" i="91"/>
  <c r="K85" i="91"/>
  <c r="I85" i="91"/>
  <c r="G85" i="91"/>
  <c r="E85" i="91"/>
  <c r="K84" i="91"/>
  <c r="I84" i="91"/>
  <c r="G84" i="91"/>
  <c r="E84" i="91"/>
  <c r="K77" i="91"/>
  <c r="I77" i="91"/>
  <c r="G77" i="91"/>
  <c r="E77" i="91"/>
  <c r="K76" i="91"/>
  <c r="I76" i="91"/>
  <c r="G76" i="91"/>
  <c r="E76" i="91"/>
  <c r="K75" i="91"/>
  <c r="I75" i="91"/>
  <c r="G75" i="91"/>
  <c r="E75" i="91"/>
  <c r="K74" i="91"/>
  <c r="I74" i="91"/>
  <c r="G74" i="91"/>
  <c r="E74" i="91"/>
  <c r="K73" i="91"/>
  <c r="I73" i="91"/>
  <c r="G73" i="91"/>
  <c r="E73" i="91"/>
  <c r="K72" i="91"/>
  <c r="I72" i="91"/>
  <c r="G72" i="91"/>
  <c r="E72" i="91"/>
  <c r="K71" i="91"/>
  <c r="I71" i="91"/>
  <c r="G71" i="91"/>
  <c r="E71" i="91"/>
  <c r="K64" i="91"/>
  <c r="I64" i="91"/>
  <c r="G64" i="91"/>
  <c r="E64" i="91"/>
  <c r="K63" i="91"/>
  <c r="I63" i="91"/>
  <c r="G63" i="91"/>
  <c r="E63" i="91"/>
  <c r="K62" i="91"/>
  <c r="I62" i="91"/>
  <c r="G62" i="91"/>
  <c r="E62" i="91"/>
  <c r="K61" i="91"/>
  <c r="I61" i="91"/>
  <c r="G61" i="91"/>
  <c r="E61" i="91"/>
  <c r="K60" i="91"/>
  <c r="I60" i="91"/>
  <c r="G60" i="91"/>
  <c r="E60" i="91"/>
  <c r="K59" i="91"/>
  <c r="I59" i="91"/>
  <c r="G59" i="91"/>
  <c r="E59" i="91"/>
  <c r="K58" i="91"/>
  <c r="I58" i="91"/>
  <c r="G58" i="91"/>
  <c r="E58" i="91"/>
  <c r="K57" i="91"/>
  <c r="I57" i="91"/>
  <c r="G57" i="91"/>
  <c r="E57" i="91"/>
  <c r="K56" i="91"/>
  <c r="K49" i="91"/>
  <c r="I49" i="91"/>
  <c r="G49" i="91"/>
  <c r="E49" i="91"/>
  <c r="K48" i="91"/>
  <c r="I48" i="91"/>
  <c r="G48" i="91"/>
  <c r="E48" i="91"/>
  <c r="K47" i="91"/>
  <c r="I47" i="91"/>
  <c r="G47" i="91"/>
  <c r="E47" i="91"/>
  <c r="K46" i="91"/>
  <c r="I46" i="91"/>
  <c r="G46" i="91"/>
  <c r="E46" i="91"/>
  <c r="K45" i="91"/>
  <c r="I45" i="91"/>
  <c r="G45" i="91"/>
  <c r="E45" i="91"/>
  <c r="K44" i="91"/>
  <c r="I44" i="91"/>
  <c r="G44" i="91"/>
  <c r="E44" i="91"/>
  <c r="K43" i="91"/>
  <c r="I43" i="91"/>
  <c r="G43" i="91"/>
  <c r="E43" i="91"/>
  <c r="K42" i="91"/>
  <c r="I42" i="91"/>
  <c r="G42" i="91"/>
  <c r="E42" i="91"/>
  <c r="K41" i="91"/>
  <c r="I41" i="91"/>
  <c r="G41" i="91"/>
  <c r="E41" i="91"/>
  <c r="K40" i="91"/>
  <c r="I40" i="91"/>
  <c r="G40" i="91"/>
  <c r="E40" i="91"/>
  <c r="K39" i="91"/>
  <c r="I39" i="91"/>
  <c r="G39" i="91"/>
  <c r="E39" i="91"/>
  <c r="K38" i="91"/>
  <c r="I38" i="91"/>
  <c r="G38" i="91"/>
  <c r="E38" i="91"/>
  <c r="K37" i="91"/>
  <c r="I37" i="91"/>
  <c r="G37" i="91"/>
  <c r="E37" i="91"/>
  <c r="K36" i="91"/>
  <c r="I36" i="91"/>
  <c r="G36" i="91"/>
  <c r="E36" i="91"/>
  <c r="K35" i="91"/>
  <c r="I35" i="91"/>
  <c r="G35" i="91"/>
  <c r="E35" i="91"/>
  <c r="K34" i="91"/>
  <c r="I34" i="91"/>
  <c r="G34" i="91"/>
  <c r="E34" i="91"/>
  <c r="K33" i="91"/>
  <c r="I33" i="91"/>
  <c r="G33" i="91"/>
  <c r="E33" i="91"/>
  <c r="K32" i="91"/>
  <c r="I32" i="91"/>
  <c r="G32" i="91"/>
  <c r="E32" i="91"/>
  <c r="K31" i="91"/>
  <c r="I31" i="91"/>
  <c r="G31" i="91"/>
  <c r="E31" i="91"/>
  <c r="K30" i="91"/>
  <c r="I30" i="91"/>
  <c r="G30" i="91"/>
  <c r="E30" i="91"/>
  <c r="K29" i="91"/>
  <c r="I29" i="91"/>
  <c r="G29" i="91"/>
  <c r="E29" i="91"/>
  <c r="K28" i="91"/>
  <c r="I28" i="91"/>
  <c r="G28" i="91"/>
  <c r="E28" i="91"/>
  <c r="K27" i="91"/>
  <c r="I27" i="91"/>
  <c r="G27" i="91"/>
  <c r="E27" i="91"/>
  <c r="K26" i="91"/>
  <c r="I26" i="91"/>
  <c r="G26" i="91"/>
  <c r="E26" i="91"/>
  <c r="K25" i="91"/>
  <c r="I25" i="91"/>
  <c r="G25" i="91"/>
  <c r="E25" i="91"/>
  <c r="K24" i="91"/>
  <c r="I24" i="91"/>
  <c r="G24" i="91"/>
  <c r="E24" i="91"/>
  <c r="K23" i="91"/>
  <c r="I23" i="91"/>
  <c r="G23" i="91"/>
  <c r="E23" i="91"/>
  <c r="K22" i="91"/>
  <c r="I22" i="91"/>
  <c r="G22" i="91"/>
  <c r="E22" i="91"/>
  <c r="K21" i="91"/>
  <c r="I21" i="91"/>
  <c r="G21" i="91"/>
  <c r="E21" i="91"/>
  <c r="K20" i="91"/>
  <c r="I20" i="91"/>
  <c r="G20" i="91"/>
  <c r="E20" i="91"/>
  <c r="K19" i="91"/>
  <c r="I19" i="91"/>
  <c r="G19" i="91"/>
  <c r="E19" i="91"/>
  <c r="K18" i="91"/>
  <c r="I18" i="91"/>
  <c r="G18" i="91"/>
  <c r="E18" i="91"/>
  <c r="K17" i="91"/>
  <c r="I17" i="91"/>
  <c r="G17" i="91"/>
  <c r="E17" i="91"/>
  <c r="K16" i="91"/>
  <c r="I16" i="91"/>
  <c r="G16" i="91"/>
  <c r="E16" i="91"/>
  <c r="K15" i="91"/>
  <c r="I15" i="91"/>
  <c r="G15" i="91"/>
  <c r="E15" i="91"/>
  <c r="K14" i="91"/>
  <c r="I14" i="91"/>
  <c r="G14" i="91"/>
  <c r="E14" i="91"/>
  <c r="K13" i="91"/>
  <c r="I13" i="91"/>
  <c r="G13" i="91"/>
  <c r="E13" i="91"/>
  <c r="K12" i="91"/>
  <c r="I12" i="91"/>
  <c r="G12" i="91"/>
  <c r="E12" i="91"/>
  <c r="K11" i="91"/>
  <c r="I11" i="91"/>
  <c r="G11" i="91"/>
  <c r="E11" i="91"/>
  <c r="K10" i="91"/>
  <c r="I10" i="91"/>
  <c r="G10" i="91"/>
  <c r="E10" i="91"/>
  <c r="K9" i="91"/>
  <c r="I9" i="91"/>
  <c r="G9" i="91"/>
  <c r="E9" i="91"/>
  <c r="K8" i="91"/>
  <c r="I8" i="91"/>
  <c r="G8" i="91"/>
  <c r="E8" i="91"/>
  <c r="K7" i="91"/>
  <c r="I7" i="91"/>
  <c r="G7" i="91"/>
  <c r="E7" i="91"/>
  <c r="K6" i="91"/>
  <c r="I6" i="91"/>
  <c r="G6" i="91"/>
  <c r="E6" i="91"/>
  <c r="G100" i="90"/>
  <c r="E100" i="90"/>
  <c r="G99" i="90"/>
  <c r="E99" i="90"/>
  <c r="G98" i="90"/>
  <c r="E98" i="90"/>
  <c r="G97" i="90"/>
  <c r="E97" i="90"/>
  <c r="G96" i="90"/>
  <c r="E96" i="90"/>
  <c r="G95" i="90"/>
  <c r="E95" i="90"/>
  <c r="G94" i="90"/>
  <c r="E94" i="90"/>
  <c r="G93" i="90"/>
  <c r="E93" i="90"/>
  <c r="G92" i="90"/>
  <c r="E92" i="90"/>
  <c r="G91" i="90"/>
  <c r="E91" i="90"/>
  <c r="G90" i="90"/>
  <c r="E90" i="90"/>
  <c r="G89" i="90"/>
  <c r="E89" i="90"/>
  <c r="G88" i="90"/>
  <c r="E88" i="90"/>
  <c r="G87" i="90"/>
  <c r="E87" i="90"/>
  <c r="G86" i="90"/>
  <c r="E86" i="90"/>
  <c r="G85" i="90"/>
  <c r="E85" i="90"/>
  <c r="G84" i="90"/>
  <c r="E84" i="90"/>
  <c r="O77" i="90"/>
  <c r="M77" i="90"/>
  <c r="K77" i="90"/>
  <c r="I77" i="90"/>
  <c r="G77" i="90"/>
  <c r="E77" i="90"/>
  <c r="O76" i="90"/>
  <c r="M76" i="90"/>
  <c r="K76" i="90"/>
  <c r="I76" i="90"/>
  <c r="G76" i="90"/>
  <c r="E76" i="90"/>
  <c r="O75" i="90"/>
  <c r="M75" i="90"/>
  <c r="K75" i="90"/>
  <c r="I75" i="90"/>
  <c r="G75" i="90"/>
  <c r="E75" i="90"/>
  <c r="O74" i="90"/>
  <c r="M74" i="90"/>
  <c r="K74" i="90"/>
  <c r="I74" i="90"/>
  <c r="G74" i="90"/>
  <c r="E74" i="90"/>
  <c r="O73" i="90"/>
  <c r="M73" i="90"/>
  <c r="K73" i="90"/>
  <c r="G73" i="90"/>
  <c r="E73" i="90"/>
  <c r="O72" i="90"/>
  <c r="M72" i="90"/>
  <c r="K72" i="90"/>
  <c r="I72" i="90"/>
  <c r="G72" i="90"/>
  <c r="E72" i="90"/>
  <c r="O71" i="90"/>
  <c r="M71" i="90"/>
  <c r="K71" i="90"/>
  <c r="I71" i="90"/>
  <c r="G71" i="90"/>
  <c r="E71" i="90"/>
  <c r="O64" i="90"/>
  <c r="M64" i="90"/>
  <c r="K64" i="90"/>
  <c r="I64" i="90"/>
  <c r="G64" i="90"/>
  <c r="E64" i="90"/>
  <c r="O63" i="90"/>
  <c r="M63" i="90"/>
  <c r="K63" i="90"/>
  <c r="I63" i="90"/>
  <c r="G63" i="90"/>
  <c r="E63" i="90"/>
  <c r="O62" i="90"/>
  <c r="M62" i="90"/>
  <c r="K62" i="90"/>
  <c r="I62" i="90"/>
  <c r="G62" i="90"/>
  <c r="E62" i="90"/>
  <c r="O61" i="90"/>
  <c r="M61" i="90"/>
  <c r="K61" i="90"/>
  <c r="I61" i="90"/>
  <c r="G61" i="90"/>
  <c r="E61" i="90"/>
  <c r="O60" i="90"/>
  <c r="M60" i="90"/>
  <c r="K60" i="90"/>
  <c r="I60" i="90"/>
  <c r="G60" i="90"/>
  <c r="E60" i="90"/>
  <c r="O59" i="90"/>
  <c r="M59" i="90"/>
  <c r="K59" i="90"/>
  <c r="I59" i="90"/>
  <c r="G59" i="90"/>
  <c r="E59" i="90"/>
  <c r="O58" i="90"/>
  <c r="M58" i="90"/>
  <c r="K58" i="90"/>
  <c r="I58" i="90"/>
  <c r="G58" i="90"/>
  <c r="E58" i="90"/>
  <c r="O57" i="90"/>
  <c r="M57" i="90"/>
  <c r="K57" i="90"/>
  <c r="I57" i="90"/>
  <c r="G57" i="90"/>
  <c r="E57" i="90"/>
  <c r="O49" i="90"/>
  <c r="M49" i="90"/>
  <c r="K49" i="90"/>
  <c r="I49" i="90"/>
  <c r="G49" i="90"/>
  <c r="E49" i="90"/>
  <c r="O48" i="90"/>
  <c r="M48" i="90"/>
  <c r="K48" i="90"/>
  <c r="I48" i="90"/>
  <c r="G48" i="90"/>
  <c r="E48" i="90"/>
  <c r="O47" i="90"/>
  <c r="M47" i="90"/>
  <c r="K47" i="90"/>
  <c r="I47" i="90"/>
  <c r="G47" i="90"/>
  <c r="E47" i="90"/>
  <c r="O46" i="90"/>
  <c r="M46" i="90"/>
  <c r="K46" i="90"/>
  <c r="I46" i="90"/>
  <c r="G46" i="90"/>
  <c r="E46" i="90"/>
  <c r="O45" i="90"/>
  <c r="M45" i="90"/>
  <c r="K45" i="90"/>
  <c r="I45" i="90"/>
  <c r="G45" i="90"/>
  <c r="E45" i="90"/>
  <c r="O44" i="90"/>
  <c r="M44" i="90"/>
  <c r="K44" i="90"/>
  <c r="I44" i="90"/>
  <c r="G44" i="90"/>
  <c r="E44" i="90"/>
  <c r="O43" i="90"/>
  <c r="M43" i="90"/>
  <c r="K43" i="90"/>
  <c r="I43" i="90"/>
  <c r="G43" i="90"/>
  <c r="E43" i="90"/>
  <c r="O42" i="90"/>
  <c r="M42" i="90"/>
  <c r="K42" i="90"/>
  <c r="I42" i="90"/>
  <c r="G42" i="90"/>
  <c r="E42" i="90"/>
  <c r="O41" i="90"/>
  <c r="M41" i="90"/>
  <c r="K41" i="90"/>
  <c r="I41" i="90"/>
  <c r="G41" i="90"/>
  <c r="E41" i="90"/>
  <c r="O40" i="90"/>
  <c r="M40" i="90"/>
  <c r="K40" i="90"/>
  <c r="I40" i="90"/>
  <c r="G40" i="90"/>
  <c r="E40" i="90"/>
  <c r="O39" i="90"/>
  <c r="M39" i="90"/>
  <c r="K39" i="90"/>
  <c r="I39" i="90"/>
  <c r="G39" i="90"/>
  <c r="E39" i="90"/>
  <c r="O38" i="90"/>
  <c r="M38" i="90"/>
  <c r="K38" i="90"/>
  <c r="I38" i="90"/>
  <c r="G38" i="90"/>
  <c r="E38" i="90"/>
  <c r="O37" i="90"/>
  <c r="M37" i="90"/>
  <c r="K37" i="90"/>
  <c r="I37" i="90"/>
  <c r="G37" i="90"/>
  <c r="E37" i="90"/>
  <c r="O36" i="90"/>
  <c r="M36" i="90"/>
  <c r="K36" i="90"/>
  <c r="I36" i="90"/>
  <c r="G36" i="90"/>
  <c r="E36" i="90"/>
  <c r="O35" i="90"/>
  <c r="M35" i="90"/>
  <c r="K35" i="90"/>
  <c r="I35" i="90"/>
  <c r="G35" i="90"/>
  <c r="E35" i="90"/>
  <c r="O34" i="90"/>
  <c r="M34" i="90"/>
  <c r="K34" i="90"/>
  <c r="I34" i="90"/>
  <c r="G34" i="90"/>
  <c r="E34" i="90"/>
  <c r="O33" i="90"/>
  <c r="M33" i="90"/>
  <c r="K33" i="90"/>
  <c r="I33" i="90"/>
  <c r="G33" i="90"/>
  <c r="E33" i="90"/>
  <c r="O32" i="90"/>
  <c r="M32" i="90"/>
  <c r="K32" i="90"/>
  <c r="I32" i="90"/>
  <c r="G32" i="90"/>
  <c r="E32" i="90"/>
  <c r="O31" i="90"/>
  <c r="M31" i="90"/>
  <c r="K31" i="90"/>
  <c r="I31" i="90"/>
  <c r="G31" i="90"/>
  <c r="E31" i="90"/>
  <c r="O30" i="90"/>
  <c r="M30" i="90"/>
  <c r="K30" i="90"/>
  <c r="I30" i="90"/>
  <c r="G30" i="90"/>
  <c r="E30" i="90"/>
  <c r="O29" i="90"/>
  <c r="M29" i="90"/>
  <c r="K29" i="90"/>
  <c r="I29" i="90"/>
  <c r="G29" i="90"/>
  <c r="E29" i="90"/>
  <c r="O28" i="90"/>
  <c r="M28" i="90"/>
  <c r="K28" i="90"/>
  <c r="I28" i="90"/>
  <c r="G28" i="90"/>
  <c r="E28" i="90"/>
  <c r="O27" i="90"/>
  <c r="M27" i="90"/>
  <c r="K27" i="90"/>
  <c r="I27" i="90"/>
  <c r="G27" i="90"/>
  <c r="E27" i="90"/>
  <c r="O26" i="90"/>
  <c r="M26" i="90"/>
  <c r="K26" i="90"/>
  <c r="I26" i="90"/>
  <c r="G26" i="90"/>
  <c r="E26" i="90"/>
  <c r="O25" i="90"/>
  <c r="M25" i="90"/>
  <c r="K25" i="90"/>
  <c r="I25" i="90"/>
  <c r="G25" i="90"/>
  <c r="E25" i="90"/>
  <c r="O24" i="90"/>
  <c r="M24" i="90"/>
  <c r="K24" i="90"/>
  <c r="I24" i="90"/>
  <c r="G24" i="90"/>
  <c r="E24" i="90"/>
  <c r="O23" i="90"/>
  <c r="M23" i="90"/>
  <c r="K23" i="90"/>
  <c r="I23" i="90"/>
  <c r="G23" i="90"/>
  <c r="E23" i="90"/>
  <c r="O22" i="90"/>
  <c r="M22" i="90"/>
  <c r="K22" i="90"/>
  <c r="I22" i="90"/>
  <c r="G22" i="90"/>
  <c r="E22" i="90"/>
  <c r="O21" i="90"/>
  <c r="M21" i="90"/>
  <c r="K21" i="90"/>
  <c r="I21" i="90"/>
  <c r="G21" i="90"/>
  <c r="E21" i="90"/>
  <c r="O20" i="90"/>
  <c r="M20" i="90"/>
  <c r="K20" i="90"/>
  <c r="I20" i="90"/>
  <c r="G20" i="90"/>
  <c r="E20" i="90"/>
  <c r="O19" i="90"/>
  <c r="M19" i="90"/>
  <c r="K19" i="90"/>
  <c r="I19" i="90"/>
  <c r="G19" i="90"/>
  <c r="E19" i="90"/>
  <c r="O18" i="90"/>
  <c r="M18" i="90"/>
  <c r="K18" i="90"/>
  <c r="I18" i="90"/>
  <c r="G18" i="90"/>
  <c r="E18" i="90"/>
  <c r="O17" i="90"/>
  <c r="M17" i="90"/>
  <c r="K17" i="90"/>
  <c r="I17" i="90"/>
  <c r="G17" i="90"/>
  <c r="E17" i="90"/>
  <c r="O16" i="90"/>
  <c r="M16" i="90"/>
  <c r="K16" i="90"/>
  <c r="I16" i="90"/>
  <c r="G16" i="90"/>
  <c r="E16" i="90"/>
  <c r="O15" i="90"/>
  <c r="M15" i="90"/>
  <c r="K15" i="90"/>
  <c r="I15" i="90"/>
  <c r="G15" i="90"/>
  <c r="E15" i="90"/>
  <c r="O14" i="90"/>
  <c r="M14" i="90"/>
  <c r="K14" i="90"/>
  <c r="I14" i="90"/>
  <c r="G14" i="90"/>
  <c r="E14" i="90"/>
  <c r="O13" i="90"/>
  <c r="M13" i="90"/>
  <c r="K13" i="90"/>
  <c r="I13" i="90"/>
  <c r="G13" i="90"/>
  <c r="E13" i="90"/>
  <c r="O12" i="90"/>
  <c r="M12" i="90"/>
  <c r="K12" i="90"/>
  <c r="I12" i="90"/>
  <c r="G12" i="90"/>
  <c r="E12" i="90"/>
  <c r="O11" i="90"/>
  <c r="M11" i="90"/>
  <c r="K11" i="90"/>
  <c r="I11" i="90"/>
  <c r="G11" i="90"/>
  <c r="E11" i="90"/>
  <c r="O10" i="90"/>
  <c r="M10" i="90"/>
  <c r="K10" i="90"/>
  <c r="I10" i="90"/>
  <c r="G10" i="90"/>
  <c r="E10" i="90"/>
  <c r="O9" i="90"/>
  <c r="M9" i="90"/>
  <c r="K9" i="90"/>
  <c r="I9" i="90"/>
  <c r="G9" i="90"/>
  <c r="E9" i="90"/>
  <c r="O8" i="90"/>
  <c r="M8" i="90"/>
  <c r="K8" i="90"/>
  <c r="I8" i="90"/>
  <c r="G8" i="90"/>
  <c r="E8" i="90"/>
  <c r="O7" i="90"/>
  <c r="M7" i="90"/>
  <c r="K7" i="90"/>
  <c r="I7" i="90"/>
  <c r="G7" i="90"/>
  <c r="E7" i="90"/>
  <c r="O6" i="90"/>
  <c r="M6" i="90"/>
  <c r="K6" i="90"/>
  <c r="I6" i="90"/>
  <c r="G6" i="90"/>
  <c r="E6" i="90"/>
  <c r="M51" i="90" l="1"/>
  <c r="O51" i="90"/>
  <c r="I51" i="90"/>
  <c r="M103" i="90"/>
  <c r="M56" i="90"/>
  <c r="M66" i="90" s="1"/>
  <c r="Q56" i="90"/>
  <c r="K79" i="91"/>
  <c r="K103" i="91"/>
  <c r="K66" i="91"/>
  <c r="K51" i="91"/>
  <c r="I103" i="91"/>
  <c r="I79" i="91"/>
  <c r="I51" i="91"/>
  <c r="G103" i="91"/>
  <c r="G79" i="91"/>
  <c r="G51" i="91"/>
  <c r="E103" i="91"/>
  <c r="E79" i="91"/>
  <c r="E51" i="91"/>
  <c r="E79" i="90"/>
  <c r="E51" i="90"/>
  <c r="E56" i="91"/>
  <c r="E66" i="91" s="1"/>
  <c r="G56" i="91"/>
  <c r="G66" i="91" s="1"/>
  <c r="I56" i="91"/>
  <c r="I66" i="91" s="1"/>
  <c r="E103" i="90"/>
  <c r="G103" i="90"/>
  <c r="I103" i="90"/>
  <c r="M79" i="90"/>
  <c r="K103" i="90"/>
  <c r="O103" i="90"/>
  <c r="G79" i="90"/>
  <c r="I79" i="90"/>
  <c r="K79" i="90"/>
  <c r="O79" i="90"/>
  <c r="G51" i="90"/>
  <c r="K51" i="90"/>
  <c r="O56" i="90"/>
  <c r="O66" i="90" s="1"/>
  <c r="E56" i="90"/>
  <c r="E66" i="90" s="1"/>
  <c r="G56" i="90"/>
  <c r="G66" i="90" s="1"/>
  <c r="I56" i="90"/>
  <c r="I66" i="90" s="1"/>
  <c r="K56" i="90"/>
  <c r="K66" i="90" s="1"/>
  <c r="Q66" i="90" l="1"/>
  <c r="G56" i="89"/>
  <c r="O85" i="89"/>
  <c r="O86" i="89"/>
  <c r="O87" i="89"/>
  <c r="O88" i="89"/>
  <c r="O89" i="89"/>
  <c r="O90" i="89"/>
  <c r="O91" i="89"/>
  <c r="O92" i="89"/>
  <c r="O93" i="89"/>
  <c r="O94" i="89"/>
  <c r="O95" i="89"/>
  <c r="O96" i="89"/>
  <c r="O97" i="89"/>
  <c r="O98" i="89"/>
  <c r="O99" i="89"/>
  <c r="O100" i="89"/>
  <c r="O84" i="89"/>
  <c r="O72" i="89"/>
  <c r="O73" i="89"/>
  <c r="O74" i="89"/>
  <c r="O75" i="89"/>
  <c r="O76" i="89"/>
  <c r="O77" i="89"/>
  <c r="O71" i="89"/>
  <c r="O57" i="89"/>
  <c r="O58" i="89"/>
  <c r="O59" i="89"/>
  <c r="O60" i="89"/>
  <c r="O61" i="89"/>
  <c r="O62" i="89"/>
  <c r="O63" i="89"/>
  <c r="O64" i="89"/>
  <c r="O7" i="89"/>
  <c r="O8" i="89"/>
  <c r="O9" i="89"/>
  <c r="O10" i="89"/>
  <c r="O11" i="89"/>
  <c r="O12" i="89"/>
  <c r="O13" i="89"/>
  <c r="O14" i="89"/>
  <c r="O15" i="89"/>
  <c r="O16" i="89"/>
  <c r="O17" i="89"/>
  <c r="O18" i="89"/>
  <c r="O19" i="89"/>
  <c r="O20" i="89"/>
  <c r="O21" i="89"/>
  <c r="O22" i="89"/>
  <c r="O23" i="89"/>
  <c r="O24" i="89"/>
  <c r="O25" i="89"/>
  <c r="O26" i="89"/>
  <c r="O27" i="89"/>
  <c r="O28" i="89"/>
  <c r="O29" i="89"/>
  <c r="O30" i="89"/>
  <c r="O31" i="89"/>
  <c r="O32" i="89"/>
  <c r="O33" i="89"/>
  <c r="O34" i="89"/>
  <c r="O35" i="89"/>
  <c r="O36" i="89"/>
  <c r="O37" i="89"/>
  <c r="O38" i="89"/>
  <c r="O39" i="89"/>
  <c r="O40" i="89"/>
  <c r="O41" i="89"/>
  <c r="O42" i="89"/>
  <c r="O43" i="89"/>
  <c r="O44" i="89"/>
  <c r="O45" i="89"/>
  <c r="O46" i="89"/>
  <c r="O47" i="89"/>
  <c r="O48" i="89"/>
  <c r="O49" i="89"/>
  <c r="O6" i="89"/>
  <c r="M85" i="89"/>
  <c r="M86" i="89"/>
  <c r="M87" i="89"/>
  <c r="M88" i="89"/>
  <c r="M89" i="89"/>
  <c r="M90" i="89"/>
  <c r="M91" i="89"/>
  <c r="M92" i="89"/>
  <c r="M93" i="89"/>
  <c r="M94" i="89"/>
  <c r="M95" i="89"/>
  <c r="M96" i="89"/>
  <c r="M97" i="89"/>
  <c r="M98" i="89"/>
  <c r="M99" i="89"/>
  <c r="M100" i="89"/>
  <c r="M84" i="89"/>
  <c r="M72" i="89"/>
  <c r="M73" i="89"/>
  <c r="M74" i="89"/>
  <c r="M75" i="89"/>
  <c r="M76" i="89"/>
  <c r="M77" i="89"/>
  <c r="M71" i="89"/>
  <c r="M57" i="89"/>
  <c r="M58" i="89"/>
  <c r="M59" i="89"/>
  <c r="M60" i="89"/>
  <c r="M61" i="89"/>
  <c r="M62" i="89"/>
  <c r="M63" i="89"/>
  <c r="M64" i="89"/>
  <c r="M7" i="89"/>
  <c r="M8" i="89"/>
  <c r="M9" i="89"/>
  <c r="M10" i="89"/>
  <c r="M11" i="89"/>
  <c r="M12" i="89"/>
  <c r="M13" i="89"/>
  <c r="M14" i="89"/>
  <c r="M15" i="89"/>
  <c r="M16" i="89"/>
  <c r="M17" i="89"/>
  <c r="M18" i="89"/>
  <c r="M19" i="89"/>
  <c r="M20" i="89"/>
  <c r="M21" i="89"/>
  <c r="M22" i="89"/>
  <c r="M23" i="89"/>
  <c r="M24" i="89"/>
  <c r="M25" i="89"/>
  <c r="M26" i="89"/>
  <c r="M27" i="89"/>
  <c r="M28" i="89"/>
  <c r="M29" i="89"/>
  <c r="M30" i="89"/>
  <c r="M31" i="89"/>
  <c r="M32" i="89"/>
  <c r="M33" i="89"/>
  <c r="M34" i="89"/>
  <c r="M35" i="89"/>
  <c r="M36" i="89"/>
  <c r="M37" i="89"/>
  <c r="M38" i="89"/>
  <c r="M39" i="89"/>
  <c r="M40" i="89"/>
  <c r="M41" i="89"/>
  <c r="M42" i="89"/>
  <c r="M43" i="89"/>
  <c r="M44" i="89"/>
  <c r="M45" i="89"/>
  <c r="M46" i="89"/>
  <c r="M47" i="89"/>
  <c r="M48" i="89"/>
  <c r="M49" i="89"/>
  <c r="M6" i="89"/>
  <c r="K100" i="89"/>
  <c r="I100" i="89"/>
  <c r="G100" i="89"/>
  <c r="K99" i="89"/>
  <c r="I99" i="89"/>
  <c r="G99" i="89"/>
  <c r="K98" i="89"/>
  <c r="I98" i="89"/>
  <c r="G98" i="89"/>
  <c r="K97" i="89"/>
  <c r="I97" i="89"/>
  <c r="G97" i="89"/>
  <c r="K96" i="89"/>
  <c r="I96" i="89"/>
  <c r="G96" i="89"/>
  <c r="K95" i="89"/>
  <c r="I95" i="89"/>
  <c r="G95" i="89"/>
  <c r="K94" i="89"/>
  <c r="I94" i="89"/>
  <c r="G94" i="89"/>
  <c r="K93" i="89"/>
  <c r="I93" i="89"/>
  <c r="G93" i="89"/>
  <c r="K92" i="89"/>
  <c r="I92" i="89"/>
  <c r="G92" i="89"/>
  <c r="K91" i="89"/>
  <c r="I91" i="89"/>
  <c r="G91" i="89"/>
  <c r="K90" i="89"/>
  <c r="I90" i="89"/>
  <c r="G90" i="89"/>
  <c r="K89" i="89"/>
  <c r="I89" i="89"/>
  <c r="G89" i="89"/>
  <c r="K88" i="89"/>
  <c r="I88" i="89"/>
  <c r="G88" i="89"/>
  <c r="K87" i="89"/>
  <c r="I87" i="89"/>
  <c r="G87" i="89"/>
  <c r="K86" i="89"/>
  <c r="I86" i="89"/>
  <c r="G86" i="89"/>
  <c r="K85" i="89"/>
  <c r="I85" i="89"/>
  <c r="G85" i="89"/>
  <c r="K84" i="89"/>
  <c r="I84" i="89"/>
  <c r="G84" i="89"/>
  <c r="K77" i="89"/>
  <c r="I77" i="89"/>
  <c r="G77" i="89"/>
  <c r="K76" i="89"/>
  <c r="I76" i="89"/>
  <c r="G76" i="89"/>
  <c r="K75" i="89"/>
  <c r="I75" i="89"/>
  <c r="G75" i="89"/>
  <c r="K74" i="89"/>
  <c r="I74" i="89"/>
  <c r="G74" i="89"/>
  <c r="K73" i="89"/>
  <c r="G73" i="89"/>
  <c r="K72" i="89"/>
  <c r="I72" i="89"/>
  <c r="G72" i="89"/>
  <c r="K71" i="89"/>
  <c r="I71" i="89"/>
  <c r="G71" i="89"/>
  <c r="K64" i="89"/>
  <c r="I64" i="89"/>
  <c r="G64" i="89"/>
  <c r="K63" i="89"/>
  <c r="I63" i="89"/>
  <c r="G63" i="89"/>
  <c r="K62" i="89"/>
  <c r="I62" i="89"/>
  <c r="G62" i="89"/>
  <c r="K61" i="89"/>
  <c r="I61" i="89"/>
  <c r="G61" i="89"/>
  <c r="K60" i="89"/>
  <c r="I60" i="89"/>
  <c r="G60" i="89"/>
  <c r="K59" i="89"/>
  <c r="I59" i="89"/>
  <c r="G59" i="89"/>
  <c r="K58" i="89"/>
  <c r="I58" i="89"/>
  <c r="G58" i="89"/>
  <c r="K57" i="89"/>
  <c r="I57" i="89"/>
  <c r="G57" i="89"/>
  <c r="K49" i="89"/>
  <c r="I49" i="89"/>
  <c r="G49" i="89"/>
  <c r="K48" i="89"/>
  <c r="I48" i="89"/>
  <c r="G48" i="89"/>
  <c r="K47" i="89"/>
  <c r="I47" i="89"/>
  <c r="G47" i="89"/>
  <c r="K46" i="89"/>
  <c r="I46" i="89"/>
  <c r="G46" i="89"/>
  <c r="K45" i="89"/>
  <c r="I45" i="89"/>
  <c r="G45" i="89"/>
  <c r="K44" i="89"/>
  <c r="I44" i="89"/>
  <c r="G44" i="89"/>
  <c r="K43" i="89"/>
  <c r="I43" i="89"/>
  <c r="G43" i="89"/>
  <c r="K42" i="89"/>
  <c r="I42" i="89"/>
  <c r="G42" i="89"/>
  <c r="K41" i="89"/>
  <c r="I41" i="89"/>
  <c r="G41" i="89"/>
  <c r="K40" i="89"/>
  <c r="I40" i="89"/>
  <c r="G40" i="89"/>
  <c r="K39" i="89"/>
  <c r="I39" i="89"/>
  <c r="G39" i="89"/>
  <c r="K38" i="89"/>
  <c r="I38" i="89"/>
  <c r="G38" i="89"/>
  <c r="K37" i="89"/>
  <c r="I37" i="89"/>
  <c r="G37" i="89"/>
  <c r="K36" i="89"/>
  <c r="I36" i="89"/>
  <c r="G36" i="89"/>
  <c r="K35" i="89"/>
  <c r="I35" i="89"/>
  <c r="G35" i="89"/>
  <c r="K34" i="89"/>
  <c r="I34" i="89"/>
  <c r="G34" i="89"/>
  <c r="K33" i="89"/>
  <c r="I33" i="89"/>
  <c r="G33" i="89"/>
  <c r="K32" i="89"/>
  <c r="I32" i="89"/>
  <c r="G32" i="89"/>
  <c r="K31" i="89"/>
  <c r="I31" i="89"/>
  <c r="G31" i="89"/>
  <c r="K30" i="89"/>
  <c r="I30" i="89"/>
  <c r="G30" i="89"/>
  <c r="K29" i="89"/>
  <c r="I29" i="89"/>
  <c r="G29" i="89"/>
  <c r="K28" i="89"/>
  <c r="I28" i="89"/>
  <c r="G28" i="89"/>
  <c r="K27" i="89"/>
  <c r="I27" i="89"/>
  <c r="G27" i="89"/>
  <c r="K26" i="89"/>
  <c r="I26" i="89"/>
  <c r="G26" i="89"/>
  <c r="K25" i="89"/>
  <c r="I25" i="89"/>
  <c r="G25" i="89"/>
  <c r="K24" i="89"/>
  <c r="I24" i="89"/>
  <c r="G24" i="89"/>
  <c r="K23" i="89"/>
  <c r="I23" i="89"/>
  <c r="G23" i="89"/>
  <c r="K22" i="89"/>
  <c r="I22" i="89"/>
  <c r="G22" i="89"/>
  <c r="K21" i="89"/>
  <c r="I21" i="89"/>
  <c r="G21" i="89"/>
  <c r="K20" i="89"/>
  <c r="I20" i="89"/>
  <c r="G20" i="89"/>
  <c r="K19" i="89"/>
  <c r="I19" i="89"/>
  <c r="G19" i="89"/>
  <c r="K18" i="89"/>
  <c r="I18" i="89"/>
  <c r="G18" i="89"/>
  <c r="K17" i="89"/>
  <c r="I17" i="89"/>
  <c r="G17" i="89"/>
  <c r="K16" i="89"/>
  <c r="I16" i="89"/>
  <c r="G16" i="89"/>
  <c r="K15" i="89"/>
  <c r="I15" i="89"/>
  <c r="G15" i="89"/>
  <c r="K14" i="89"/>
  <c r="I14" i="89"/>
  <c r="G14" i="89"/>
  <c r="K13" i="89"/>
  <c r="I13" i="89"/>
  <c r="G13" i="89"/>
  <c r="K12" i="89"/>
  <c r="I12" i="89"/>
  <c r="G12" i="89"/>
  <c r="K11" i="89"/>
  <c r="I11" i="89"/>
  <c r="G11" i="89"/>
  <c r="K10" i="89"/>
  <c r="I10" i="89"/>
  <c r="G10" i="89"/>
  <c r="K9" i="89"/>
  <c r="I9" i="89"/>
  <c r="G9" i="89"/>
  <c r="K8" i="89"/>
  <c r="I8" i="89"/>
  <c r="G8" i="89"/>
  <c r="K7" i="89"/>
  <c r="I7" i="89"/>
  <c r="G7" i="89"/>
  <c r="K6" i="89"/>
  <c r="I6" i="89"/>
  <c r="G6" i="89"/>
  <c r="G51" i="89" l="1"/>
  <c r="I56" i="89"/>
  <c r="I66" i="89" s="1"/>
  <c r="M56" i="89"/>
  <c r="M66" i="89" s="1"/>
  <c r="O56" i="89"/>
  <c r="O66" i="89" s="1"/>
  <c r="G66" i="89"/>
  <c r="M79" i="89"/>
  <c r="I51" i="89"/>
  <c r="K51" i="89"/>
  <c r="I103" i="89"/>
  <c r="K103" i="89"/>
  <c r="G103" i="89"/>
  <c r="M103" i="89"/>
  <c r="G79" i="89"/>
  <c r="K79" i="89"/>
  <c r="O79" i="89"/>
  <c r="I79" i="89"/>
  <c r="M51" i="89"/>
  <c r="O51" i="89"/>
  <c r="O103" i="89"/>
  <c r="K56" i="89"/>
  <c r="K66" i="89" s="1"/>
  <c r="G61" i="7" l="1"/>
  <c r="F61" i="7"/>
  <c r="E61" i="7"/>
  <c r="D61" i="7"/>
  <c r="C61" i="7"/>
  <c r="F136" i="88"/>
  <c r="F135" i="88"/>
  <c r="F122" i="88"/>
  <c r="F123" i="88" s="1"/>
  <c r="G112" i="88"/>
  <c r="G111" i="88"/>
  <c r="G110" i="88"/>
  <c r="F97" i="88"/>
  <c r="F98" i="88" s="1"/>
  <c r="F95" i="88"/>
  <c r="G94" i="88"/>
  <c r="G95" i="88" s="1"/>
  <c r="G102" i="88" s="1"/>
  <c r="F86" i="88"/>
  <c r="F100" i="88" s="1"/>
  <c r="F72" i="88"/>
  <c r="G61" i="88"/>
  <c r="G59" i="88"/>
  <c r="E58" i="88"/>
  <c r="G58" i="88" s="1"/>
  <c r="E57" i="88"/>
  <c r="G57" i="88" s="1"/>
  <c r="G56" i="88"/>
  <c r="G55" i="88"/>
  <c r="G54" i="88"/>
  <c r="F51" i="88"/>
  <c r="F75" i="88" s="1"/>
  <c r="F39" i="88"/>
  <c r="F32" i="88"/>
  <c r="G32" i="88" s="1"/>
  <c r="F31" i="88"/>
  <c r="G31" i="88" s="1"/>
  <c r="G30" i="88"/>
  <c r="G29" i="88"/>
  <c r="G28" i="88"/>
  <c r="G27" i="88"/>
  <c r="G55" i="7"/>
  <c r="F55" i="7"/>
  <c r="E55" i="7"/>
  <c r="D55" i="7"/>
  <c r="C55" i="7"/>
  <c r="F136" i="87"/>
  <c r="F135" i="87"/>
  <c r="F122" i="87"/>
  <c r="F123" i="87" s="1"/>
  <c r="G112" i="87"/>
  <c r="G111" i="87"/>
  <c r="G110" i="87"/>
  <c r="F97" i="87"/>
  <c r="F98" i="87" s="1"/>
  <c r="G95" i="87"/>
  <c r="G102" i="87" s="1"/>
  <c r="F95" i="87"/>
  <c r="G94" i="87"/>
  <c r="F86" i="87"/>
  <c r="F100" i="87" s="1"/>
  <c r="F72" i="87"/>
  <c r="G61" i="87"/>
  <c r="G59" i="87"/>
  <c r="E58" i="87"/>
  <c r="G58" i="87" s="1"/>
  <c r="E57" i="87"/>
  <c r="G57" i="87" s="1"/>
  <c r="G56" i="87"/>
  <c r="G55" i="87"/>
  <c r="G54" i="87"/>
  <c r="F51" i="87"/>
  <c r="F75" i="87" s="1"/>
  <c r="F39" i="87"/>
  <c r="F32" i="87"/>
  <c r="G32" i="87" s="1"/>
  <c r="G31" i="87"/>
  <c r="F31" i="87"/>
  <c r="G30" i="87"/>
  <c r="G29" i="87"/>
  <c r="G28" i="87"/>
  <c r="G27" i="87"/>
  <c r="G48" i="7"/>
  <c r="F48" i="7"/>
  <c r="E48" i="7"/>
  <c r="D48" i="7"/>
  <c r="C48" i="7"/>
  <c r="F136" i="86"/>
  <c r="F135" i="86"/>
  <c r="F122" i="86"/>
  <c r="F123" i="86" s="1"/>
  <c r="G112" i="86"/>
  <c r="G111" i="86"/>
  <c r="G110" i="86"/>
  <c r="F97" i="86"/>
  <c r="F98" i="86" s="1"/>
  <c r="F95" i="86"/>
  <c r="G94" i="86"/>
  <c r="G95" i="86" s="1"/>
  <c r="G102" i="86" s="1"/>
  <c r="F86" i="86"/>
  <c r="F100" i="86" s="1"/>
  <c r="F72" i="86"/>
  <c r="G61" i="86"/>
  <c r="G59" i="86"/>
  <c r="E58" i="86"/>
  <c r="G58" i="86" s="1"/>
  <c r="E57" i="86"/>
  <c r="G57" i="86" s="1"/>
  <c r="G56" i="86"/>
  <c r="G55" i="86"/>
  <c r="G54" i="86"/>
  <c r="F51" i="86"/>
  <c r="F75" i="86" s="1"/>
  <c r="F39" i="86"/>
  <c r="F32" i="86"/>
  <c r="G32" i="86" s="1"/>
  <c r="F31" i="86"/>
  <c r="G31" i="86" s="1"/>
  <c r="G30" i="86"/>
  <c r="G29" i="86"/>
  <c r="G28" i="86"/>
  <c r="G27" i="86"/>
  <c r="G44" i="7"/>
  <c r="F44" i="7"/>
  <c r="E44" i="7"/>
  <c r="D44" i="7"/>
  <c r="C44" i="7"/>
  <c r="F136" i="85"/>
  <c r="F135" i="85"/>
  <c r="F122" i="85"/>
  <c r="F123" i="85" s="1"/>
  <c r="G112" i="85"/>
  <c r="G111" i="85"/>
  <c r="G110" i="85"/>
  <c r="F97" i="85"/>
  <c r="F98" i="85" s="1"/>
  <c r="G95" i="85"/>
  <c r="G102" i="85" s="1"/>
  <c r="F95" i="85"/>
  <c r="G94" i="85"/>
  <c r="F86" i="85"/>
  <c r="F100" i="85" s="1"/>
  <c r="F72" i="85"/>
  <c r="G61" i="85"/>
  <c r="G59" i="85"/>
  <c r="E58" i="85"/>
  <c r="G58" i="85" s="1"/>
  <c r="E57" i="85"/>
  <c r="G57" i="85" s="1"/>
  <c r="G56" i="85"/>
  <c r="G55" i="85"/>
  <c r="G54" i="85"/>
  <c r="F51" i="85"/>
  <c r="F90" i="85" s="1"/>
  <c r="F39" i="85"/>
  <c r="F32" i="85"/>
  <c r="G32" i="85" s="1"/>
  <c r="G31" i="85"/>
  <c r="F31" i="85"/>
  <c r="G30" i="85"/>
  <c r="G29" i="85"/>
  <c r="G28" i="85"/>
  <c r="G27" i="85"/>
  <c r="G53" i="85" s="1"/>
  <c r="G41" i="7"/>
  <c r="F41" i="7"/>
  <c r="E41" i="7"/>
  <c r="D41" i="7"/>
  <c r="C41" i="7"/>
  <c r="F136" i="84"/>
  <c r="F135" i="84"/>
  <c r="F122" i="84"/>
  <c r="F123" i="84" s="1"/>
  <c r="G112" i="84"/>
  <c r="G111" i="84"/>
  <c r="G110" i="84"/>
  <c r="F97" i="84"/>
  <c r="F98" i="84" s="1"/>
  <c r="F95" i="84"/>
  <c r="G94" i="84"/>
  <c r="G95" i="84" s="1"/>
  <c r="G102" i="84" s="1"/>
  <c r="F86" i="84"/>
  <c r="F100" i="84" s="1"/>
  <c r="F72" i="84"/>
  <c r="G61" i="84"/>
  <c r="G59" i="84"/>
  <c r="E58" i="84"/>
  <c r="G58" i="84" s="1"/>
  <c r="E57" i="84"/>
  <c r="G57" i="84" s="1"/>
  <c r="G56" i="84"/>
  <c r="G55" i="84"/>
  <c r="G54" i="84"/>
  <c r="F51" i="84"/>
  <c r="F75" i="84" s="1"/>
  <c r="F39" i="84"/>
  <c r="F32" i="84"/>
  <c r="G32" i="84" s="1"/>
  <c r="G31" i="84"/>
  <c r="F31" i="84"/>
  <c r="G30" i="84"/>
  <c r="G29" i="84"/>
  <c r="G28" i="84"/>
  <c r="G27" i="84"/>
  <c r="G53" i="84" s="1"/>
  <c r="G36" i="7"/>
  <c r="F36" i="7"/>
  <c r="E36" i="7"/>
  <c r="D36" i="7"/>
  <c r="C36" i="7"/>
  <c r="F136" i="83"/>
  <c r="F135" i="83"/>
  <c r="F122" i="83"/>
  <c r="F123" i="83" s="1"/>
  <c r="G112" i="83"/>
  <c r="G111" i="83"/>
  <c r="G110" i="83"/>
  <c r="F97" i="83"/>
  <c r="F98" i="83" s="1"/>
  <c r="F95" i="83"/>
  <c r="G94" i="83"/>
  <c r="G95" i="83" s="1"/>
  <c r="G102" i="83" s="1"/>
  <c r="F86" i="83"/>
  <c r="F100" i="83" s="1"/>
  <c r="F72" i="83"/>
  <c r="G61" i="83"/>
  <c r="G59" i="83"/>
  <c r="E58" i="83"/>
  <c r="G58" i="83" s="1"/>
  <c r="E57" i="83"/>
  <c r="G57" i="83" s="1"/>
  <c r="G56" i="83"/>
  <c r="G55" i="83"/>
  <c r="G54" i="83"/>
  <c r="F51" i="83"/>
  <c r="F75" i="83" s="1"/>
  <c r="F39" i="83"/>
  <c r="F32" i="83"/>
  <c r="G32" i="83" s="1"/>
  <c r="G31" i="83"/>
  <c r="F31" i="83"/>
  <c r="G30" i="83"/>
  <c r="G29" i="83"/>
  <c r="G28" i="83"/>
  <c r="G27" i="83"/>
  <c r="G32" i="7"/>
  <c r="F32" i="7"/>
  <c r="E32" i="7"/>
  <c r="D32" i="7"/>
  <c r="C32" i="7"/>
  <c r="F136" i="82"/>
  <c r="F135" i="82"/>
  <c r="F122" i="82"/>
  <c r="F123" i="82" s="1"/>
  <c r="G112" i="82"/>
  <c r="G111" i="82"/>
  <c r="G110" i="82"/>
  <c r="F97" i="82"/>
  <c r="F98" i="82" s="1"/>
  <c r="F95" i="82"/>
  <c r="G94" i="82"/>
  <c r="G95" i="82" s="1"/>
  <c r="G102" i="82" s="1"/>
  <c r="F86" i="82"/>
  <c r="F100" i="82" s="1"/>
  <c r="F72" i="82"/>
  <c r="G61" i="82"/>
  <c r="G59" i="82"/>
  <c r="E58" i="82"/>
  <c r="G58" i="82" s="1"/>
  <c r="E57" i="82"/>
  <c r="G57" i="82" s="1"/>
  <c r="G56" i="82"/>
  <c r="G55" i="82"/>
  <c r="G54" i="82"/>
  <c r="F51" i="82"/>
  <c r="F75" i="82" s="1"/>
  <c r="F39" i="82"/>
  <c r="F32" i="82"/>
  <c r="G32" i="82" s="1"/>
  <c r="G31" i="82"/>
  <c r="F31" i="82"/>
  <c r="G30" i="82"/>
  <c r="G29" i="82"/>
  <c r="G28" i="82"/>
  <c r="G27" i="82"/>
  <c r="G25" i="7"/>
  <c r="F25" i="7"/>
  <c r="E25" i="7"/>
  <c r="D25" i="7"/>
  <c r="C25" i="7"/>
  <c r="F136" i="81"/>
  <c r="F135" i="81"/>
  <c r="F122" i="81"/>
  <c r="F123" i="81" s="1"/>
  <c r="G112" i="81"/>
  <c r="G111" i="81"/>
  <c r="G110" i="81"/>
  <c r="F97" i="81"/>
  <c r="F98" i="81" s="1"/>
  <c r="G95" i="81"/>
  <c r="G102" i="81" s="1"/>
  <c r="F95" i="81"/>
  <c r="G94" i="81"/>
  <c r="F86" i="81"/>
  <c r="F100" i="81" s="1"/>
  <c r="F72" i="81"/>
  <c r="G61" i="81"/>
  <c r="G59" i="81"/>
  <c r="E58" i="81"/>
  <c r="G58" i="81" s="1"/>
  <c r="E57" i="81"/>
  <c r="G57" i="81" s="1"/>
  <c r="G56" i="81"/>
  <c r="G55" i="81"/>
  <c r="G54" i="81"/>
  <c r="F51" i="81"/>
  <c r="F90" i="81" s="1"/>
  <c r="F39" i="81"/>
  <c r="F32" i="81"/>
  <c r="G32" i="81" s="1"/>
  <c r="G31" i="81"/>
  <c r="F31" i="81"/>
  <c r="G30" i="81"/>
  <c r="G29" i="81"/>
  <c r="G28" i="81"/>
  <c r="G27" i="81"/>
  <c r="G53" i="81" s="1"/>
  <c r="G20" i="7"/>
  <c r="H20" i="7" s="1"/>
  <c r="K67" i="89" s="1"/>
  <c r="E109" i="80" s="1"/>
  <c r="F20" i="7"/>
  <c r="E20" i="7"/>
  <c r="D20" i="7"/>
  <c r="C20" i="7"/>
  <c r="F136" i="80"/>
  <c r="F135" i="80"/>
  <c r="F122" i="80"/>
  <c r="F123" i="80" s="1"/>
  <c r="G112" i="80"/>
  <c r="G111" i="80"/>
  <c r="G110" i="80"/>
  <c r="F97" i="80"/>
  <c r="F98" i="80" s="1"/>
  <c r="F95" i="80"/>
  <c r="G94" i="80"/>
  <c r="G95" i="80" s="1"/>
  <c r="G102" i="80" s="1"/>
  <c r="F86" i="80"/>
  <c r="F100" i="80" s="1"/>
  <c r="F72" i="80"/>
  <c r="G61" i="80"/>
  <c r="G59" i="80"/>
  <c r="E58" i="80"/>
  <c r="G58" i="80" s="1"/>
  <c r="E57" i="80"/>
  <c r="G57" i="80" s="1"/>
  <c r="G56" i="80"/>
  <c r="G55" i="80"/>
  <c r="G54" i="80"/>
  <c r="F51" i="80"/>
  <c r="F75" i="80" s="1"/>
  <c r="F39" i="80"/>
  <c r="F32" i="80"/>
  <c r="G32" i="80" s="1"/>
  <c r="G31" i="80"/>
  <c r="F31" i="80"/>
  <c r="G30" i="80"/>
  <c r="G29" i="80"/>
  <c r="G28" i="80"/>
  <c r="G27" i="80"/>
  <c r="G53" i="80" s="1"/>
  <c r="G17" i="7"/>
  <c r="F17" i="7"/>
  <c r="E17" i="7"/>
  <c r="D17" i="7"/>
  <c r="C17" i="7"/>
  <c r="F136" i="79"/>
  <c r="F135" i="79"/>
  <c r="F122" i="79"/>
  <c r="F123" i="79" s="1"/>
  <c r="G112" i="79"/>
  <c r="G111" i="79"/>
  <c r="G110" i="79"/>
  <c r="F97" i="79"/>
  <c r="F98" i="79" s="1"/>
  <c r="G95" i="79"/>
  <c r="G102" i="79" s="1"/>
  <c r="F95" i="79"/>
  <c r="G94" i="79"/>
  <c r="F86" i="79"/>
  <c r="F100" i="79" s="1"/>
  <c r="F72" i="79"/>
  <c r="G61" i="79"/>
  <c r="G59" i="79"/>
  <c r="E58" i="79"/>
  <c r="G58" i="79" s="1"/>
  <c r="E57" i="79"/>
  <c r="G57" i="79" s="1"/>
  <c r="G56" i="79"/>
  <c r="G55" i="79"/>
  <c r="G54" i="79"/>
  <c r="F51" i="79"/>
  <c r="F90" i="79" s="1"/>
  <c r="F39" i="79"/>
  <c r="G31" i="79"/>
  <c r="F31" i="79"/>
  <c r="F32" i="79" s="1"/>
  <c r="G32" i="79" s="1"/>
  <c r="G30" i="79"/>
  <c r="G29" i="79"/>
  <c r="G28" i="79"/>
  <c r="G27" i="79"/>
  <c r="G53" i="79" s="1"/>
  <c r="G11" i="7"/>
  <c r="F11" i="7"/>
  <c r="E11" i="7"/>
  <c r="D11" i="7"/>
  <c r="C11" i="7"/>
  <c r="H55" i="7" l="1"/>
  <c r="G67" i="91" s="1"/>
  <c r="E109" i="87" s="1"/>
  <c r="H61" i="7"/>
  <c r="K67" i="91" s="1"/>
  <c r="E109" i="88" s="1"/>
  <c r="F77" i="83"/>
  <c r="F75" i="85"/>
  <c r="F77" i="85" s="1"/>
  <c r="F66" i="82"/>
  <c r="F66" i="81"/>
  <c r="F66" i="83"/>
  <c r="F77" i="80"/>
  <c r="F75" i="81"/>
  <c r="F77" i="81" s="1"/>
  <c r="F75" i="79"/>
  <c r="F77" i="79" s="1"/>
  <c r="F66" i="86"/>
  <c r="F66" i="87"/>
  <c r="F66" i="88"/>
  <c r="F66" i="80"/>
  <c r="F66" i="85"/>
  <c r="F89" i="86"/>
  <c r="F77" i="87"/>
  <c r="H77" i="87" s="1"/>
  <c r="F66" i="84"/>
  <c r="F89" i="88"/>
  <c r="H44" i="7"/>
  <c r="O67" i="90" s="1"/>
  <c r="E109" i="85" s="1"/>
  <c r="H48" i="7"/>
  <c r="Q67" i="90" s="1"/>
  <c r="E109" i="86" s="1"/>
  <c r="G34" i="83"/>
  <c r="G53" i="83"/>
  <c r="G34" i="86"/>
  <c r="G91" i="86" s="1"/>
  <c r="G34" i="84"/>
  <c r="G82" i="84" s="1"/>
  <c r="G34" i="88"/>
  <c r="G97" i="88" s="1"/>
  <c r="G98" i="88" s="1"/>
  <c r="G103" i="88" s="1"/>
  <c r="G34" i="87"/>
  <c r="H51" i="87" s="1"/>
  <c r="G34" i="82"/>
  <c r="H51" i="82" s="1"/>
  <c r="G53" i="87"/>
  <c r="G53" i="82"/>
  <c r="G34" i="85"/>
  <c r="H51" i="85" s="1"/>
  <c r="F102" i="88"/>
  <c r="F103" i="88"/>
  <c r="F40" i="88"/>
  <c r="F41" i="88" s="1"/>
  <c r="F65" i="88" s="1"/>
  <c r="G53" i="88"/>
  <c r="F77" i="88"/>
  <c r="F90" i="88"/>
  <c r="H25" i="7"/>
  <c r="O67" i="89" s="1"/>
  <c r="E109" i="81" s="1"/>
  <c r="F102" i="87"/>
  <c r="F103" i="87"/>
  <c r="F40" i="87"/>
  <c r="F41" i="87" s="1"/>
  <c r="G82" i="87"/>
  <c r="G76" i="87"/>
  <c r="G45" i="87"/>
  <c r="H98" i="87"/>
  <c r="G88" i="87"/>
  <c r="G46" i="87"/>
  <c r="G91" i="87"/>
  <c r="G75" i="87"/>
  <c r="G44" i="87"/>
  <c r="G38" i="87"/>
  <c r="G83" i="87"/>
  <c r="G81" i="87"/>
  <c r="G72" i="87"/>
  <c r="G85" i="87"/>
  <c r="G50" i="87"/>
  <c r="G37" i="87"/>
  <c r="G80" i="87"/>
  <c r="E60" i="87"/>
  <c r="G60" i="87" s="1"/>
  <c r="G125" i="87"/>
  <c r="G47" i="87"/>
  <c r="G73" i="87"/>
  <c r="G48" i="87"/>
  <c r="F89" i="87"/>
  <c r="F90" i="87"/>
  <c r="G90" i="87" s="1"/>
  <c r="H51" i="86"/>
  <c r="G71" i="86"/>
  <c r="G38" i="86"/>
  <c r="G50" i="86"/>
  <c r="G47" i="86"/>
  <c r="G80" i="86"/>
  <c r="G72" i="86"/>
  <c r="F102" i="86"/>
  <c r="F103" i="86"/>
  <c r="F40" i="86"/>
  <c r="F41" i="86" s="1"/>
  <c r="F65" i="86" s="1"/>
  <c r="G53" i="86"/>
  <c r="F77" i="86"/>
  <c r="F90" i="86"/>
  <c r="H36" i="7"/>
  <c r="I67" i="90" s="1"/>
  <c r="E109" i="83" s="1"/>
  <c r="G82" i="85"/>
  <c r="G45" i="85"/>
  <c r="G97" i="85"/>
  <c r="G98" i="85" s="1"/>
  <c r="G103" i="85" s="1"/>
  <c r="G71" i="85"/>
  <c r="G43" i="85"/>
  <c r="G46" i="85"/>
  <c r="G49" i="85"/>
  <c r="G50" i="85"/>
  <c r="G80" i="85"/>
  <c r="G73" i="85"/>
  <c r="H98" i="85"/>
  <c r="G83" i="85"/>
  <c r="F103" i="85"/>
  <c r="F102" i="85"/>
  <c r="F40" i="85"/>
  <c r="F41" i="85" s="1"/>
  <c r="F89" i="85"/>
  <c r="H41" i="7"/>
  <c r="M67" i="90" s="1"/>
  <c r="E109" i="84" s="1"/>
  <c r="H17" i="7"/>
  <c r="I67" i="89" s="1"/>
  <c r="E109" i="79" s="1"/>
  <c r="F102" i="84"/>
  <c r="F103" i="84"/>
  <c r="F77" i="84"/>
  <c r="F40" i="84"/>
  <c r="F41" i="84" s="1"/>
  <c r="G91" i="84"/>
  <c r="G74" i="84"/>
  <c r="G88" i="84"/>
  <c r="F89" i="84"/>
  <c r="F90" i="84"/>
  <c r="G90" i="84" s="1"/>
  <c r="H32" i="7"/>
  <c r="G67" i="90" s="1"/>
  <c r="E109" i="82" s="1"/>
  <c r="F40" i="83"/>
  <c r="F41" i="83" s="1"/>
  <c r="F102" i="83"/>
  <c r="F103" i="83"/>
  <c r="H86" i="83"/>
  <c r="G82" i="83"/>
  <c r="G76" i="83"/>
  <c r="H51" i="83"/>
  <c r="G45" i="83"/>
  <c r="G97" i="83"/>
  <c r="G98" i="83" s="1"/>
  <c r="G103" i="83" s="1"/>
  <c r="G91" i="83"/>
  <c r="G75" i="83"/>
  <c r="G71" i="83"/>
  <c r="G44" i="83"/>
  <c r="G38" i="83"/>
  <c r="H98" i="83"/>
  <c r="G88" i="83"/>
  <c r="G81" i="83"/>
  <c r="G43" i="83"/>
  <c r="G85" i="83"/>
  <c r="G74" i="83"/>
  <c r="G50" i="83"/>
  <c r="G37" i="83"/>
  <c r="G46" i="83"/>
  <c r="G80" i="83"/>
  <c r="E60" i="83"/>
  <c r="G60" i="83" s="1"/>
  <c r="G63" i="83" s="1"/>
  <c r="G67" i="83" s="1"/>
  <c r="G49" i="83"/>
  <c r="G125" i="83"/>
  <c r="G83" i="83"/>
  <c r="G84" i="83"/>
  <c r="H77" i="83"/>
  <c r="G73" i="83"/>
  <c r="G48" i="83"/>
  <c r="G47" i="83"/>
  <c r="G72" i="83"/>
  <c r="F89" i="83"/>
  <c r="F90" i="83"/>
  <c r="G90" i="83" s="1"/>
  <c r="F102" i="82"/>
  <c r="F103" i="82"/>
  <c r="F40" i="82"/>
  <c r="G40" i="82" s="1"/>
  <c r="G76" i="82"/>
  <c r="G91" i="82"/>
  <c r="G75" i="82"/>
  <c r="G38" i="82"/>
  <c r="G85" i="82"/>
  <c r="G74" i="82"/>
  <c r="G88" i="82"/>
  <c r="G125" i="82"/>
  <c r="G83" i="82"/>
  <c r="G48" i="82"/>
  <c r="F77" i="82"/>
  <c r="H77" i="82" s="1"/>
  <c r="F89" i="82"/>
  <c r="F90" i="82"/>
  <c r="F103" i="81"/>
  <c r="F102" i="81"/>
  <c r="F40" i="81"/>
  <c r="F41" i="81" s="1"/>
  <c r="F65" i="81" s="1"/>
  <c r="G34" i="81"/>
  <c r="F89" i="81"/>
  <c r="F92" i="81" s="1"/>
  <c r="F101" i="81" s="1"/>
  <c r="H11" i="7"/>
  <c r="F102" i="80"/>
  <c r="F103" i="80"/>
  <c r="F40" i="80"/>
  <c r="F41" i="80" s="1"/>
  <c r="F65" i="80" s="1"/>
  <c r="G34" i="80"/>
  <c r="F89" i="80"/>
  <c r="F92" i="80" s="1"/>
  <c r="F101" i="80" s="1"/>
  <c r="F90" i="80"/>
  <c r="G34" i="79"/>
  <c r="F102" i="79"/>
  <c r="F103" i="79"/>
  <c r="F40" i="79"/>
  <c r="F41" i="79" s="1"/>
  <c r="F65" i="79" s="1"/>
  <c r="F66" i="79"/>
  <c r="F89" i="79"/>
  <c r="F92" i="79" s="1"/>
  <c r="F101" i="79" s="1"/>
  <c r="E67" i="89" l="1"/>
  <c r="E109" i="78" s="1"/>
  <c r="G48" i="84"/>
  <c r="G76" i="84"/>
  <c r="G73" i="82"/>
  <c r="G37" i="82"/>
  <c r="G44" i="82"/>
  <c r="G82" i="82"/>
  <c r="G90" i="82"/>
  <c r="G84" i="82"/>
  <c r="G50" i="82"/>
  <c r="G71" i="82"/>
  <c r="G77" i="82" s="1"/>
  <c r="G127" i="82" s="1"/>
  <c r="H86" i="82"/>
  <c r="G84" i="84"/>
  <c r="G50" i="84"/>
  <c r="G75" i="84"/>
  <c r="H86" i="84"/>
  <c r="G90" i="86"/>
  <c r="E60" i="86"/>
  <c r="G60" i="86" s="1"/>
  <c r="G43" i="86"/>
  <c r="H86" i="86"/>
  <c r="G49" i="87"/>
  <c r="G43" i="87"/>
  <c r="G97" i="87"/>
  <c r="G98" i="87" s="1"/>
  <c r="G103" i="87" s="1"/>
  <c r="H86" i="87"/>
  <c r="G49" i="82"/>
  <c r="G43" i="82"/>
  <c r="G97" i="82"/>
  <c r="G98" i="82" s="1"/>
  <c r="G103" i="82" s="1"/>
  <c r="H98" i="84"/>
  <c r="G49" i="84"/>
  <c r="G43" i="84"/>
  <c r="G47" i="84"/>
  <c r="H98" i="86"/>
  <c r="G75" i="86"/>
  <c r="G97" i="84"/>
  <c r="G98" i="84" s="1"/>
  <c r="G103" i="84" s="1"/>
  <c r="G46" i="82"/>
  <c r="G51" i="82" s="1"/>
  <c r="G66" i="82" s="1"/>
  <c r="E60" i="82"/>
  <c r="G60" i="82" s="1"/>
  <c r="G63" i="82" s="1"/>
  <c r="G67" i="82" s="1"/>
  <c r="G46" i="84"/>
  <c r="E60" i="84"/>
  <c r="G60" i="84" s="1"/>
  <c r="G63" i="84" s="1"/>
  <c r="G67" i="84" s="1"/>
  <c r="G81" i="84"/>
  <c r="G45" i="84"/>
  <c r="G73" i="86"/>
  <c r="G97" i="86"/>
  <c r="G98" i="86" s="1"/>
  <c r="G103" i="86" s="1"/>
  <c r="G125" i="84"/>
  <c r="G85" i="84"/>
  <c r="H77" i="84"/>
  <c r="G72" i="82"/>
  <c r="G81" i="82"/>
  <c r="G45" i="82"/>
  <c r="G47" i="82"/>
  <c r="G80" i="82"/>
  <c r="H98" i="82"/>
  <c r="G72" i="84"/>
  <c r="G80" i="84"/>
  <c r="G38" i="84"/>
  <c r="H51" i="84"/>
  <c r="G37" i="86"/>
  <c r="G83" i="86"/>
  <c r="G84" i="87"/>
  <c r="G86" i="87" s="1"/>
  <c r="G100" i="87" s="1"/>
  <c r="G74" i="87"/>
  <c r="G77" i="87" s="1"/>
  <c r="G127" i="87" s="1"/>
  <c r="G71" i="87"/>
  <c r="G63" i="87"/>
  <c r="G67" i="87" s="1"/>
  <c r="G83" i="84"/>
  <c r="G44" i="84"/>
  <c r="G73" i="84"/>
  <c r="G37" i="84"/>
  <c r="G71" i="84"/>
  <c r="G125" i="86"/>
  <c r="G85" i="86"/>
  <c r="G82" i="86"/>
  <c r="F92" i="87"/>
  <c r="F101" i="87" s="1"/>
  <c r="F92" i="88"/>
  <c r="F101" i="88" s="1"/>
  <c r="F92" i="82"/>
  <c r="F101" i="82" s="1"/>
  <c r="F92" i="86"/>
  <c r="F101" i="86" s="1"/>
  <c r="F92" i="84"/>
  <c r="H92" i="84" s="1"/>
  <c r="F92" i="83"/>
  <c r="H92" i="83" s="1"/>
  <c r="G89" i="87"/>
  <c r="G92" i="87" s="1"/>
  <c r="G101" i="87" s="1"/>
  <c r="G40" i="83"/>
  <c r="G41" i="83" s="1"/>
  <c r="G65" i="83" s="1"/>
  <c r="G40" i="87"/>
  <c r="G41" i="87" s="1"/>
  <c r="G65" i="87" s="1"/>
  <c r="G40" i="84"/>
  <c r="G40" i="86"/>
  <c r="G89" i="83"/>
  <c r="G92" i="83" s="1"/>
  <c r="G101" i="83" s="1"/>
  <c r="G89" i="84"/>
  <c r="G92" i="84" s="1"/>
  <c r="G101" i="84" s="1"/>
  <c r="G48" i="85"/>
  <c r="G85" i="85"/>
  <c r="G44" i="85"/>
  <c r="G76" i="85"/>
  <c r="G88" i="86"/>
  <c r="G48" i="86"/>
  <c r="G81" i="86"/>
  <c r="G45" i="86"/>
  <c r="G84" i="85"/>
  <c r="G81" i="85"/>
  <c r="G75" i="85"/>
  <c r="H86" i="85"/>
  <c r="G49" i="86"/>
  <c r="G84" i="86"/>
  <c r="G44" i="86"/>
  <c r="G76" i="86"/>
  <c r="H77" i="85"/>
  <c r="G47" i="85"/>
  <c r="G90" i="85"/>
  <c r="G91" i="85"/>
  <c r="G88" i="85"/>
  <c r="G37" i="85"/>
  <c r="E60" i="85"/>
  <c r="G60" i="85" s="1"/>
  <c r="G63" i="85" s="1"/>
  <c r="G67" i="85" s="1"/>
  <c r="G72" i="85"/>
  <c r="H77" i="86"/>
  <c r="G46" i="86"/>
  <c r="G89" i="86"/>
  <c r="G74" i="86"/>
  <c r="G89" i="85"/>
  <c r="G125" i="85"/>
  <c r="G74" i="85"/>
  <c r="G38" i="85"/>
  <c r="G37" i="88"/>
  <c r="G91" i="88"/>
  <c r="G88" i="88"/>
  <c r="G76" i="88"/>
  <c r="G85" i="88"/>
  <c r="G46" i="88"/>
  <c r="G48" i="88"/>
  <c r="H86" i="88"/>
  <c r="G72" i="88"/>
  <c r="G43" i="88"/>
  <c r="G49" i="88"/>
  <c r="H98" i="88"/>
  <c r="G80" i="88"/>
  <c r="G44" i="88"/>
  <c r="G45" i="88"/>
  <c r="G40" i="88"/>
  <c r="H77" i="88"/>
  <c r="G75" i="88"/>
  <c r="G84" i="88"/>
  <c r="G74" i="88"/>
  <c r="G90" i="88"/>
  <c r="G83" i="88"/>
  <c r="G51" i="87"/>
  <c r="G66" i="87" s="1"/>
  <c r="G77" i="83"/>
  <c r="G127" i="83" s="1"/>
  <c r="E60" i="88"/>
  <c r="G60" i="88" s="1"/>
  <c r="G63" i="88" s="1"/>
  <c r="G67" i="88" s="1"/>
  <c r="G47" i="88"/>
  <c r="G38" i="88"/>
  <c r="H51" i="88"/>
  <c r="G89" i="88"/>
  <c r="G125" i="88"/>
  <c r="G71" i="88"/>
  <c r="G82" i="88"/>
  <c r="G73" i="88"/>
  <c r="G50" i="88"/>
  <c r="G81" i="88"/>
  <c r="H41" i="88"/>
  <c r="F65" i="87"/>
  <c r="H41" i="87"/>
  <c r="G51" i="86"/>
  <c r="G66" i="86" s="1"/>
  <c r="G63" i="86"/>
  <c r="G67" i="86" s="1"/>
  <c r="H41" i="86"/>
  <c r="G77" i="86"/>
  <c r="G127" i="86" s="1"/>
  <c r="F65" i="85"/>
  <c r="H41" i="85"/>
  <c r="F92" i="85"/>
  <c r="G40" i="85"/>
  <c r="F65" i="84"/>
  <c r="H41" i="84"/>
  <c r="G51" i="84"/>
  <c r="G66" i="84" s="1"/>
  <c r="F65" i="83"/>
  <c r="H41" i="83"/>
  <c r="G86" i="83"/>
  <c r="G100" i="83" s="1"/>
  <c r="G51" i="83"/>
  <c r="G66" i="83" s="1"/>
  <c r="F41" i="82"/>
  <c r="G89" i="82"/>
  <c r="G92" i="82" s="1"/>
  <c r="G101" i="82" s="1"/>
  <c r="G41" i="82"/>
  <c r="G65" i="82" s="1"/>
  <c r="H86" i="81"/>
  <c r="G82" i="81"/>
  <c r="G76" i="81"/>
  <c r="H51" i="81"/>
  <c r="G45" i="81"/>
  <c r="G83" i="81"/>
  <c r="G97" i="81"/>
  <c r="G98" i="81" s="1"/>
  <c r="G103" i="81" s="1"/>
  <c r="G91" i="81"/>
  <c r="G75" i="81"/>
  <c r="G71" i="81"/>
  <c r="G44" i="81"/>
  <c r="G38" i="81"/>
  <c r="G43" i="81"/>
  <c r="G90" i="81"/>
  <c r="G81" i="81"/>
  <c r="G40" i="81"/>
  <c r="G72" i="81"/>
  <c r="G85" i="81"/>
  <c r="G74" i="81"/>
  <c r="G50" i="81"/>
  <c r="H41" i="81"/>
  <c r="G37" i="81"/>
  <c r="G125" i="81"/>
  <c r="H98" i="81"/>
  <c r="G88" i="81"/>
  <c r="G89" i="81"/>
  <c r="G80" i="81"/>
  <c r="E60" i="81"/>
  <c r="G60" i="81" s="1"/>
  <c r="G63" i="81" s="1"/>
  <c r="G67" i="81" s="1"/>
  <c r="G49" i="81"/>
  <c r="G46" i="81"/>
  <c r="G84" i="81"/>
  <c r="H77" i="81"/>
  <c r="G73" i="81"/>
  <c r="G48" i="81"/>
  <c r="H92" i="81"/>
  <c r="G47" i="81"/>
  <c r="H86" i="80"/>
  <c r="G82" i="80"/>
  <c r="G76" i="80"/>
  <c r="H51" i="80"/>
  <c r="G45" i="80"/>
  <c r="G97" i="80"/>
  <c r="G98" i="80" s="1"/>
  <c r="G103" i="80" s="1"/>
  <c r="G91" i="80"/>
  <c r="G75" i="80"/>
  <c r="G71" i="80"/>
  <c r="G44" i="80"/>
  <c r="G38" i="80"/>
  <c r="G43" i="80"/>
  <c r="G90" i="80"/>
  <c r="G81" i="80"/>
  <c r="G40" i="80"/>
  <c r="G46" i="80"/>
  <c r="G85" i="80"/>
  <c r="G74" i="80"/>
  <c r="G50" i="80"/>
  <c r="H41" i="80"/>
  <c r="G37" i="80"/>
  <c r="G125" i="80"/>
  <c r="H98" i="80"/>
  <c r="H92" i="80"/>
  <c r="G83" i="80"/>
  <c r="G72" i="80"/>
  <c r="G89" i="80"/>
  <c r="G80" i="80"/>
  <c r="E60" i="80"/>
  <c r="G60" i="80" s="1"/>
  <c r="G63" i="80" s="1"/>
  <c r="G67" i="80" s="1"/>
  <c r="G49" i="80"/>
  <c r="G47" i="80"/>
  <c r="G84" i="80"/>
  <c r="H77" i="80"/>
  <c r="G73" i="80"/>
  <c r="G48" i="80"/>
  <c r="G88" i="80"/>
  <c r="H86" i="79"/>
  <c r="G82" i="79"/>
  <c r="G76" i="79"/>
  <c r="H51" i="79"/>
  <c r="G45" i="79"/>
  <c r="G43" i="79"/>
  <c r="G97" i="79"/>
  <c r="G98" i="79" s="1"/>
  <c r="G103" i="79" s="1"/>
  <c r="G91" i="79"/>
  <c r="G75" i="79"/>
  <c r="G71" i="79"/>
  <c r="G44" i="79"/>
  <c r="G38" i="79"/>
  <c r="G90" i="79"/>
  <c r="G81" i="79"/>
  <c r="G85" i="79"/>
  <c r="G74" i="79"/>
  <c r="G50" i="79"/>
  <c r="H41" i="79"/>
  <c r="G37" i="79"/>
  <c r="G89" i="79"/>
  <c r="G80" i="79"/>
  <c r="E60" i="79"/>
  <c r="G60" i="79" s="1"/>
  <c r="G63" i="79" s="1"/>
  <c r="G67" i="79" s="1"/>
  <c r="G49" i="79"/>
  <c r="G84" i="79"/>
  <c r="H77" i="79"/>
  <c r="G73" i="79"/>
  <c r="G48" i="79"/>
  <c r="G47" i="79"/>
  <c r="G125" i="79"/>
  <c r="H98" i="79"/>
  <c r="H92" i="79"/>
  <c r="G88" i="79"/>
  <c r="G83" i="79"/>
  <c r="G40" i="79"/>
  <c r="G72" i="79"/>
  <c r="G46" i="79"/>
  <c r="H92" i="82" l="1"/>
  <c r="F101" i="83"/>
  <c r="G86" i="84"/>
  <c r="G100" i="84" s="1"/>
  <c r="G104" i="84" s="1"/>
  <c r="G128" i="84" s="1"/>
  <c r="G86" i="82"/>
  <c r="G100" i="82" s="1"/>
  <c r="G104" i="82" s="1"/>
  <c r="G128" i="82" s="1"/>
  <c r="G77" i="84"/>
  <c r="G127" i="84" s="1"/>
  <c r="G41" i="86"/>
  <c r="G65" i="86" s="1"/>
  <c r="G68" i="86" s="1"/>
  <c r="G126" i="86" s="1"/>
  <c r="G41" i="84"/>
  <c r="G65" i="84" s="1"/>
  <c r="G68" i="84" s="1"/>
  <c r="G126" i="84" s="1"/>
  <c r="G86" i="86"/>
  <c r="G100" i="86" s="1"/>
  <c r="G92" i="86"/>
  <c r="G101" i="86" s="1"/>
  <c r="G86" i="85"/>
  <c r="G100" i="85" s="1"/>
  <c r="F101" i="84"/>
  <c r="G77" i="85"/>
  <c r="G127" i="85" s="1"/>
  <c r="H92" i="88"/>
  <c r="H92" i="87"/>
  <c r="G51" i="88"/>
  <c r="G66" i="88" s="1"/>
  <c r="G41" i="88"/>
  <c r="G65" i="88" s="1"/>
  <c r="G51" i="85"/>
  <c r="G66" i="85" s="1"/>
  <c r="H92" i="86"/>
  <c r="G92" i="85"/>
  <c r="G101" i="85" s="1"/>
  <c r="G77" i="88"/>
  <c r="G127" i="88" s="1"/>
  <c r="G41" i="85"/>
  <c r="G65" i="85" s="1"/>
  <c r="G92" i="88"/>
  <c r="G101" i="88" s="1"/>
  <c r="G86" i="88"/>
  <c r="G100" i="88" s="1"/>
  <c r="G104" i="87"/>
  <c r="G128" i="87" s="1"/>
  <c r="G68" i="83"/>
  <c r="G126" i="83" s="1"/>
  <c r="G68" i="87"/>
  <c r="G126" i="87" s="1"/>
  <c r="G41" i="81"/>
  <c r="G65" i="81" s="1"/>
  <c r="F101" i="85"/>
  <c r="H92" i="85"/>
  <c r="G104" i="83"/>
  <c r="G128" i="83" s="1"/>
  <c r="F65" i="82"/>
  <c r="H41" i="82"/>
  <c r="G68" i="82"/>
  <c r="G126" i="82" s="1"/>
  <c r="G51" i="81"/>
  <c r="G66" i="81" s="1"/>
  <c r="G86" i="81"/>
  <c r="G100" i="81" s="1"/>
  <c r="G77" i="81"/>
  <c r="G127" i="81" s="1"/>
  <c r="G92" i="81"/>
  <c r="G101" i="81" s="1"/>
  <c r="G41" i="80"/>
  <c r="G65" i="80" s="1"/>
  <c r="G92" i="80"/>
  <c r="G101" i="80" s="1"/>
  <c r="G86" i="80"/>
  <c r="G100" i="80" s="1"/>
  <c r="G51" i="80"/>
  <c r="G66" i="80" s="1"/>
  <c r="G77" i="80"/>
  <c r="G127" i="80" s="1"/>
  <c r="G92" i="79"/>
  <c r="G101" i="79" s="1"/>
  <c r="G51" i="79"/>
  <c r="G66" i="79" s="1"/>
  <c r="G86" i="79"/>
  <c r="G100" i="79" s="1"/>
  <c r="G41" i="79"/>
  <c r="G65" i="79" s="1"/>
  <c r="G77" i="79"/>
  <c r="G127" i="79" s="1"/>
  <c r="G104" i="86" l="1"/>
  <c r="G128" i="86" s="1"/>
  <c r="G104" i="85"/>
  <c r="G128" i="85" s="1"/>
  <c r="G104" i="88"/>
  <c r="G128" i="88" s="1"/>
  <c r="G68" i="79"/>
  <c r="G126" i="79" s="1"/>
  <c r="G68" i="88"/>
  <c r="G126" i="88" s="1"/>
  <c r="G68" i="85"/>
  <c r="G126" i="85" s="1"/>
  <c r="G68" i="81"/>
  <c r="G126" i="81" s="1"/>
  <c r="G104" i="81"/>
  <c r="G128" i="81" s="1"/>
  <c r="G104" i="79"/>
  <c r="G128" i="79" s="1"/>
  <c r="G104" i="80"/>
  <c r="G128" i="80" s="1"/>
  <c r="G68" i="80"/>
  <c r="G126" i="80" s="1"/>
  <c r="E57" i="78" l="1"/>
  <c r="F136" i="78" l="1"/>
  <c r="F135" i="78"/>
  <c r="F122" i="78"/>
  <c r="F123" i="78" s="1"/>
  <c r="G112" i="78"/>
  <c r="G111" i="78"/>
  <c r="G110" i="78"/>
  <c r="F97" i="78"/>
  <c r="F98" i="78" s="1"/>
  <c r="G95" i="78"/>
  <c r="G102" i="78" s="1"/>
  <c r="F95" i="78"/>
  <c r="G94" i="78"/>
  <c r="F86" i="78"/>
  <c r="F100" i="78" s="1"/>
  <c r="F72" i="78"/>
  <c r="G61" i="78"/>
  <c r="E58" i="78"/>
  <c r="G58" i="78" s="1"/>
  <c r="G57" i="78"/>
  <c r="G56" i="78"/>
  <c r="G55" i="78"/>
  <c r="G54" i="78"/>
  <c r="F51" i="78"/>
  <c r="F90" i="78" s="1"/>
  <c r="F39" i="78"/>
  <c r="G31" i="78"/>
  <c r="F31" i="78"/>
  <c r="F32" i="78" s="1"/>
  <c r="G32" i="78" s="1"/>
  <c r="G30" i="78"/>
  <c r="G29" i="78"/>
  <c r="G28" i="78"/>
  <c r="G27" i="78"/>
  <c r="G53" i="78" s="1"/>
  <c r="F75" i="78" l="1"/>
  <c r="F77" i="78" s="1"/>
  <c r="F40" i="78"/>
  <c r="F41" i="78" s="1"/>
  <c r="F65" i="78" s="1"/>
  <c r="F102" i="78"/>
  <c r="F103" i="78"/>
  <c r="F66" i="78"/>
  <c r="F89" i="78"/>
  <c r="F92" i="78" s="1"/>
  <c r="F101" i="78" s="1"/>
  <c r="G34" i="78"/>
  <c r="E60" i="78" s="1"/>
  <c r="G60" i="78" s="1"/>
  <c r="H86" i="78" l="1"/>
  <c r="G82" i="78"/>
  <c r="G76" i="78"/>
  <c r="G48" i="78"/>
  <c r="G47" i="78"/>
  <c r="G40" i="78"/>
  <c r="G80" i="78"/>
  <c r="G38" i="78"/>
  <c r="G97" i="78"/>
  <c r="G98" i="78" s="1"/>
  <c r="G103" i="78" s="1"/>
  <c r="G91" i="78"/>
  <c r="G75" i="78"/>
  <c r="G71" i="78"/>
  <c r="G72" i="78"/>
  <c r="G59" i="78"/>
  <c r="G63" i="78" s="1"/>
  <c r="G67" i="78" s="1"/>
  <c r="G90" i="78"/>
  <c r="G81" i="78"/>
  <c r="G46" i="78"/>
  <c r="G85" i="78"/>
  <c r="G74" i="78"/>
  <c r="H51" i="78"/>
  <c r="G45" i="78"/>
  <c r="G89" i="78"/>
  <c r="G44" i="78"/>
  <c r="G49" i="78"/>
  <c r="G84" i="78"/>
  <c r="H77" i="78"/>
  <c r="G73" i="78"/>
  <c r="G43" i="78"/>
  <c r="G125" i="78"/>
  <c r="H98" i="78"/>
  <c r="H92" i="78"/>
  <c r="G88" i="78"/>
  <c r="G83" i="78"/>
  <c r="G50" i="78"/>
  <c r="H41" i="78"/>
  <c r="G37" i="78"/>
  <c r="G62" i="7"/>
  <c r="F62" i="7"/>
  <c r="E62" i="7"/>
  <c r="D60" i="7"/>
  <c r="D62" i="7"/>
  <c r="C62" i="7"/>
  <c r="G60" i="7"/>
  <c r="G63" i="7" s="1"/>
  <c r="F60" i="7"/>
  <c r="E60" i="7"/>
  <c r="C60" i="7"/>
  <c r="G58" i="7"/>
  <c r="G59" i="7" s="1"/>
  <c r="F58" i="7"/>
  <c r="E58" i="7"/>
  <c r="D58" i="7"/>
  <c r="C58" i="7"/>
  <c r="G56" i="7"/>
  <c r="F56" i="7"/>
  <c r="E56" i="7"/>
  <c r="D56" i="7"/>
  <c r="C56" i="7"/>
  <c r="G54" i="7"/>
  <c r="F54" i="7"/>
  <c r="E54" i="7"/>
  <c r="D54" i="7"/>
  <c r="C54" i="7"/>
  <c r="G52" i="7"/>
  <c r="G53" i="7" s="1"/>
  <c r="F52" i="7"/>
  <c r="E52" i="7"/>
  <c r="D52" i="7"/>
  <c r="C52" i="7"/>
  <c r="G49" i="7"/>
  <c r="F49" i="7"/>
  <c r="E49" i="7"/>
  <c r="D49" i="7"/>
  <c r="C49" i="7"/>
  <c r="G47" i="7"/>
  <c r="F47" i="7"/>
  <c r="E47" i="7"/>
  <c r="D47" i="7"/>
  <c r="C47" i="7"/>
  <c r="G45" i="7"/>
  <c r="F45" i="7"/>
  <c r="E45" i="7"/>
  <c r="D45" i="7"/>
  <c r="C45" i="7"/>
  <c r="G43" i="7"/>
  <c r="F43" i="7"/>
  <c r="E43" i="7"/>
  <c r="D43" i="7"/>
  <c r="C43" i="7"/>
  <c r="G40" i="7"/>
  <c r="G42" i="7" s="1"/>
  <c r="F40" i="7"/>
  <c r="E40" i="7"/>
  <c r="D40" i="7"/>
  <c r="C40" i="7"/>
  <c r="G38" i="7"/>
  <c r="G39" i="7" s="1"/>
  <c r="F38" i="7"/>
  <c r="E38" i="7"/>
  <c r="D38" i="7"/>
  <c r="C38" i="7"/>
  <c r="G35" i="7"/>
  <c r="G37" i="7" s="1"/>
  <c r="F35" i="7"/>
  <c r="E35" i="7"/>
  <c r="D35" i="7"/>
  <c r="C35" i="7"/>
  <c r="G33" i="7"/>
  <c r="F33" i="7"/>
  <c r="E33" i="7"/>
  <c r="D33" i="7"/>
  <c r="C33" i="7"/>
  <c r="G31" i="7"/>
  <c r="F31" i="7"/>
  <c r="E31" i="7"/>
  <c r="D31" i="7"/>
  <c r="C31" i="7"/>
  <c r="G29" i="7"/>
  <c r="G30" i="7" s="1"/>
  <c r="F29" i="7"/>
  <c r="E29" i="7"/>
  <c r="D29" i="7"/>
  <c r="C29" i="7"/>
  <c r="G26" i="7"/>
  <c r="F26" i="7"/>
  <c r="E26" i="7"/>
  <c r="D26" i="7"/>
  <c r="C26" i="7"/>
  <c r="G24" i="7"/>
  <c r="G27" i="7" s="1"/>
  <c r="F24" i="7"/>
  <c r="E24" i="7"/>
  <c r="D24" i="7"/>
  <c r="C24" i="7"/>
  <c r="G22" i="7"/>
  <c r="G23" i="7" s="1"/>
  <c r="F22" i="7"/>
  <c r="E22" i="7"/>
  <c r="D22" i="7"/>
  <c r="C22" i="7"/>
  <c r="G19" i="7"/>
  <c r="G21" i="7" s="1"/>
  <c r="F19" i="7"/>
  <c r="E19" i="7"/>
  <c r="D19" i="7"/>
  <c r="C19" i="7"/>
  <c r="G16" i="7"/>
  <c r="G18" i="7" s="1"/>
  <c r="F16" i="7"/>
  <c r="E16" i="7"/>
  <c r="D16" i="7"/>
  <c r="C16" i="7"/>
  <c r="G14" i="7"/>
  <c r="G15" i="7" s="1"/>
  <c r="F14" i="7"/>
  <c r="E14" i="7"/>
  <c r="D14" i="7"/>
  <c r="C14" i="7"/>
  <c r="G12" i="7"/>
  <c r="F12" i="7"/>
  <c r="E12" i="7"/>
  <c r="D12" i="7"/>
  <c r="C12" i="7"/>
  <c r="G10" i="7"/>
  <c r="F10" i="7"/>
  <c r="E10" i="7"/>
  <c r="D10" i="7"/>
  <c r="C10" i="7"/>
  <c r="G41" i="78" l="1"/>
  <c r="G65" i="78" s="1"/>
  <c r="G86" i="78"/>
  <c r="G100" i="78" s="1"/>
  <c r="G77" i="78"/>
  <c r="G127" i="78" s="1"/>
  <c r="G92" i="78"/>
  <c r="G101" i="78" s="1"/>
  <c r="G51" i="78"/>
  <c r="G66" i="78" s="1"/>
  <c r="G57" i="7"/>
  <c r="G64" i="7" s="1"/>
  <c r="G34" i="7"/>
  <c r="G46" i="7"/>
  <c r="H10" i="7"/>
  <c r="G50" i="7"/>
  <c r="H33" i="7"/>
  <c r="H52" i="7"/>
  <c r="H53" i="7" s="1"/>
  <c r="G13" i="7"/>
  <c r="H45" i="7"/>
  <c r="H43" i="7"/>
  <c r="H40" i="7"/>
  <c r="H31" i="7"/>
  <c r="H62" i="7"/>
  <c r="H60" i="7"/>
  <c r="H58" i="7"/>
  <c r="H59" i="7" s="1"/>
  <c r="H56" i="7"/>
  <c r="H54" i="7"/>
  <c r="H49" i="7"/>
  <c r="H47" i="7"/>
  <c r="H38" i="7"/>
  <c r="H39" i="7" s="1"/>
  <c r="H35" i="7"/>
  <c r="H29" i="7"/>
  <c r="H30" i="7" s="1"/>
  <c r="H26" i="7"/>
  <c r="H24" i="7"/>
  <c r="H22" i="7"/>
  <c r="H23" i="7" s="1"/>
  <c r="H19" i="7"/>
  <c r="H16" i="7"/>
  <c r="H14" i="7"/>
  <c r="H15" i="7" s="1"/>
  <c r="H12" i="7"/>
  <c r="G7" i="7"/>
  <c r="G8" i="7" s="1"/>
  <c r="G5" i="7"/>
  <c r="G6" i="7" s="1"/>
  <c r="F5" i="7"/>
  <c r="F7" i="7"/>
  <c r="E7" i="7"/>
  <c r="D7" i="7"/>
  <c r="C7" i="7"/>
  <c r="D5" i="7"/>
  <c r="E5" i="7"/>
  <c r="C5" i="7"/>
  <c r="E58" i="2"/>
  <c r="E57" i="2"/>
  <c r="G57" i="2"/>
  <c r="E59" i="2"/>
  <c r="E60" i="2"/>
  <c r="G60" i="2"/>
  <c r="E61" i="2"/>
  <c r="G61" i="2"/>
  <c r="E62" i="2"/>
  <c r="G62" i="2"/>
  <c r="E63" i="2"/>
  <c r="G63" i="2"/>
  <c r="E64" i="2"/>
  <c r="G64" i="2"/>
  <c r="E94" i="2"/>
  <c r="E86" i="2"/>
  <c r="G84" i="2"/>
  <c r="E84" i="2"/>
  <c r="E85" i="2"/>
  <c r="G85" i="2"/>
  <c r="E87" i="2"/>
  <c r="G87" i="2"/>
  <c r="E88" i="2"/>
  <c r="G88" i="2"/>
  <c r="G89" i="2"/>
  <c r="E90" i="2"/>
  <c r="G90" i="2"/>
  <c r="G91" i="2"/>
  <c r="E92" i="2"/>
  <c r="G92" i="2"/>
  <c r="E93" i="2"/>
  <c r="G93" i="2"/>
  <c r="E95" i="2"/>
  <c r="G95" i="2"/>
  <c r="E96" i="2"/>
  <c r="G96" i="2"/>
  <c r="G97" i="2"/>
  <c r="E98" i="2"/>
  <c r="G98" i="2"/>
  <c r="G99" i="2"/>
  <c r="E100" i="2"/>
  <c r="G100" i="2"/>
  <c r="E56" i="2"/>
  <c r="G44" i="2"/>
  <c r="G6" i="2"/>
  <c r="G24" i="2"/>
  <c r="G16" i="2"/>
  <c r="G9" i="2"/>
  <c r="G14" i="2"/>
  <c r="G22" i="2"/>
  <c r="G7" i="2"/>
  <c r="G8" i="2"/>
  <c r="G46" i="2"/>
  <c r="G47" i="2"/>
  <c r="G48" i="2"/>
  <c r="E52" i="89" l="1"/>
  <c r="G68" i="78"/>
  <c r="G126" i="78" s="1"/>
  <c r="G52" i="89"/>
  <c r="E107" i="55" s="1"/>
  <c r="G80" i="89"/>
  <c r="E108" i="55" s="1"/>
  <c r="G104" i="89"/>
  <c r="E106" i="55" s="1"/>
  <c r="K52" i="90"/>
  <c r="E107" i="65" s="1"/>
  <c r="K67" i="90"/>
  <c r="K104" i="90"/>
  <c r="E106" i="65" s="1"/>
  <c r="K80" i="90"/>
  <c r="E108" i="65" s="1"/>
  <c r="H42" i="7"/>
  <c r="M52" i="90"/>
  <c r="E107" i="66" s="1"/>
  <c r="H21" i="7"/>
  <c r="K52" i="89"/>
  <c r="E107" i="57" s="1"/>
  <c r="M80" i="89"/>
  <c r="E108" i="58" s="1"/>
  <c r="M52" i="89"/>
  <c r="E107" i="58" s="1"/>
  <c r="M67" i="89"/>
  <c r="M104" i="89"/>
  <c r="E106" i="58" s="1"/>
  <c r="I80" i="91"/>
  <c r="E108" i="74" s="1"/>
  <c r="I67" i="91"/>
  <c r="I52" i="91"/>
  <c r="E107" i="74" s="1"/>
  <c r="I104" i="91"/>
  <c r="E106" i="74" s="1"/>
  <c r="E67" i="91"/>
  <c r="E52" i="91"/>
  <c r="E107" i="71" s="1"/>
  <c r="E80" i="91"/>
  <c r="E108" i="71" s="1"/>
  <c r="E104" i="91"/>
  <c r="E106" i="71" s="1"/>
  <c r="H18" i="7"/>
  <c r="I52" i="89"/>
  <c r="E107" i="56" s="1"/>
  <c r="E80" i="90"/>
  <c r="E108" i="61" s="1"/>
  <c r="E104" i="90"/>
  <c r="E106" i="61" s="1"/>
  <c r="E52" i="90"/>
  <c r="E107" i="61" s="1"/>
  <c r="E67" i="90"/>
  <c r="H37" i="7"/>
  <c r="I52" i="90"/>
  <c r="E107" i="64" s="1"/>
  <c r="G28" i="7"/>
  <c r="G51" i="7"/>
  <c r="G104" i="78"/>
  <c r="G128" i="78" s="1"/>
  <c r="H13" i="7"/>
  <c r="H57" i="7"/>
  <c r="H63" i="7"/>
  <c r="H46" i="7"/>
  <c r="H34" i="7"/>
  <c r="H50" i="7"/>
  <c r="G9" i="7"/>
  <c r="H27" i="7"/>
  <c r="H5" i="7"/>
  <c r="H6" i="7" s="1"/>
  <c r="H7" i="7"/>
  <c r="G56" i="2"/>
  <c r="G59" i="2"/>
  <c r="G58" i="2"/>
  <c r="E99" i="2"/>
  <c r="E97" i="2"/>
  <c r="E91" i="2"/>
  <c r="E89" i="2"/>
  <c r="G94" i="2"/>
  <c r="G86" i="2"/>
  <c r="G45" i="2"/>
  <c r="G43" i="2"/>
  <c r="G26" i="2"/>
  <c r="G18" i="2"/>
  <c r="G28" i="2"/>
  <c r="G20" i="2"/>
  <c r="G29" i="2"/>
  <c r="G27" i="2"/>
  <c r="G25" i="2"/>
  <c r="G23" i="2"/>
  <c r="G21" i="2"/>
  <c r="G19" i="2"/>
  <c r="G17" i="2"/>
  <c r="G15" i="2"/>
  <c r="G13" i="2"/>
  <c r="E80" i="89" l="1"/>
  <c r="E104" i="89"/>
  <c r="G80" i="91"/>
  <c r="G52" i="91"/>
  <c r="G104" i="91"/>
  <c r="Q104" i="90"/>
  <c r="Q80" i="90"/>
  <c r="Q52" i="90"/>
  <c r="I80" i="89"/>
  <c r="I104" i="89"/>
  <c r="M80" i="90"/>
  <c r="M104" i="90"/>
  <c r="O104" i="90"/>
  <c r="O80" i="90"/>
  <c r="O52" i="90"/>
  <c r="I80" i="90"/>
  <c r="I104" i="90"/>
  <c r="K80" i="91"/>
  <c r="K104" i="91"/>
  <c r="K52" i="91"/>
  <c r="O104" i="89"/>
  <c r="O52" i="89"/>
  <c r="O80" i="89"/>
  <c r="K80" i="89"/>
  <c r="K104" i="89"/>
  <c r="G104" i="90"/>
  <c r="G80" i="90"/>
  <c r="G52" i="90"/>
  <c r="H28" i="7"/>
  <c r="G65" i="7"/>
  <c r="H64" i="7"/>
  <c r="H51" i="7"/>
  <c r="H8" i="7"/>
  <c r="E51" i="2"/>
  <c r="E52" i="2" s="1"/>
  <c r="E107" i="3" s="1"/>
  <c r="E108" i="59" l="1"/>
  <c r="E108" i="60"/>
  <c r="E108" i="81"/>
  <c r="G108" i="81" s="1"/>
  <c r="E108" i="75"/>
  <c r="E108" i="76"/>
  <c r="E108" i="88"/>
  <c r="G108" i="88" s="1"/>
  <c r="E106" i="79"/>
  <c r="G106" i="79" s="1"/>
  <c r="E106" i="56"/>
  <c r="E106" i="81"/>
  <c r="G106" i="81" s="1"/>
  <c r="E106" i="60"/>
  <c r="E106" i="59"/>
  <c r="E108" i="83"/>
  <c r="G108" i="83" s="1"/>
  <c r="E108" i="64"/>
  <c r="E107" i="70"/>
  <c r="E107" i="69"/>
  <c r="E107" i="59"/>
  <c r="E107" i="60"/>
  <c r="E107" i="63"/>
  <c r="E107" i="62"/>
  <c r="E107" i="54"/>
  <c r="E107" i="53"/>
  <c r="E107" i="68"/>
  <c r="E107" i="67"/>
  <c r="E108" i="86"/>
  <c r="G108" i="86" s="1"/>
  <c r="E108" i="70"/>
  <c r="E108" i="69"/>
  <c r="E108" i="63"/>
  <c r="E108" i="82"/>
  <c r="G108" i="82" s="1"/>
  <c r="E108" i="62"/>
  <c r="E108" i="54"/>
  <c r="E108" i="78"/>
  <c r="G108" i="78" s="1"/>
  <c r="E108" i="53"/>
  <c r="E108" i="67"/>
  <c r="E108" i="85"/>
  <c r="G108" i="85" s="1"/>
  <c r="E108" i="68"/>
  <c r="E106" i="86"/>
  <c r="G106" i="86" s="1"/>
  <c r="E106" i="69"/>
  <c r="E106" i="70"/>
  <c r="E106" i="83"/>
  <c r="G106" i="83" s="1"/>
  <c r="E106" i="64"/>
  <c r="E106" i="82"/>
  <c r="G106" i="82" s="1"/>
  <c r="E106" i="63"/>
  <c r="E106" i="62"/>
  <c r="E106" i="78"/>
  <c r="G106" i="78" s="1"/>
  <c r="E106" i="54"/>
  <c r="E106" i="53"/>
  <c r="E106" i="67"/>
  <c r="E106" i="68"/>
  <c r="E106" i="85"/>
  <c r="G106" i="85" s="1"/>
  <c r="E106" i="72"/>
  <c r="E106" i="73"/>
  <c r="E106" i="87"/>
  <c r="G106" i="87" s="1"/>
  <c r="E108" i="56"/>
  <c r="E108" i="79"/>
  <c r="G108" i="79" s="1"/>
  <c r="H9" i="7"/>
  <c r="H65" i="7" s="1"/>
  <c r="G67" i="89"/>
  <c r="E106" i="80"/>
  <c r="G106" i="80" s="1"/>
  <c r="E106" i="57"/>
  <c r="E107" i="76"/>
  <c r="E107" i="75"/>
  <c r="E106" i="84"/>
  <c r="G106" i="84" s="1"/>
  <c r="E106" i="66"/>
  <c r="E107" i="73"/>
  <c r="E107" i="72"/>
  <c r="E108" i="80"/>
  <c r="G108" i="80" s="1"/>
  <c r="E108" i="57"/>
  <c r="E106" i="75"/>
  <c r="E106" i="88"/>
  <c r="G106" i="88" s="1"/>
  <c r="E106" i="76"/>
  <c r="E108" i="66"/>
  <c r="E108" i="84"/>
  <c r="G108" i="84" s="1"/>
  <c r="E108" i="87"/>
  <c r="G108" i="87" s="1"/>
  <c r="E108" i="73"/>
  <c r="E108" i="72"/>
  <c r="F136" i="76" l="1"/>
  <c r="F135" i="76"/>
  <c r="F122" i="76"/>
  <c r="F123" i="76" s="1"/>
  <c r="G112" i="76"/>
  <c r="G111" i="76"/>
  <c r="G110" i="76"/>
  <c r="F97" i="76"/>
  <c r="F98" i="76" s="1"/>
  <c r="F95" i="76"/>
  <c r="G94" i="76"/>
  <c r="G95" i="76" s="1"/>
  <c r="G102" i="76" s="1"/>
  <c r="F86" i="76"/>
  <c r="F100" i="76" s="1"/>
  <c r="G61" i="76"/>
  <c r="E58" i="76"/>
  <c r="G58" i="76" s="1"/>
  <c r="E57" i="76"/>
  <c r="G57" i="76" s="1"/>
  <c r="G56" i="76"/>
  <c r="G55" i="76"/>
  <c r="G54" i="76"/>
  <c r="F51" i="76"/>
  <c r="F66" i="76" s="1"/>
  <c r="F39" i="76"/>
  <c r="F32" i="76"/>
  <c r="G32" i="76" s="1"/>
  <c r="F31" i="76"/>
  <c r="G31" i="76" s="1"/>
  <c r="G30" i="76"/>
  <c r="G29" i="76"/>
  <c r="G28" i="76"/>
  <c r="G27" i="76"/>
  <c r="F136" i="75"/>
  <c r="F135" i="75"/>
  <c r="F122" i="75"/>
  <c r="F123" i="75" s="1"/>
  <c r="G112" i="75"/>
  <c r="G111" i="75"/>
  <c r="G110" i="75"/>
  <c r="F98" i="75"/>
  <c r="F103" i="75" s="1"/>
  <c r="F97" i="75"/>
  <c r="G95" i="75"/>
  <c r="G102" i="75" s="1"/>
  <c r="F95" i="75"/>
  <c r="G94" i="75"/>
  <c r="F86" i="75"/>
  <c r="F100" i="75" s="1"/>
  <c r="G61" i="75"/>
  <c r="E58" i="75"/>
  <c r="G58" i="75" s="1"/>
  <c r="E57" i="75"/>
  <c r="G57" i="75" s="1"/>
  <c r="G56" i="75"/>
  <c r="G55" i="75"/>
  <c r="G54" i="75"/>
  <c r="F51" i="75"/>
  <c r="F66" i="75" s="1"/>
  <c r="F39" i="75"/>
  <c r="F31" i="75"/>
  <c r="F32" i="75" s="1"/>
  <c r="G32" i="75" s="1"/>
  <c r="G30" i="75"/>
  <c r="G29" i="75"/>
  <c r="G28" i="75"/>
  <c r="G27" i="75"/>
  <c r="F136" i="74"/>
  <c r="F135" i="74"/>
  <c r="F122" i="74"/>
  <c r="F123" i="74" s="1"/>
  <c r="G112" i="74"/>
  <c r="G111" i="74"/>
  <c r="G110" i="74"/>
  <c r="F97" i="74"/>
  <c r="F98" i="74" s="1"/>
  <c r="F95" i="74"/>
  <c r="G94" i="74"/>
  <c r="G95" i="74" s="1"/>
  <c r="G102" i="74" s="1"/>
  <c r="F86" i="74"/>
  <c r="F100" i="74" s="1"/>
  <c r="G61" i="74"/>
  <c r="E60" i="74"/>
  <c r="G60" i="74" s="1"/>
  <c r="E58" i="74"/>
  <c r="G58" i="74" s="1"/>
  <c r="E57" i="74"/>
  <c r="G57" i="74" s="1"/>
  <c r="G56" i="74"/>
  <c r="G55" i="74"/>
  <c r="G54" i="74"/>
  <c r="F51" i="74"/>
  <c r="F66" i="74" s="1"/>
  <c r="F39" i="74"/>
  <c r="G31" i="74"/>
  <c r="F31" i="74"/>
  <c r="F32" i="74" s="1"/>
  <c r="G32" i="74" s="1"/>
  <c r="G30" i="74"/>
  <c r="G29" i="74"/>
  <c r="G28" i="74"/>
  <c r="G27" i="74"/>
  <c r="F136" i="73"/>
  <c r="F135" i="73"/>
  <c r="F122" i="73"/>
  <c r="F123" i="73" s="1"/>
  <c r="G112" i="73"/>
  <c r="G111" i="73"/>
  <c r="G110" i="73"/>
  <c r="F98" i="73"/>
  <c r="F103" i="73" s="1"/>
  <c r="F97" i="73"/>
  <c r="F95" i="73"/>
  <c r="G94" i="73"/>
  <c r="G95" i="73" s="1"/>
  <c r="G102" i="73" s="1"/>
  <c r="F86" i="73"/>
  <c r="F100" i="73" s="1"/>
  <c r="F72" i="73"/>
  <c r="G61" i="73"/>
  <c r="E58" i="73"/>
  <c r="G58" i="73" s="1"/>
  <c r="E57" i="73"/>
  <c r="G57" i="73" s="1"/>
  <c r="G56" i="73"/>
  <c r="G55" i="73"/>
  <c r="G54" i="73"/>
  <c r="E60" i="73"/>
  <c r="G60" i="73" s="1"/>
  <c r="F51" i="73"/>
  <c r="F66" i="73" s="1"/>
  <c r="F39" i="73"/>
  <c r="F31" i="73"/>
  <c r="F32" i="73" s="1"/>
  <c r="G32" i="73" s="1"/>
  <c r="G30" i="73"/>
  <c r="G29" i="73"/>
  <c r="G28" i="73"/>
  <c r="G27" i="73"/>
  <c r="F136" i="72"/>
  <c r="F135" i="72"/>
  <c r="F122" i="72"/>
  <c r="F123" i="72" s="1"/>
  <c r="G112" i="72"/>
  <c r="G111" i="72"/>
  <c r="G110" i="72"/>
  <c r="F97" i="72"/>
  <c r="F98" i="72" s="1"/>
  <c r="F95" i="72"/>
  <c r="G94" i="72"/>
  <c r="G95" i="72" s="1"/>
  <c r="G102" i="72" s="1"/>
  <c r="F86" i="72"/>
  <c r="F100" i="72" s="1"/>
  <c r="G61" i="72"/>
  <c r="E60" i="72"/>
  <c r="G60" i="72" s="1"/>
  <c r="E58" i="72"/>
  <c r="G58" i="72" s="1"/>
  <c r="G57" i="72"/>
  <c r="E57" i="72"/>
  <c r="G56" i="72"/>
  <c r="G55" i="72"/>
  <c r="G54" i="72"/>
  <c r="F51" i="72"/>
  <c r="F66" i="72" s="1"/>
  <c r="F39" i="72"/>
  <c r="F32" i="72"/>
  <c r="G32" i="72" s="1"/>
  <c r="G31" i="72"/>
  <c r="F31" i="72"/>
  <c r="G30" i="72"/>
  <c r="G29" i="72"/>
  <c r="G28" i="72"/>
  <c r="G27" i="72"/>
  <c r="G53" i="72" s="1"/>
  <c r="F136" i="71"/>
  <c r="F135" i="71"/>
  <c r="F122" i="71"/>
  <c r="F123" i="71" s="1"/>
  <c r="G112" i="71"/>
  <c r="G111" i="71"/>
  <c r="G110" i="71"/>
  <c r="F97" i="71"/>
  <c r="F98" i="71" s="1"/>
  <c r="G95" i="71"/>
  <c r="G102" i="71" s="1"/>
  <c r="F95" i="71"/>
  <c r="G94" i="71"/>
  <c r="F86" i="71"/>
  <c r="F100" i="71" s="1"/>
  <c r="G61" i="71"/>
  <c r="E58" i="71"/>
  <c r="G58" i="71" s="1"/>
  <c r="E57" i="71"/>
  <c r="G57" i="71" s="1"/>
  <c r="G56" i="71"/>
  <c r="G55" i="71"/>
  <c r="G54" i="71"/>
  <c r="F51" i="71"/>
  <c r="F66" i="71" s="1"/>
  <c r="F39" i="71"/>
  <c r="F31" i="71"/>
  <c r="F32" i="71" s="1"/>
  <c r="G32" i="71" s="1"/>
  <c r="G30" i="71"/>
  <c r="G29" i="71"/>
  <c r="G28" i="71"/>
  <c r="G27" i="71"/>
  <c r="F136" i="70"/>
  <c r="F135" i="70"/>
  <c r="F122" i="70"/>
  <c r="F123" i="70" s="1"/>
  <c r="G112" i="70"/>
  <c r="G111" i="70"/>
  <c r="G110" i="70"/>
  <c r="F97" i="70"/>
  <c r="F98" i="70" s="1"/>
  <c r="G95" i="70"/>
  <c r="G102" i="70" s="1"/>
  <c r="F95" i="70"/>
  <c r="G94" i="70"/>
  <c r="F86" i="70"/>
  <c r="F100" i="70" s="1"/>
  <c r="G61" i="70"/>
  <c r="E58" i="70"/>
  <c r="G58" i="70" s="1"/>
  <c r="E57" i="70"/>
  <c r="G57" i="70" s="1"/>
  <c r="G56" i="70"/>
  <c r="G55" i="70"/>
  <c r="G54" i="70"/>
  <c r="F51" i="70"/>
  <c r="F66" i="70" s="1"/>
  <c r="F39" i="70"/>
  <c r="F31" i="70"/>
  <c r="F32" i="70" s="1"/>
  <c r="G32" i="70" s="1"/>
  <c r="G30" i="70"/>
  <c r="G29" i="70"/>
  <c r="G28" i="70"/>
  <c r="G27" i="70"/>
  <c r="F136" i="69"/>
  <c r="F135" i="69"/>
  <c r="F123" i="69"/>
  <c r="F122" i="69"/>
  <c r="G112" i="69"/>
  <c r="G111" i="69"/>
  <c r="G110" i="69"/>
  <c r="F98" i="69"/>
  <c r="F103" i="69" s="1"/>
  <c r="F97" i="69"/>
  <c r="F95" i="69"/>
  <c r="G94" i="69"/>
  <c r="G95" i="69" s="1"/>
  <c r="G102" i="69" s="1"/>
  <c r="F86" i="69"/>
  <c r="F100" i="69" s="1"/>
  <c r="F72" i="69"/>
  <c r="G61" i="69"/>
  <c r="E58" i="69"/>
  <c r="G58" i="69" s="1"/>
  <c r="E57" i="69"/>
  <c r="G57" i="69" s="1"/>
  <c r="G56" i="69"/>
  <c r="G55" i="69"/>
  <c r="G54" i="69"/>
  <c r="E60" i="69"/>
  <c r="G60" i="69" s="1"/>
  <c r="F51" i="69"/>
  <c r="F66" i="69" s="1"/>
  <c r="F39" i="69"/>
  <c r="F31" i="69"/>
  <c r="F32" i="69" s="1"/>
  <c r="G32" i="69" s="1"/>
  <c r="G30" i="69"/>
  <c r="G29" i="69"/>
  <c r="G28" i="69"/>
  <c r="G27" i="69"/>
  <c r="F136" i="68"/>
  <c r="F135" i="68"/>
  <c r="F122" i="68"/>
  <c r="F123" i="68" s="1"/>
  <c r="G112" i="68"/>
  <c r="G111" i="68"/>
  <c r="G110" i="68"/>
  <c r="F97" i="68"/>
  <c r="F98" i="68" s="1"/>
  <c r="F95" i="68"/>
  <c r="G94" i="68"/>
  <c r="G95" i="68" s="1"/>
  <c r="G102" i="68" s="1"/>
  <c r="F86" i="68"/>
  <c r="F100" i="68" s="1"/>
  <c r="G61" i="68"/>
  <c r="E58" i="68"/>
  <c r="G58" i="68" s="1"/>
  <c r="E57" i="68"/>
  <c r="G57" i="68" s="1"/>
  <c r="G56" i="68"/>
  <c r="G55" i="68"/>
  <c r="G54" i="68"/>
  <c r="F51" i="68"/>
  <c r="F66" i="68" s="1"/>
  <c r="F39" i="68"/>
  <c r="F31" i="68"/>
  <c r="F32" i="68" s="1"/>
  <c r="G32" i="68" s="1"/>
  <c r="G30" i="68"/>
  <c r="G29" i="68"/>
  <c r="G28" i="68"/>
  <c r="G27" i="68"/>
  <c r="F136" i="67"/>
  <c r="F135" i="67"/>
  <c r="F122" i="67"/>
  <c r="F123" i="67" s="1"/>
  <c r="G112" i="67"/>
  <c r="G111" i="67"/>
  <c r="G110" i="67"/>
  <c r="F97" i="67"/>
  <c r="F98" i="67" s="1"/>
  <c r="F95" i="67"/>
  <c r="G94" i="67"/>
  <c r="G95" i="67" s="1"/>
  <c r="G102" i="67" s="1"/>
  <c r="F86" i="67"/>
  <c r="F100" i="67" s="1"/>
  <c r="G61" i="67"/>
  <c r="E60" i="67"/>
  <c r="G60" i="67" s="1"/>
  <c r="E58" i="67"/>
  <c r="G58" i="67" s="1"/>
  <c r="E57" i="67"/>
  <c r="G57" i="67" s="1"/>
  <c r="G56" i="67"/>
  <c r="G55" i="67"/>
  <c r="G54" i="67"/>
  <c r="F51" i="67"/>
  <c r="F66" i="67" s="1"/>
  <c r="F39" i="67"/>
  <c r="G31" i="67"/>
  <c r="F31" i="67"/>
  <c r="F32" i="67" s="1"/>
  <c r="G32" i="67" s="1"/>
  <c r="G30" i="67"/>
  <c r="G29" i="67"/>
  <c r="G28" i="67"/>
  <c r="G27" i="67"/>
  <c r="G53" i="67" s="1"/>
  <c r="F136" i="66"/>
  <c r="F135" i="66"/>
  <c r="F122" i="66"/>
  <c r="F123" i="66" s="1"/>
  <c r="G112" i="66"/>
  <c r="G111" i="66"/>
  <c r="G110" i="66"/>
  <c r="G102" i="66"/>
  <c r="F98" i="66"/>
  <c r="F102" i="66" s="1"/>
  <c r="F97" i="66"/>
  <c r="G95" i="66"/>
  <c r="F95" i="66"/>
  <c r="G94" i="66"/>
  <c r="F86" i="66"/>
  <c r="F100" i="66" s="1"/>
  <c r="F72" i="66"/>
  <c r="G61" i="66"/>
  <c r="E58" i="66"/>
  <c r="G58" i="66" s="1"/>
  <c r="E57" i="66"/>
  <c r="G57" i="66" s="1"/>
  <c r="G56" i="66"/>
  <c r="G55" i="66"/>
  <c r="G54" i="66"/>
  <c r="E60" i="66"/>
  <c r="G60" i="66" s="1"/>
  <c r="F51" i="66"/>
  <c r="F66" i="66" s="1"/>
  <c r="F39" i="66"/>
  <c r="G32" i="66"/>
  <c r="F32" i="66"/>
  <c r="F31" i="66"/>
  <c r="G31" i="66" s="1"/>
  <c r="G30" i="66"/>
  <c r="G29" i="66"/>
  <c r="G28" i="66"/>
  <c r="G27" i="66"/>
  <c r="G53" i="66" s="1"/>
  <c r="F136" i="65"/>
  <c r="F135" i="65"/>
  <c r="F122" i="65"/>
  <c r="F123" i="65" s="1"/>
  <c r="G112" i="65"/>
  <c r="G111" i="65"/>
  <c r="G110" i="65"/>
  <c r="F97" i="65"/>
  <c r="F98" i="65" s="1"/>
  <c r="F95" i="65"/>
  <c r="G94" i="65"/>
  <c r="G95" i="65" s="1"/>
  <c r="G102" i="65" s="1"/>
  <c r="F86" i="65"/>
  <c r="F100" i="65" s="1"/>
  <c r="G61" i="65"/>
  <c r="E58" i="65"/>
  <c r="G58" i="65" s="1"/>
  <c r="E57" i="65"/>
  <c r="G57" i="65" s="1"/>
  <c r="G56" i="65"/>
  <c r="G55" i="65"/>
  <c r="G54" i="65"/>
  <c r="G53" i="65"/>
  <c r="F51" i="65"/>
  <c r="F66" i="65" s="1"/>
  <c r="F39" i="65"/>
  <c r="F32" i="65"/>
  <c r="G32" i="65" s="1"/>
  <c r="G31" i="65"/>
  <c r="F31" i="65"/>
  <c r="G30" i="65"/>
  <c r="G29" i="65"/>
  <c r="G28" i="65"/>
  <c r="G27" i="65"/>
  <c r="F136" i="64"/>
  <c r="F135" i="64"/>
  <c r="F122" i="64"/>
  <c r="F123" i="64" s="1"/>
  <c r="G112" i="64"/>
  <c r="G111" i="64"/>
  <c r="G110" i="64"/>
  <c r="F97" i="64"/>
  <c r="F98" i="64" s="1"/>
  <c r="F95" i="64"/>
  <c r="G94" i="64"/>
  <c r="G95" i="64" s="1"/>
  <c r="G102" i="64" s="1"/>
  <c r="F86" i="64"/>
  <c r="F100" i="64" s="1"/>
  <c r="G61" i="64"/>
  <c r="E58" i="64"/>
  <c r="G58" i="64" s="1"/>
  <c r="G57" i="64"/>
  <c r="E57" i="64"/>
  <c r="G56" i="64"/>
  <c r="G55" i="64"/>
  <c r="G54" i="64"/>
  <c r="F51" i="64"/>
  <c r="F66" i="64" s="1"/>
  <c r="F39" i="64"/>
  <c r="F32" i="64"/>
  <c r="G32" i="64" s="1"/>
  <c r="G31" i="64"/>
  <c r="F31" i="64"/>
  <c r="G30" i="64"/>
  <c r="G29" i="64"/>
  <c r="G28" i="64"/>
  <c r="G27" i="64"/>
  <c r="G53" i="64" s="1"/>
  <c r="F136" i="63"/>
  <c r="F135" i="63"/>
  <c r="F122" i="63"/>
  <c r="F123" i="63" s="1"/>
  <c r="G112" i="63"/>
  <c r="G111" i="63"/>
  <c r="G110" i="63"/>
  <c r="F98" i="63"/>
  <c r="F103" i="63" s="1"/>
  <c r="F97" i="63"/>
  <c r="G95" i="63"/>
  <c r="G102" i="63" s="1"/>
  <c r="F95" i="63"/>
  <c r="G94" i="63"/>
  <c r="F86" i="63"/>
  <c r="F100" i="63" s="1"/>
  <c r="G61" i="63"/>
  <c r="E58" i="63"/>
  <c r="G58" i="63" s="1"/>
  <c r="E57" i="63"/>
  <c r="G57" i="63" s="1"/>
  <c r="G56" i="63"/>
  <c r="G55" i="63"/>
  <c r="G54" i="63"/>
  <c r="F51" i="63"/>
  <c r="F66" i="63" s="1"/>
  <c r="F39" i="63"/>
  <c r="F31" i="63"/>
  <c r="F32" i="63" s="1"/>
  <c r="G32" i="63" s="1"/>
  <c r="G30" i="63"/>
  <c r="G29" i="63"/>
  <c r="G28" i="63"/>
  <c r="G27" i="63"/>
  <c r="F136" i="62"/>
  <c r="F135" i="62"/>
  <c r="F122" i="62"/>
  <c r="F123" i="62" s="1"/>
  <c r="G112" i="62"/>
  <c r="G111" i="62"/>
  <c r="G110" i="62"/>
  <c r="F97" i="62"/>
  <c r="F98" i="62" s="1"/>
  <c r="G95" i="62"/>
  <c r="G102" i="62" s="1"/>
  <c r="F95" i="62"/>
  <c r="G94" i="62"/>
  <c r="F86" i="62"/>
  <c r="F100" i="62" s="1"/>
  <c r="G61" i="62"/>
  <c r="E58" i="62"/>
  <c r="G58" i="62" s="1"/>
  <c r="E57" i="62"/>
  <c r="G57" i="62" s="1"/>
  <c r="G56" i="62"/>
  <c r="G55" i="62"/>
  <c r="G54" i="62"/>
  <c r="F51" i="62"/>
  <c r="F66" i="62" s="1"/>
  <c r="F39" i="62"/>
  <c r="F31" i="62"/>
  <c r="F32" i="62" s="1"/>
  <c r="G32" i="62" s="1"/>
  <c r="G30" i="62"/>
  <c r="G29" i="62"/>
  <c r="G28" i="62"/>
  <c r="G27" i="62"/>
  <c r="F136" i="61"/>
  <c r="F135" i="61"/>
  <c r="F122" i="61"/>
  <c r="F123" i="61" s="1"/>
  <c r="G112" i="61"/>
  <c r="G111" i="61"/>
  <c r="G110" i="61"/>
  <c r="F97" i="61"/>
  <c r="F98" i="61" s="1"/>
  <c r="F95" i="61"/>
  <c r="G94" i="61"/>
  <c r="G95" i="61" s="1"/>
  <c r="G102" i="61" s="1"/>
  <c r="F86" i="61"/>
  <c r="F100" i="61" s="1"/>
  <c r="G61" i="61"/>
  <c r="E60" i="61"/>
  <c r="G60" i="61" s="1"/>
  <c r="E58" i="61"/>
  <c r="G58" i="61" s="1"/>
  <c r="E57" i="61"/>
  <c r="G57" i="61" s="1"/>
  <c r="G56" i="61"/>
  <c r="G55" i="61"/>
  <c r="G54" i="61"/>
  <c r="F51" i="61"/>
  <c r="F66" i="61" s="1"/>
  <c r="F39" i="61"/>
  <c r="F32" i="61"/>
  <c r="G32" i="61" s="1"/>
  <c r="G31" i="61"/>
  <c r="F31" i="61"/>
  <c r="G30" i="61"/>
  <c r="G29" i="61"/>
  <c r="G28" i="61"/>
  <c r="G27" i="61"/>
  <c r="G53" i="61" s="1"/>
  <c r="F136" i="60"/>
  <c r="F135" i="60"/>
  <c r="F122" i="60"/>
  <c r="F123" i="60" s="1"/>
  <c r="G112" i="60"/>
  <c r="G111" i="60"/>
  <c r="G110" i="60"/>
  <c r="F97" i="60"/>
  <c r="F98" i="60" s="1"/>
  <c r="G95" i="60"/>
  <c r="G102" i="60" s="1"/>
  <c r="F95" i="60"/>
  <c r="G94" i="60"/>
  <c r="F86" i="60"/>
  <c r="F100" i="60" s="1"/>
  <c r="G61" i="60"/>
  <c r="E58" i="60"/>
  <c r="G58" i="60" s="1"/>
  <c r="E57" i="60"/>
  <c r="G57" i="60" s="1"/>
  <c r="G56" i="60"/>
  <c r="G55" i="60"/>
  <c r="G54" i="60"/>
  <c r="F51" i="60"/>
  <c r="F66" i="60" s="1"/>
  <c r="F39" i="60"/>
  <c r="F31" i="60"/>
  <c r="F32" i="60" s="1"/>
  <c r="G32" i="60" s="1"/>
  <c r="G30" i="60"/>
  <c r="G29" i="60"/>
  <c r="G28" i="60"/>
  <c r="G27" i="60"/>
  <c r="F136" i="59"/>
  <c r="F135" i="59"/>
  <c r="F122" i="59"/>
  <c r="F123" i="59" s="1"/>
  <c r="G112" i="59"/>
  <c r="G111" i="59"/>
  <c r="G110" i="59"/>
  <c r="F97" i="59"/>
  <c r="F98" i="59" s="1"/>
  <c r="G95" i="59"/>
  <c r="G102" i="59" s="1"/>
  <c r="F95" i="59"/>
  <c r="G94" i="59"/>
  <c r="F86" i="59"/>
  <c r="F100" i="59" s="1"/>
  <c r="G61" i="59"/>
  <c r="E58" i="59"/>
  <c r="G58" i="59" s="1"/>
  <c r="E57" i="59"/>
  <c r="G57" i="59" s="1"/>
  <c r="G56" i="59"/>
  <c r="G55" i="59"/>
  <c r="G54" i="59"/>
  <c r="F51" i="59"/>
  <c r="F66" i="59" s="1"/>
  <c r="F39" i="59"/>
  <c r="F31" i="59"/>
  <c r="F32" i="59" s="1"/>
  <c r="G32" i="59" s="1"/>
  <c r="G30" i="59"/>
  <c r="G29" i="59"/>
  <c r="G28" i="59"/>
  <c r="G27" i="59"/>
  <c r="F136" i="58"/>
  <c r="F135" i="58"/>
  <c r="F122" i="58"/>
  <c r="F123" i="58" s="1"/>
  <c r="G112" i="58"/>
  <c r="G111" i="58"/>
  <c r="G110" i="58"/>
  <c r="G102" i="58"/>
  <c r="F98" i="58"/>
  <c r="F103" i="58" s="1"/>
  <c r="F97" i="58"/>
  <c r="G95" i="58"/>
  <c r="F95" i="58"/>
  <c r="G94" i="58"/>
  <c r="F86" i="58"/>
  <c r="F100" i="58" s="1"/>
  <c r="F72" i="58"/>
  <c r="G61" i="58"/>
  <c r="E58" i="58"/>
  <c r="G58" i="58" s="1"/>
  <c r="E57" i="58"/>
  <c r="G57" i="58" s="1"/>
  <c r="G56" i="58"/>
  <c r="G55" i="58"/>
  <c r="G54" i="58"/>
  <c r="E60" i="58"/>
  <c r="G60" i="58" s="1"/>
  <c r="F51" i="58"/>
  <c r="F66" i="58" s="1"/>
  <c r="F39" i="58"/>
  <c r="F31" i="58"/>
  <c r="F32" i="58" s="1"/>
  <c r="G32" i="58" s="1"/>
  <c r="G30" i="58"/>
  <c r="G29" i="58"/>
  <c r="G28" i="58"/>
  <c r="G27" i="58"/>
  <c r="F136" i="57"/>
  <c r="F135" i="57"/>
  <c r="F122" i="57"/>
  <c r="F123" i="57" s="1"/>
  <c r="G112" i="57"/>
  <c r="G111" i="57"/>
  <c r="G110" i="57"/>
  <c r="F97" i="57"/>
  <c r="F98" i="57" s="1"/>
  <c r="G95" i="57"/>
  <c r="G102" i="57" s="1"/>
  <c r="F95" i="57"/>
  <c r="G94" i="57"/>
  <c r="F86" i="57"/>
  <c r="F100" i="57" s="1"/>
  <c r="F72" i="57"/>
  <c r="G61" i="57"/>
  <c r="E58" i="57"/>
  <c r="G58" i="57" s="1"/>
  <c r="E57" i="57"/>
  <c r="G57" i="57" s="1"/>
  <c r="G56" i="57"/>
  <c r="G55" i="57"/>
  <c r="G54" i="57"/>
  <c r="F51" i="57"/>
  <c r="F66" i="57" s="1"/>
  <c r="F39" i="57"/>
  <c r="F31" i="57"/>
  <c r="F32" i="57" s="1"/>
  <c r="G32" i="57" s="1"/>
  <c r="G30" i="57"/>
  <c r="G29" i="57"/>
  <c r="G28" i="57"/>
  <c r="G27" i="57"/>
  <c r="F136" i="56"/>
  <c r="F135" i="56"/>
  <c r="F122" i="56"/>
  <c r="F123" i="56" s="1"/>
  <c r="G112" i="56"/>
  <c r="G111" i="56"/>
  <c r="G110" i="56"/>
  <c r="F97" i="56"/>
  <c r="F98" i="56" s="1"/>
  <c r="F95" i="56"/>
  <c r="G94" i="56"/>
  <c r="G95" i="56" s="1"/>
  <c r="G102" i="56" s="1"/>
  <c r="F86" i="56"/>
  <c r="F100" i="56" s="1"/>
  <c r="F72" i="56"/>
  <c r="G61" i="56"/>
  <c r="E58" i="56"/>
  <c r="G58" i="56" s="1"/>
  <c r="E57" i="56"/>
  <c r="G57" i="56" s="1"/>
  <c r="G56" i="56"/>
  <c r="G55" i="56"/>
  <c r="G54" i="56"/>
  <c r="F51" i="56"/>
  <c r="F66" i="56" s="1"/>
  <c r="F39" i="56"/>
  <c r="F31" i="56"/>
  <c r="F32" i="56" s="1"/>
  <c r="G32" i="56" s="1"/>
  <c r="G30" i="56"/>
  <c r="G29" i="56"/>
  <c r="G28" i="56"/>
  <c r="G27" i="56"/>
  <c r="F136" i="55"/>
  <c r="F135" i="55"/>
  <c r="F122" i="55"/>
  <c r="F123" i="55" s="1"/>
  <c r="G112" i="55"/>
  <c r="G111" i="55"/>
  <c r="G110" i="55"/>
  <c r="F97" i="55"/>
  <c r="F98" i="55" s="1"/>
  <c r="F95" i="55"/>
  <c r="G94" i="55"/>
  <c r="G95" i="55" s="1"/>
  <c r="G102" i="55" s="1"/>
  <c r="F86" i="55"/>
  <c r="F100" i="55" s="1"/>
  <c r="G61" i="55"/>
  <c r="E58" i="55"/>
  <c r="G58" i="55" s="1"/>
  <c r="E57" i="55"/>
  <c r="G57" i="55" s="1"/>
  <c r="G56" i="55"/>
  <c r="G55" i="55"/>
  <c r="G54" i="55"/>
  <c r="F51" i="55"/>
  <c r="F66" i="55" s="1"/>
  <c r="F39" i="55"/>
  <c r="F31" i="55"/>
  <c r="F32" i="55" s="1"/>
  <c r="G32" i="55" s="1"/>
  <c r="G30" i="55"/>
  <c r="G29" i="55"/>
  <c r="G28" i="55"/>
  <c r="G27" i="55"/>
  <c r="F136" i="54"/>
  <c r="F135" i="54"/>
  <c r="F122" i="54"/>
  <c r="F123" i="54" s="1"/>
  <c r="G112" i="54"/>
  <c r="G111" i="54"/>
  <c r="G110" i="54"/>
  <c r="F98" i="54"/>
  <c r="F103" i="54" s="1"/>
  <c r="F97" i="54"/>
  <c r="G95" i="54"/>
  <c r="G102" i="54" s="1"/>
  <c r="F95" i="54"/>
  <c r="G94" i="54"/>
  <c r="F86" i="54"/>
  <c r="F100" i="54" s="1"/>
  <c r="F72" i="54"/>
  <c r="G61" i="54"/>
  <c r="E58" i="54"/>
  <c r="G58" i="54" s="1"/>
  <c r="E57" i="54"/>
  <c r="G57" i="54" s="1"/>
  <c r="G56" i="54"/>
  <c r="G55" i="54"/>
  <c r="G54" i="54"/>
  <c r="F51" i="54"/>
  <c r="F90" i="54" s="1"/>
  <c r="F39" i="54"/>
  <c r="F31" i="54"/>
  <c r="F32" i="54" s="1"/>
  <c r="G32" i="54" s="1"/>
  <c r="G30" i="54"/>
  <c r="G29" i="54"/>
  <c r="G28" i="54"/>
  <c r="G27" i="54"/>
  <c r="F75" i="64" l="1"/>
  <c r="F75" i="68"/>
  <c r="F90" i="70"/>
  <c r="F75" i="63"/>
  <c r="F75" i="61"/>
  <c r="F89" i="66"/>
  <c r="F75" i="71"/>
  <c r="F90" i="66"/>
  <c r="F40" i="64"/>
  <c r="F41" i="64" s="1"/>
  <c r="F65" i="64" s="1"/>
  <c r="F75" i="58"/>
  <c r="F77" i="58" s="1"/>
  <c r="F40" i="66"/>
  <c r="F41" i="66" s="1"/>
  <c r="F65" i="66" s="1"/>
  <c r="F75" i="69"/>
  <c r="F90" i="71"/>
  <c r="F75" i="75"/>
  <c r="F90" i="59"/>
  <c r="F75" i="67"/>
  <c r="F75" i="70"/>
  <c r="F75" i="74"/>
  <c r="F75" i="76"/>
  <c r="F90" i="60"/>
  <c r="F66" i="54"/>
  <c r="F90" i="57"/>
  <c r="F75" i="59"/>
  <c r="F89" i="62"/>
  <c r="F40" i="58"/>
  <c r="F41" i="58" s="1"/>
  <c r="F65" i="58" s="1"/>
  <c r="F75" i="60"/>
  <c r="F90" i="62"/>
  <c r="F89" i="63"/>
  <c r="F40" i="73"/>
  <c r="F41" i="73" s="1"/>
  <c r="F65" i="73" s="1"/>
  <c r="F75" i="57"/>
  <c r="F77" i="57" s="1"/>
  <c r="F89" i="58"/>
  <c r="F90" i="63"/>
  <c r="F89" i="64"/>
  <c r="F75" i="66"/>
  <c r="F77" i="66" s="1"/>
  <c r="F89" i="75"/>
  <c r="F75" i="56"/>
  <c r="F77" i="56" s="1"/>
  <c r="F90" i="58"/>
  <c r="F75" i="62"/>
  <c r="F75" i="72"/>
  <c r="F75" i="54"/>
  <c r="F77" i="54" s="1"/>
  <c r="F75" i="55"/>
  <c r="G34" i="72"/>
  <c r="G73" i="72" s="1"/>
  <c r="G34" i="61"/>
  <c r="G34" i="76"/>
  <c r="E59" i="76" s="1"/>
  <c r="G59" i="76" s="1"/>
  <c r="F103" i="76"/>
  <c r="F102" i="76"/>
  <c r="E60" i="76"/>
  <c r="G60" i="76" s="1"/>
  <c r="F89" i="76"/>
  <c r="F90" i="76"/>
  <c r="F40" i="76"/>
  <c r="F41" i="76" s="1"/>
  <c r="F65" i="76" s="1"/>
  <c r="G53" i="76"/>
  <c r="F72" i="76"/>
  <c r="F77" i="76" s="1"/>
  <c r="E60" i="75"/>
  <c r="G60" i="75" s="1"/>
  <c r="F90" i="75"/>
  <c r="F92" i="75" s="1"/>
  <c r="F101" i="75" s="1"/>
  <c r="G31" i="75"/>
  <c r="G34" i="75" s="1"/>
  <c r="F40" i="75"/>
  <c r="F41" i="75" s="1"/>
  <c r="F65" i="75" s="1"/>
  <c r="G53" i="75"/>
  <c r="F102" i="75"/>
  <c r="F72" i="75"/>
  <c r="G34" i="74"/>
  <c r="F103" i="74"/>
  <c r="F102" i="74"/>
  <c r="F90" i="74"/>
  <c r="F40" i="74"/>
  <c r="F41" i="74" s="1"/>
  <c r="F65" i="74" s="1"/>
  <c r="G53" i="74"/>
  <c r="F72" i="74"/>
  <c r="F89" i="74"/>
  <c r="F89" i="73"/>
  <c r="F90" i="73"/>
  <c r="G31" i="73"/>
  <c r="G34" i="73" s="1"/>
  <c r="G53" i="73"/>
  <c r="F75" i="73"/>
  <c r="F77" i="73" s="1"/>
  <c r="F102" i="73"/>
  <c r="H98" i="72"/>
  <c r="G37" i="72"/>
  <c r="G43" i="72"/>
  <c r="G48" i="72"/>
  <c r="G71" i="72"/>
  <c r="G125" i="72"/>
  <c r="G45" i="72"/>
  <c r="F103" i="72"/>
  <c r="F102" i="72"/>
  <c r="F90" i="72"/>
  <c r="F40" i="72"/>
  <c r="F89" i="72"/>
  <c r="G89" i="72" s="1"/>
  <c r="F72" i="72"/>
  <c r="F103" i="71"/>
  <c r="F102" i="71"/>
  <c r="E60" i="71"/>
  <c r="G60" i="71" s="1"/>
  <c r="F89" i="71"/>
  <c r="G31" i="71"/>
  <c r="G34" i="71" s="1"/>
  <c r="F40" i="71"/>
  <c r="F41" i="71" s="1"/>
  <c r="F65" i="71" s="1"/>
  <c r="G53" i="71"/>
  <c r="F72" i="71"/>
  <c r="F103" i="70"/>
  <c r="F102" i="70"/>
  <c r="E60" i="70"/>
  <c r="G60" i="70" s="1"/>
  <c r="F89" i="70"/>
  <c r="F92" i="70" s="1"/>
  <c r="F101" i="70" s="1"/>
  <c r="G31" i="70"/>
  <c r="G34" i="70" s="1"/>
  <c r="F40" i="70"/>
  <c r="F41" i="70" s="1"/>
  <c r="F65" i="70" s="1"/>
  <c r="G53" i="70"/>
  <c r="F72" i="70"/>
  <c r="F77" i="69"/>
  <c r="F89" i="69"/>
  <c r="F90" i="69"/>
  <c r="G31" i="69"/>
  <c r="G34" i="69" s="1"/>
  <c r="F40" i="69"/>
  <c r="F41" i="69" s="1"/>
  <c r="F65" i="69" s="1"/>
  <c r="G53" i="69"/>
  <c r="F102" i="69"/>
  <c r="F103" i="68"/>
  <c r="F102" i="68"/>
  <c r="E60" i="68"/>
  <c r="G60" i="68" s="1"/>
  <c r="F89" i="68"/>
  <c r="F90" i="68"/>
  <c r="G31" i="68"/>
  <c r="G34" i="68" s="1"/>
  <c r="F40" i="68"/>
  <c r="F41" i="68" s="1"/>
  <c r="F65" i="68" s="1"/>
  <c r="G53" i="68"/>
  <c r="F72" i="68"/>
  <c r="G34" i="67"/>
  <c r="F103" i="67"/>
  <c r="F102" i="67"/>
  <c r="F90" i="67"/>
  <c r="F40" i="67"/>
  <c r="F41" i="67" s="1"/>
  <c r="F65" i="67" s="1"/>
  <c r="F72" i="67"/>
  <c r="F77" i="67" s="1"/>
  <c r="F89" i="67"/>
  <c r="F103" i="66"/>
  <c r="G34" i="66"/>
  <c r="F102" i="65"/>
  <c r="F103" i="65"/>
  <c r="G34" i="65"/>
  <c r="F89" i="65"/>
  <c r="E60" i="65"/>
  <c r="G60" i="65" s="1"/>
  <c r="F90" i="65"/>
  <c r="F40" i="65"/>
  <c r="F41" i="65" s="1"/>
  <c r="F65" i="65" s="1"/>
  <c r="F75" i="65"/>
  <c r="F72" i="65"/>
  <c r="F102" i="64"/>
  <c r="F103" i="64"/>
  <c r="G34" i="64"/>
  <c r="E60" i="64"/>
  <c r="G60" i="64" s="1"/>
  <c r="F90" i="64"/>
  <c r="F72" i="64"/>
  <c r="E60" i="63"/>
  <c r="G60" i="63" s="1"/>
  <c r="G31" i="63"/>
  <c r="G34" i="63" s="1"/>
  <c r="F40" i="63"/>
  <c r="F41" i="63" s="1"/>
  <c r="F65" i="63" s="1"/>
  <c r="G53" i="63"/>
  <c r="F102" i="63"/>
  <c r="F72" i="63"/>
  <c r="F77" i="63" s="1"/>
  <c r="F103" i="62"/>
  <c r="F102" i="62"/>
  <c r="E60" i="62"/>
  <c r="G60" i="62" s="1"/>
  <c r="G31" i="62"/>
  <c r="G34" i="62" s="1"/>
  <c r="F40" i="62"/>
  <c r="F41" i="62" s="1"/>
  <c r="F65" i="62" s="1"/>
  <c r="G53" i="62"/>
  <c r="F72" i="62"/>
  <c r="F103" i="61"/>
  <c r="F102" i="61"/>
  <c r="H98" i="61"/>
  <c r="G88" i="61"/>
  <c r="G83" i="61"/>
  <c r="G50" i="61"/>
  <c r="G37" i="61"/>
  <c r="E59" i="61"/>
  <c r="G59" i="61" s="1"/>
  <c r="G63" i="61" s="1"/>
  <c r="G67" i="61" s="1"/>
  <c r="G49" i="61"/>
  <c r="G84" i="61"/>
  <c r="H86" i="61"/>
  <c r="G82" i="61"/>
  <c r="G76" i="61"/>
  <c r="G48" i="61"/>
  <c r="G97" i="61"/>
  <c r="G98" i="61" s="1"/>
  <c r="G103" i="61" s="1"/>
  <c r="G91" i="61"/>
  <c r="G71" i="61"/>
  <c r="G47" i="61"/>
  <c r="G81" i="61"/>
  <c r="G46" i="61"/>
  <c r="G85" i="61"/>
  <c r="G74" i="61"/>
  <c r="H51" i="61"/>
  <c r="G45" i="61"/>
  <c r="G73" i="61"/>
  <c r="G125" i="61"/>
  <c r="G80" i="61"/>
  <c r="G44" i="61"/>
  <c r="G38" i="61"/>
  <c r="G43" i="61"/>
  <c r="F89" i="61"/>
  <c r="G89" i="61" s="1"/>
  <c r="F90" i="61"/>
  <c r="G90" i="61" s="1"/>
  <c r="F40" i="61"/>
  <c r="G40" i="61" s="1"/>
  <c r="F72" i="61"/>
  <c r="F103" i="60"/>
  <c r="F102" i="60"/>
  <c r="E60" i="60"/>
  <c r="G60" i="60" s="1"/>
  <c r="F89" i="60"/>
  <c r="F92" i="60" s="1"/>
  <c r="F101" i="60" s="1"/>
  <c r="G31" i="60"/>
  <c r="G34" i="60" s="1"/>
  <c r="F40" i="60"/>
  <c r="F41" i="60" s="1"/>
  <c r="F65" i="60" s="1"/>
  <c r="G53" i="60"/>
  <c r="F72" i="60"/>
  <c r="F77" i="60" s="1"/>
  <c r="G34" i="59"/>
  <c r="F103" i="59"/>
  <c r="F102" i="59"/>
  <c r="E60" i="59"/>
  <c r="G60" i="59" s="1"/>
  <c r="F89" i="59"/>
  <c r="G31" i="59"/>
  <c r="F40" i="59"/>
  <c r="F41" i="59" s="1"/>
  <c r="F65" i="59" s="1"/>
  <c r="G53" i="59"/>
  <c r="F72" i="59"/>
  <c r="G31" i="58"/>
  <c r="G34" i="58" s="1"/>
  <c r="G53" i="58"/>
  <c r="F102" i="58"/>
  <c r="F103" i="57"/>
  <c r="F102" i="57"/>
  <c r="E60" i="57"/>
  <c r="G60" i="57" s="1"/>
  <c r="F89" i="57"/>
  <c r="G31" i="57"/>
  <c r="G34" i="57" s="1"/>
  <c r="F40" i="57"/>
  <c r="F41" i="57" s="1"/>
  <c r="F65" i="57" s="1"/>
  <c r="G53" i="57"/>
  <c r="F103" i="56"/>
  <c r="F102" i="56"/>
  <c r="G34" i="56"/>
  <c r="E60" i="56"/>
  <c r="G60" i="56" s="1"/>
  <c r="F89" i="56"/>
  <c r="F90" i="56"/>
  <c r="G31" i="56"/>
  <c r="F40" i="56"/>
  <c r="F41" i="56" s="1"/>
  <c r="F65" i="56" s="1"/>
  <c r="G53" i="56"/>
  <c r="F103" i="55"/>
  <c r="F102" i="55"/>
  <c r="F40" i="55"/>
  <c r="F41" i="55" s="1"/>
  <c r="F65" i="55" s="1"/>
  <c r="E60" i="55"/>
  <c r="G60" i="55" s="1"/>
  <c r="F89" i="55"/>
  <c r="F90" i="55"/>
  <c r="G31" i="55"/>
  <c r="G34" i="55" s="1"/>
  <c r="G53" i="55"/>
  <c r="F72" i="55"/>
  <c r="E60" i="54"/>
  <c r="G60" i="54" s="1"/>
  <c r="F89" i="54"/>
  <c r="F92" i="54" s="1"/>
  <c r="F101" i="54" s="1"/>
  <c r="G31" i="54"/>
  <c r="G34" i="54" s="1"/>
  <c r="F40" i="54"/>
  <c r="F41" i="54" s="1"/>
  <c r="F65" i="54" s="1"/>
  <c r="G53" i="54"/>
  <c r="F102" i="54"/>
  <c r="F77" i="55" l="1"/>
  <c r="G90" i="72"/>
  <c r="G74" i="72"/>
  <c r="G97" i="72"/>
  <c r="G98" i="72" s="1"/>
  <c r="G103" i="72" s="1"/>
  <c r="G49" i="72"/>
  <c r="G85" i="72"/>
  <c r="G84" i="72"/>
  <c r="E59" i="72"/>
  <c r="G59" i="72" s="1"/>
  <c r="G63" i="72" s="1"/>
  <c r="G67" i="72" s="1"/>
  <c r="G75" i="72"/>
  <c r="G38" i="72"/>
  <c r="G46" i="72"/>
  <c r="G76" i="72"/>
  <c r="G50" i="72"/>
  <c r="G75" i="61"/>
  <c r="G44" i="72"/>
  <c r="G81" i="72"/>
  <c r="G82" i="72"/>
  <c r="G83" i="72"/>
  <c r="G72" i="72"/>
  <c r="G80" i="72"/>
  <c r="G47" i="72"/>
  <c r="H86" i="72"/>
  <c r="G88" i="72"/>
  <c r="G40" i="72"/>
  <c r="H51" i="72"/>
  <c r="G91" i="72"/>
  <c r="F77" i="59"/>
  <c r="F77" i="65"/>
  <c r="F77" i="71"/>
  <c r="F77" i="75"/>
  <c r="F77" i="62"/>
  <c r="H77" i="62" s="1"/>
  <c r="F92" i="59"/>
  <c r="F101" i="59" s="1"/>
  <c r="F92" i="73"/>
  <c r="F101" i="73" s="1"/>
  <c r="F92" i="55"/>
  <c r="F101" i="55" s="1"/>
  <c r="F77" i="64"/>
  <c r="F77" i="70"/>
  <c r="F92" i="71"/>
  <c r="F101" i="71" s="1"/>
  <c r="F92" i="64"/>
  <c r="F101" i="64" s="1"/>
  <c r="F77" i="68"/>
  <c r="H77" i="68" s="1"/>
  <c r="F77" i="74"/>
  <c r="H77" i="74" s="1"/>
  <c r="F92" i="66"/>
  <c r="F101" i="66" s="1"/>
  <c r="F92" i="67"/>
  <c r="F101" i="67" s="1"/>
  <c r="F92" i="68"/>
  <c r="F101" i="68" s="1"/>
  <c r="F92" i="57"/>
  <c r="F101" i="57" s="1"/>
  <c r="F77" i="61"/>
  <c r="H77" i="61" s="1"/>
  <c r="F92" i="63"/>
  <c r="F101" i="63" s="1"/>
  <c r="F77" i="72"/>
  <c r="H77" i="72" s="1"/>
  <c r="F92" i="58"/>
  <c r="F101" i="58" s="1"/>
  <c r="F92" i="56"/>
  <c r="F101" i="56" s="1"/>
  <c r="F92" i="72"/>
  <c r="F101" i="72" s="1"/>
  <c r="F92" i="61"/>
  <c r="F92" i="74"/>
  <c r="F101" i="74" s="1"/>
  <c r="F92" i="62"/>
  <c r="F101" i="62" s="1"/>
  <c r="F92" i="65"/>
  <c r="F101" i="65" s="1"/>
  <c r="G91" i="76"/>
  <c r="G37" i="76"/>
  <c r="G73" i="76"/>
  <c r="G125" i="76"/>
  <c r="G46" i="76"/>
  <c r="G97" i="76"/>
  <c r="G98" i="76" s="1"/>
  <c r="G103" i="76" s="1"/>
  <c r="G44" i="76"/>
  <c r="G81" i="76"/>
  <c r="G50" i="76"/>
  <c r="G89" i="76"/>
  <c r="G45" i="76"/>
  <c r="G90" i="76"/>
  <c r="G76" i="76"/>
  <c r="G83" i="76"/>
  <c r="G84" i="76"/>
  <c r="H41" i="76"/>
  <c r="G48" i="76"/>
  <c r="H51" i="76"/>
  <c r="G40" i="76"/>
  <c r="G82" i="76"/>
  <c r="G88" i="76"/>
  <c r="H77" i="76"/>
  <c r="G74" i="76"/>
  <c r="H86" i="76"/>
  <c r="H98" i="76"/>
  <c r="G47" i="76"/>
  <c r="G38" i="76"/>
  <c r="G85" i="76"/>
  <c r="G71" i="76"/>
  <c r="G49" i="76"/>
  <c r="G72" i="76"/>
  <c r="G43" i="76"/>
  <c r="G80" i="76"/>
  <c r="G75" i="76"/>
  <c r="G63" i="76"/>
  <c r="G67" i="76" s="1"/>
  <c r="F92" i="76"/>
  <c r="H98" i="75"/>
  <c r="H92" i="75"/>
  <c r="G88" i="75"/>
  <c r="G83" i="75"/>
  <c r="G50" i="75"/>
  <c r="H41" i="75"/>
  <c r="G37" i="75"/>
  <c r="G44" i="75"/>
  <c r="G72" i="75"/>
  <c r="E59" i="75"/>
  <c r="G59" i="75" s="1"/>
  <c r="G63" i="75" s="1"/>
  <c r="G67" i="75" s="1"/>
  <c r="G49" i="75"/>
  <c r="H86" i="75"/>
  <c r="G82" i="75"/>
  <c r="G76" i="75"/>
  <c r="G48" i="75"/>
  <c r="G97" i="75"/>
  <c r="G98" i="75" s="1"/>
  <c r="G103" i="75" s="1"/>
  <c r="G91" i="75"/>
  <c r="G75" i="75"/>
  <c r="G71" i="75"/>
  <c r="G47" i="75"/>
  <c r="G40" i="75"/>
  <c r="G80" i="75"/>
  <c r="G90" i="75"/>
  <c r="G81" i="75"/>
  <c r="G46" i="75"/>
  <c r="G125" i="75"/>
  <c r="G85" i="75"/>
  <c r="G74" i="75"/>
  <c r="H51" i="75"/>
  <c r="G45" i="75"/>
  <c r="G38" i="75"/>
  <c r="G84" i="75"/>
  <c r="H77" i="75"/>
  <c r="G73" i="75"/>
  <c r="G43" i="75"/>
  <c r="G89" i="75"/>
  <c r="H98" i="74"/>
  <c r="G88" i="74"/>
  <c r="G83" i="74"/>
  <c r="G50" i="74"/>
  <c r="H41" i="74"/>
  <c r="G37" i="74"/>
  <c r="G72" i="74"/>
  <c r="E59" i="74"/>
  <c r="G59" i="74" s="1"/>
  <c r="G63" i="74" s="1"/>
  <c r="G67" i="74" s="1"/>
  <c r="G49" i="74"/>
  <c r="H86" i="74"/>
  <c r="G82" i="74"/>
  <c r="G76" i="74"/>
  <c r="G48" i="74"/>
  <c r="G84" i="74"/>
  <c r="G97" i="74"/>
  <c r="G98" i="74" s="1"/>
  <c r="G103" i="74" s="1"/>
  <c r="G91" i="74"/>
  <c r="G75" i="74"/>
  <c r="G71" i="74"/>
  <c r="G47" i="74"/>
  <c r="G40" i="74"/>
  <c r="G90" i="74"/>
  <c r="G81" i="74"/>
  <c r="G46" i="74"/>
  <c r="G73" i="74"/>
  <c r="G43" i="74"/>
  <c r="G85" i="74"/>
  <c r="G74" i="74"/>
  <c r="H51" i="74"/>
  <c r="G45" i="74"/>
  <c r="G125" i="74"/>
  <c r="G89" i="74"/>
  <c r="G80" i="74"/>
  <c r="G44" i="74"/>
  <c r="G38" i="74"/>
  <c r="H98" i="73"/>
  <c r="G88" i="73"/>
  <c r="G83" i="73"/>
  <c r="G50" i="73"/>
  <c r="H41" i="73"/>
  <c r="G37" i="73"/>
  <c r="G72" i="73"/>
  <c r="E59" i="73"/>
  <c r="G59" i="73" s="1"/>
  <c r="G63" i="73" s="1"/>
  <c r="G67" i="73" s="1"/>
  <c r="G49" i="73"/>
  <c r="H86" i="73"/>
  <c r="G82" i="73"/>
  <c r="G76" i="73"/>
  <c r="G48" i="73"/>
  <c r="G97" i="73"/>
  <c r="G98" i="73" s="1"/>
  <c r="G103" i="73" s="1"/>
  <c r="G91" i="73"/>
  <c r="G75" i="73"/>
  <c r="G71" i="73"/>
  <c r="G47" i="73"/>
  <c r="G40" i="73"/>
  <c r="G89" i="73"/>
  <c r="G44" i="73"/>
  <c r="G90" i="73"/>
  <c r="G81" i="73"/>
  <c r="G46" i="73"/>
  <c r="G125" i="73"/>
  <c r="G80" i="73"/>
  <c r="G38" i="73"/>
  <c r="G85" i="73"/>
  <c r="G74" i="73"/>
  <c r="H51" i="73"/>
  <c r="G45" i="73"/>
  <c r="G84" i="73"/>
  <c r="H77" i="73"/>
  <c r="G73" i="73"/>
  <c r="G43" i="73"/>
  <c r="F41" i="72"/>
  <c r="G77" i="72"/>
  <c r="G127" i="72" s="1"/>
  <c r="G51" i="72"/>
  <c r="G66" i="72" s="1"/>
  <c r="G92" i="72"/>
  <c r="G101" i="72" s="1"/>
  <c r="G86" i="72"/>
  <c r="G100" i="72" s="1"/>
  <c r="H98" i="71"/>
  <c r="H92" i="71"/>
  <c r="G88" i="71"/>
  <c r="G83" i="71"/>
  <c r="G50" i="71"/>
  <c r="H41" i="71"/>
  <c r="G37" i="71"/>
  <c r="G72" i="71"/>
  <c r="E59" i="71"/>
  <c r="G59" i="71" s="1"/>
  <c r="G49" i="71"/>
  <c r="G45" i="71"/>
  <c r="G125" i="71"/>
  <c r="G44" i="71"/>
  <c r="H86" i="71"/>
  <c r="G82" i="71"/>
  <c r="G76" i="71"/>
  <c r="G48" i="71"/>
  <c r="G38" i="71"/>
  <c r="G97" i="71"/>
  <c r="G98" i="71" s="1"/>
  <c r="G103" i="71" s="1"/>
  <c r="G91" i="71"/>
  <c r="G75" i="71"/>
  <c r="G71" i="71"/>
  <c r="G47" i="71"/>
  <c r="G40" i="71"/>
  <c r="H51" i="71"/>
  <c r="G90" i="71"/>
  <c r="G81" i="71"/>
  <c r="G46" i="71"/>
  <c r="G85" i="71"/>
  <c r="G74" i="71"/>
  <c r="G84" i="71"/>
  <c r="H77" i="71"/>
  <c r="G73" i="71"/>
  <c r="G43" i="71"/>
  <c r="G89" i="71"/>
  <c r="G80" i="71"/>
  <c r="G63" i="71"/>
  <c r="G67" i="71" s="1"/>
  <c r="H98" i="70"/>
  <c r="H92" i="70"/>
  <c r="G88" i="70"/>
  <c r="G83" i="70"/>
  <c r="G50" i="70"/>
  <c r="H41" i="70"/>
  <c r="G37" i="70"/>
  <c r="G72" i="70"/>
  <c r="E59" i="70"/>
  <c r="G59" i="70" s="1"/>
  <c r="G49" i="70"/>
  <c r="G85" i="70"/>
  <c r="G74" i="70"/>
  <c r="G89" i="70"/>
  <c r="H86" i="70"/>
  <c r="G82" i="70"/>
  <c r="G76" i="70"/>
  <c r="G48" i="70"/>
  <c r="G97" i="70"/>
  <c r="G98" i="70" s="1"/>
  <c r="G103" i="70" s="1"/>
  <c r="G91" i="70"/>
  <c r="G75" i="70"/>
  <c r="G71" i="70"/>
  <c r="G47" i="70"/>
  <c r="G40" i="70"/>
  <c r="G125" i="70"/>
  <c r="G80" i="70"/>
  <c r="G44" i="70"/>
  <c r="G38" i="70"/>
  <c r="G90" i="70"/>
  <c r="G81" i="70"/>
  <c r="G46" i="70"/>
  <c r="H51" i="70"/>
  <c r="G45" i="70"/>
  <c r="G84" i="70"/>
  <c r="H77" i="70"/>
  <c r="G73" i="70"/>
  <c r="G43" i="70"/>
  <c r="G63" i="70"/>
  <c r="G67" i="70" s="1"/>
  <c r="H98" i="69"/>
  <c r="G88" i="69"/>
  <c r="G83" i="69"/>
  <c r="G50" i="69"/>
  <c r="H41" i="69"/>
  <c r="G37" i="69"/>
  <c r="G72" i="69"/>
  <c r="E59" i="69"/>
  <c r="G59" i="69" s="1"/>
  <c r="G63" i="69" s="1"/>
  <c r="G67" i="69" s="1"/>
  <c r="G49" i="69"/>
  <c r="H86" i="69"/>
  <c r="G82" i="69"/>
  <c r="G76" i="69"/>
  <c r="G48" i="69"/>
  <c r="G89" i="69"/>
  <c r="G80" i="69"/>
  <c r="G97" i="69"/>
  <c r="G98" i="69" s="1"/>
  <c r="G103" i="69" s="1"/>
  <c r="G91" i="69"/>
  <c r="G75" i="69"/>
  <c r="G71" i="69"/>
  <c r="G47" i="69"/>
  <c r="G40" i="69"/>
  <c r="G38" i="69"/>
  <c r="G90" i="69"/>
  <c r="G81" i="69"/>
  <c r="G46" i="69"/>
  <c r="G125" i="69"/>
  <c r="G44" i="69"/>
  <c r="G85" i="69"/>
  <c r="G74" i="69"/>
  <c r="H51" i="69"/>
  <c r="G45" i="69"/>
  <c r="G84" i="69"/>
  <c r="H77" i="69"/>
  <c r="G73" i="69"/>
  <c r="G43" i="69"/>
  <c r="F92" i="69"/>
  <c r="F101" i="69" s="1"/>
  <c r="H98" i="68"/>
  <c r="H92" i="68"/>
  <c r="G88" i="68"/>
  <c r="G83" i="68"/>
  <c r="G50" i="68"/>
  <c r="H41" i="68"/>
  <c r="G37" i="68"/>
  <c r="G72" i="68"/>
  <c r="E59" i="68"/>
  <c r="G59" i="68" s="1"/>
  <c r="G63" i="68" s="1"/>
  <c r="G67" i="68" s="1"/>
  <c r="G49" i="68"/>
  <c r="G80" i="68"/>
  <c r="G38" i="68"/>
  <c r="H86" i="68"/>
  <c r="G82" i="68"/>
  <c r="G76" i="68"/>
  <c r="G48" i="68"/>
  <c r="G97" i="68"/>
  <c r="G98" i="68" s="1"/>
  <c r="G103" i="68" s="1"/>
  <c r="G91" i="68"/>
  <c r="G75" i="68"/>
  <c r="G71" i="68"/>
  <c r="G47" i="68"/>
  <c r="G40" i="68"/>
  <c r="G90" i="68"/>
  <c r="G81" i="68"/>
  <c r="G46" i="68"/>
  <c r="G125" i="68"/>
  <c r="G89" i="68"/>
  <c r="G44" i="68"/>
  <c r="G85" i="68"/>
  <c r="G74" i="68"/>
  <c r="H51" i="68"/>
  <c r="G45" i="68"/>
  <c r="G84" i="68"/>
  <c r="G73" i="68"/>
  <c r="G43" i="68"/>
  <c r="H98" i="67"/>
  <c r="G88" i="67"/>
  <c r="G83" i="67"/>
  <c r="G50" i="67"/>
  <c r="H41" i="67"/>
  <c r="G37" i="67"/>
  <c r="G44" i="67"/>
  <c r="G72" i="67"/>
  <c r="E59" i="67"/>
  <c r="G59" i="67" s="1"/>
  <c r="G63" i="67" s="1"/>
  <c r="G67" i="67" s="1"/>
  <c r="G49" i="67"/>
  <c r="G84" i="67"/>
  <c r="G43" i="67"/>
  <c r="H86" i="67"/>
  <c r="G82" i="67"/>
  <c r="G76" i="67"/>
  <c r="G48" i="67"/>
  <c r="G80" i="67"/>
  <c r="H77" i="67"/>
  <c r="G97" i="67"/>
  <c r="G98" i="67" s="1"/>
  <c r="G103" i="67" s="1"/>
  <c r="G91" i="67"/>
  <c r="G75" i="67"/>
  <c r="G71" i="67"/>
  <c r="G47" i="67"/>
  <c r="G40" i="67"/>
  <c r="G89" i="67"/>
  <c r="G38" i="67"/>
  <c r="G73" i="67"/>
  <c r="G90" i="67"/>
  <c r="G81" i="67"/>
  <c r="G46" i="67"/>
  <c r="G125" i="67"/>
  <c r="G85" i="67"/>
  <c r="G74" i="67"/>
  <c r="H51" i="67"/>
  <c r="G45" i="67"/>
  <c r="G88" i="66"/>
  <c r="G97" i="66"/>
  <c r="G98" i="66" s="1"/>
  <c r="G103" i="66" s="1"/>
  <c r="G91" i="66"/>
  <c r="G75" i="66"/>
  <c r="G71" i="66"/>
  <c r="G47" i="66"/>
  <c r="G40" i="66"/>
  <c r="G50" i="66"/>
  <c r="G48" i="66"/>
  <c r="G90" i="66"/>
  <c r="G81" i="66"/>
  <c r="G46" i="66"/>
  <c r="G72" i="66"/>
  <c r="E59" i="66"/>
  <c r="G59" i="66" s="1"/>
  <c r="G63" i="66" s="1"/>
  <c r="G67" i="66" s="1"/>
  <c r="G49" i="66"/>
  <c r="G76" i="66"/>
  <c r="G85" i="66"/>
  <c r="G74" i="66"/>
  <c r="H51" i="66"/>
  <c r="G45" i="66"/>
  <c r="H98" i="66"/>
  <c r="G82" i="66"/>
  <c r="G125" i="66"/>
  <c r="G89" i="66"/>
  <c r="G80" i="66"/>
  <c r="G44" i="66"/>
  <c r="G38" i="66"/>
  <c r="G37" i="66"/>
  <c r="H86" i="66"/>
  <c r="G84" i="66"/>
  <c r="H77" i="66"/>
  <c r="G73" i="66"/>
  <c r="G43" i="66"/>
  <c r="G83" i="66"/>
  <c r="H41" i="66"/>
  <c r="H98" i="65"/>
  <c r="H92" i="65"/>
  <c r="G88" i="65"/>
  <c r="G83" i="65"/>
  <c r="G50" i="65"/>
  <c r="H41" i="65"/>
  <c r="G37" i="65"/>
  <c r="G97" i="65"/>
  <c r="G98" i="65" s="1"/>
  <c r="G103" i="65" s="1"/>
  <c r="G91" i="65"/>
  <c r="G72" i="65"/>
  <c r="E59" i="65"/>
  <c r="G59" i="65" s="1"/>
  <c r="G63" i="65" s="1"/>
  <c r="G67" i="65" s="1"/>
  <c r="G49" i="65"/>
  <c r="G75" i="65"/>
  <c r="H86" i="65"/>
  <c r="G82" i="65"/>
  <c r="G76" i="65"/>
  <c r="G48" i="65"/>
  <c r="G71" i="65"/>
  <c r="G47" i="65"/>
  <c r="G40" i="65"/>
  <c r="G90" i="65"/>
  <c r="G81" i="65"/>
  <c r="G46" i="65"/>
  <c r="G43" i="65"/>
  <c r="G85" i="65"/>
  <c r="G74" i="65"/>
  <c r="H51" i="65"/>
  <c r="G45" i="65"/>
  <c r="G84" i="65"/>
  <c r="G73" i="65"/>
  <c r="G125" i="65"/>
  <c r="G89" i="65"/>
  <c r="G80" i="65"/>
  <c r="G44" i="65"/>
  <c r="G38" i="65"/>
  <c r="H77" i="65"/>
  <c r="H98" i="64"/>
  <c r="H92" i="64"/>
  <c r="G88" i="64"/>
  <c r="G83" i="64"/>
  <c r="G50" i="64"/>
  <c r="H41" i="64"/>
  <c r="G37" i="64"/>
  <c r="G90" i="64"/>
  <c r="G72" i="64"/>
  <c r="E59" i="64"/>
  <c r="G59" i="64" s="1"/>
  <c r="G63" i="64" s="1"/>
  <c r="G67" i="64" s="1"/>
  <c r="G49" i="64"/>
  <c r="G91" i="64"/>
  <c r="G71" i="64"/>
  <c r="G81" i="64"/>
  <c r="H86" i="64"/>
  <c r="G82" i="64"/>
  <c r="G76" i="64"/>
  <c r="G48" i="64"/>
  <c r="G75" i="64"/>
  <c r="G85" i="64"/>
  <c r="G74" i="64"/>
  <c r="H51" i="64"/>
  <c r="G45" i="64"/>
  <c r="G125" i="64"/>
  <c r="G89" i="64"/>
  <c r="G80" i="64"/>
  <c r="G44" i="64"/>
  <c r="G38" i="64"/>
  <c r="G97" i="64"/>
  <c r="G98" i="64" s="1"/>
  <c r="G103" i="64" s="1"/>
  <c r="G47" i="64"/>
  <c r="G40" i="64"/>
  <c r="G46" i="64"/>
  <c r="G84" i="64"/>
  <c r="H77" i="64"/>
  <c r="G73" i="64"/>
  <c r="G43" i="64"/>
  <c r="H98" i="63"/>
  <c r="H92" i="63"/>
  <c r="G88" i="63"/>
  <c r="G83" i="63"/>
  <c r="G50" i="63"/>
  <c r="H41" i="63"/>
  <c r="G37" i="63"/>
  <c r="G45" i="63"/>
  <c r="G72" i="63"/>
  <c r="E59" i="63"/>
  <c r="G59" i="63" s="1"/>
  <c r="G63" i="63" s="1"/>
  <c r="G67" i="63" s="1"/>
  <c r="G49" i="63"/>
  <c r="H86" i="63"/>
  <c r="G82" i="63"/>
  <c r="G76" i="63"/>
  <c r="G48" i="63"/>
  <c r="G97" i="63"/>
  <c r="G98" i="63" s="1"/>
  <c r="G103" i="63" s="1"/>
  <c r="G91" i="63"/>
  <c r="G75" i="63"/>
  <c r="G71" i="63"/>
  <c r="G47" i="63"/>
  <c r="G40" i="63"/>
  <c r="G85" i="63"/>
  <c r="G125" i="63"/>
  <c r="G90" i="63"/>
  <c r="G81" i="63"/>
  <c r="G46" i="63"/>
  <c r="G74" i="63"/>
  <c r="H51" i="63"/>
  <c r="G84" i="63"/>
  <c r="H77" i="63"/>
  <c r="G73" i="63"/>
  <c r="G43" i="63"/>
  <c r="G89" i="63"/>
  <c r="G80" i="63"/>
  <c r="G44" i="63"/>
  <c r="G38" i="63"/>
  <c r="H98" i="62"/>
  <c r="H92" i="62"/>
  <c r="G88" i="62"/>
  <c r="G83" i="62"/>
  <c r="G50" i="62"/>
  <c r="H41" i="62"/>
  <c r="G37" i="62"/>
  <c r="G44" i="62"/>
  <c r="G38" i="62"/>
  <c r="G72" i="62"/>
  <c r="E59" i="62"/>
  <c r="G59" i="62" s="1"/>
  <c r="G63" i="62" s="1"/>
  <c r="G67" i="62" s="1"/>
  <c r="G49" i="62"/>
  <c r="H51" i="62"/>
  <c r="H86" i="62"/>
  <c r="G82" i="62"/>
  <c r="G76" i="62"/>
  <c r="G48" i="62"/>
  <c r="G97" i="62"/>
  <c r="G98" i="62" s="1"/>
  <c r="G103" i="62" s="1"/>
  <c r="G91" i="62"/>
  <c r="G75" i="62"/>
  <c r="G71" i="62"/>
  <c r="G47" i="62"/>
  <c r="G40" i="62"/>
  <c r="G90" i="62"/>
  <c r="G81" i="62"/>
  <c r="G46" i="62"/>
  <c r="G84" i="62"/>
  <c r="G73" i="62"/>
  <c r="G43" i="62"/>
  <c r="G85" i="62"/>
  <c r="G74" i="62"/>
  <c r="G45" i="62"/>
  <c r="G125" i="62"/>
  <c r="G89" i="62"/>
  <c r="G80" i="62"/>
  <c r="F101" i="61"/>
  <c r="H92" i="61"/>
  <c r="G86" i="61"/>
  <c r="G100" i="61" s="1"/>
  <c r="G72" i="61"/>
  <c r="G77" i="61" s="1"/>
  <c r="G127" i="61" s="1"/>
  <c r="G92" i="61"/>
  <c r="G101" i="61" s="1"/>
  <c r="G41" i="61"/>
  <c r="G65" i="61" s="1"/>
  <c r="F41" i="61"/>
  <c r="G51" i="61"/>
  <c r="G66" i="61" s="1"/>
  <c r="H98" i="60"/>
  <c r="H92" i="60"/>
  <c r="G88" i="60"/>
  <c r="G83" i="60"/>
  <c r="G50" i="60"/>
  <c r="H41" i="60"/>
  <c r="G37" i="60"/>
  <c r="G74" i="60"/>
  <c r="G45" i="60"/>
  <c r="G80" i="60"/>
  <c r="G44" i="60"/>
  <c r="G72" i="60"/>
  <c r="E59" i="60"/>
  <c r="G59" i="60" s="1"/>
  <c r="G49" i="60"/>
  <c r="G85" i="60"/>
  <c r="G89" i="60"/>
  <c r="H86" i="60"/>
  <c r="G82" i="60"/>
  <c r="G76" i="60"/>
  <c r="G48" i="60"/>
  <c r="G97" i="60"/>
  <c r="G98" i="60" s="1"/>
  <c r="G103" i="60" s="1"/>
  <c r="G91" i="60"/>
  <c r="G75" i="60"/>
  <c r="G71" i="60"/>
  <c r="G47" i="60"/>
  <c r="G40" i="60"/>
  <c r="G38" i="60"/>
  <c r="G90" i="60"/>
  <c r="G81" i="60"/>
  <c r="G46" i="60"/>
  <c r="G84" i="60"/>
  <c r="H77" i="60"/>
  <c r="G73" i="60"/>
  <c r="G43" i="60"/>
  <c r="H51" i="60"/>
  <c r="G125" i="60"/>
  <c r="G63" i="60"/>
  <c r="G67" i="60" s="1"/>
  <c r="H98" i="59"/>
  <c r="H92" i="59"/>
  <c r="G88" i="59"/>
  <c r="G83" i="59"/>
  <c r="G50" i="59"/>
  <c r="H41" i="59"/>
  <c r="G37" i="59"/>
  <c r="G44" i="59"/>
  <c r="G72" i="59"/>
  <c r="E59" i="59"/>
  <c r="G59" i="59" s="1"/>
  <c r="G49" i="59"/>
  <c r="G85" i="59"/>
  <c r="G74" i="59"/>
  <c r="G45" i="59"/>
  <c r="H86" i="59"/>
  <c r="G82" i="59"/>
  <c r="G76" i="59"/>
  <c r="G48" i="59"/>
  <c r="G97" i="59"/>
  <c r="G98" i="59" s="1"/>
  <c r="G103" i="59" s="1"/>
  <c r="G91" i="59"/>
  <c r="G75" i="59"/>
  <c r="G71" i="59"/>
  <c r="G47" i="59"/>
  <c r="G40" i="59"/>
  <c r="G89" i="59"/>
  <c r="G90" i="59"/>
  <c r="G81" i="59"/>
  <c r="G46" i="59"/>
  <c r="G125" i="59"/>
  <c r="G84" i="59"/>
  <c r="H77" i="59"/>
  <c r="G73" i="59"/>
  <c r="G43" i="59"/>
  <c r="H51" i="59"/>
  <c r="G80" i="59"/>
  <c r="G38" i="59"/>
  <c r="G63" i="59"/>
  <c r="G67" i="59" s="1"/>
  <c r="H98" i="58"/>
  <c r="H92" i="58"/>
  <c r="G88" i="58"/>
  <c r="G83" i="58"/>
  <c r="G50" i="58"/>
  <c r="H41" i="58"/>
  <c r="G37" i="58"/>
  <c r="G48" i="58"/>
  <c r="G89" i="58"/>
  <c r="G44" i="58"/>
  <c r="G72" i="58"/>
  <c r="E59" i="58"/>
  <c r="G59" i="58" s="1"/>
  <c r="G63" i="58" s="1"/>
  <c r="G67" i="58" s="1"/>
  <c r="G49" i="58"/>
  <c r="G80" i="58"/>
  <c r="G38" i="58"/>
  <c r="H86" i="58"/>
  <c r="G82" i="58"/>
  <c r="G76" i="58"/>
  <c r="G97" i="58"/>
  <c r="G98" i="58" s="1"/>
  <c r="G103" i="58" s="1"/>
  <c r="G91" i="58"/>
  <c r="G75" i="58"/>
  <c r="G71" i="58"/>
  <c r="G47" i="58"/>
  <c r="G40" i="58"/>
  <c r="G90" i="58"/>
  <c r="G81" i="58"/>
  <c r="G46" i="58"/>
  <c r="G85" i="58"/>
  <c r="G74" i="58"/>
  <c r="H51" i="58"/>
  <c r="G45" i="58"/>
  <c r="G84" i="58"/>
  <c r="H77" i="58"/>
  <c r="G73" i="58"/>
  <c r="G43" i="58"/>
  <c r="G125" i="58"/>
  <c r="H98" i="57"/>
  <c r="H92" i="57"/>
  <c r="G88" i="57"/>
  <c r="G83" i="57"/>
  <c r="G50" i="57"/>
  <c r="H41" i="57"/>
  <c r="G37" i="57"/>
  <c r="G125" i="57"/>
  <c r="G72" i="57"/>
  <c r="E59" i="57"/>
  <c r="G59" i="57" s="1"/>
  <c r="G63" i="57" s="1"/>
  <c r="G67" i="57" s="1"/>
  <c r="G49" i="57"/>
  <c r="G45" i="57"/>
  <c r="H86" i="57"/>
  <c r="G82" i="57"/>
  <c r="G76" i="57"/>
  <c r="G48" i="57"/>
  <c r="G97" i="57"/>
  <c r="G98" i="57" s="1"/>
  <c r="G103" i="57" s="1"/>
  <c r="G91" i="57"/>
  <c r="G75" i="57"/>
  <c r="G71" i="57"/>
  <c r="G47" i="57"/>
  <c r="G40" i="57"/>
  <c r="G74" i="57"/>
  <c r="G90" i="57"/>
  <c r="G81" i="57"/>
  <c r="G46" i="57"/>
  <c r="G85" i="57"/>
  <c r="H51" i="57"/>
  <c r="G80" i="57"/>
  <c r="G44" i="57"/>
  <c r="G38" i="57"/>
  <c r="G84" i="57"/>
  <c r="H77" i="57"/>
  <c r="G73" i="57"/>
  <c r="G43" i="57"/>
  <c r="G89" i="57"/>
  <c r="H98" i="56"/>
  <c r="G88" i="56"/>
  <c r="G83" i="56"/>
  <c r="G50" i="56"/>
  <c r="H41" i="56"/>
  <c r="G37" i="56"/>
  <c r="G38" i="56"/>
  <c r="G72" i="56"/>
  <c r="E59" i="56"/>
  <c r="G59" i="56" s="1"/>
  <c r="G63" i="56" s="1"/>
  <c r="G67" i="56" s="1"/>
  <c r="G49" i="56"/>
  <c r="G125" i="56"/>
  <c r="G89" i="56"/>
  <c r="H86" i="56"/>
  <c r="G82" i="56"/>
  <c r="G76" i="56"/>
  <c r="G48" i="56"/>
  <c r="G97" i="56"/>
  <c r="G98" i="56" s="1"/>
  <c r="G103" i="56" s="1"/>
  <c r="G91" i="56"/>
  <c r="G75" i="56"/>
  <c r="G71" i="56"/>
  <c r="G47" i="56"/>
  <c r="G40" i="56"/>
  <c r="G90" i="56"/>
  <c r="G81" i="56"/>
  <c r="G46" i="56"/>
  <c r="G85" i="56"/>
  <c r="G74" i="56"/>
  <c r="H51" i="56"/>
  <c r="G45" i="56"/>
  <c r="G44" i="56"/>
  <c r="G84" i="56"/>
  <c r="H77" i="56"/>
  <c r="G73" i="56"/>
  <c r="G43" i="56"/>
  <c r="G80" i="56"/>
  <c r="H98" i="55"/>
  <c r="G88" i="55"/>
  <c r="G83" i="55"/>
  <c r="G50" i="55"/>
  <c r="H41" i="55"/>
  <c r="G37" i="55"/>
  <c r="G72" i="55"/>
  <c r="E59" i="55"/>
  <c r="G59" i="55" s="1"/>
  <c r="G49" i="55"/>
  <c r="G125" i="55"/>
  <c r="H86" i="55"/>
  <c r="G82" i="55"/>
  <c r="G76" i="55"/>
  <c r="G48" i="55"/>
  <c r="G80" i="55"/>
  <c r="G97" i="55"/>
  <c r="G98" i="55" s="1"/>
  <c r="G103" i="55" s="1"/>
  <c r="G91" i="55"/>
  <c r="G75" i="55"/>
  <c r="G71" i="55"/>
  <c r="G47" i="55"/>
  <c r="G40" i="55"/>
  <c r="G38" i="55"/>
  <c r="G90" i="55"/>
  <c r="G81" i="55"/>
  <c r="G46" i="55"/>
  <c r="G85" i="55"/>
  <c r="G74" i="55"/>
  <c r="H51" i="55"/>
  <c r="G45" i="55"/>
  <c r="G89" i="55"/>
  <c r="G84" i="55"/>
  <c r="H77" i="55"/>
  <c r="G73" i="55"/>
  <c r="G43" i="55"/>
  <c r="G44" i="55"/>
  <c r="G63" i="55"/>
  <c r="G67" i="55" s="1"/>
  <c r="H98" i="54"/>
  <c r="H92" i="54"/>
  <c r="G88" i="54"/>
  <c r="G83" i="54"/>
  <c r="G50" i="54"/>
  <c r="H41" i="54"/>
  <c r="G37" i="54"/>
  <c r="G80" i="54"/>
  <c r="G38" i="54"/>
  <c r="G72" i="54"/>
  <c r="E59" i="54"/>
  <c r="G59" i="54" s="1"/>
  <c r="G63" i="54" s="1"/>
  <c r="G67" i="54" s="1"/>
  <c r="G49" i="54"/>
  <c r="G74" i="54"/>
  <c r="G45" i="54"/>
  <c r="G44" i="54"/>
  <c r="H86" i="54"/>
  <c r="G82" i="54"/>
  <c r="G76" i="54"/>
  <c r="G48" i="54"/>
  <c r="G47" i="54"/>
  <c r="G97" i="54"/>
  <c r="G98" i="54" s="1"/>
  <c r="G103" i="54" s="1"/>
  <c r="G91" i="54"/>
  <c r="G75" i="54"/>
  <c r="G71" i="54"/>
  <c r="G40" i="54"/>
  <c r="G90" i="54"/>
  <c r="G81" i="54"/>
  <c r="G46" i="54"/>
  <c r="G85" i="54"/>
  <c r="H51" i="54"/>
  <c r="G125" i="54"/>
  <c r="G89" i="54"/>
  <c r="G84" i="54"/>
  <c r="H77" i="54"/>
  <c r="G73" i="54"/>
  <c r="G43" i="54"/>
  <c r="G86" i="76" l="1"/>
  <c r="G100" i="76" s="1"/>
  <c r="G41" i="72"/>
  <c r="G65" i="72" s="1"/>
  <c r="G68" i="72" s="1"/>
  <c r="G126" i="72" s="1"/>
  <c r="H92" i="56"/>
  <c r="H92" i="73"/>
  <c r="H92" i="55"/>
  <c r="H92" i="67"/>
  <c r="G41" i="76"/>
  <c r="G65" i="76" s="1"/>
  <c r="H92" i="66"/>
  <c r="G92" i="76"/>
  <c r="G101" i="76" s="1"/>
  <c r="H92" i="74"/>
  <c r="H92" i="72"/>
  <c r="G68" i="61"/>
  <c r="G126" i="61" s="1"/>
  <c r="G104" i="61"/>
  <c r="G128" i="61" s="1"/>
  <c r="G41" i="64"/>
  <c r="G65" i="64" s="1"/>
  <c r="G92" i="65"/>
  <c r="G101" i="65" s="1"/>
  <c r="G41" i="68"/>
  <c r="G65" i="68" s="1"/>
  <c r="G51" i="76"/>
  <c r="G66" i="76" s="1"/>
  <c r="G41" i="70"/>
  <c r="G65" i="70" s="1"/>
  <c r="G86" i="65"/>
  <c r="G100" i="65" s="1"/>
  <c r="G77" i="66"/>
  <c r="G127" i="66" s="1"/>
  <c r="G77" i="74"/>
  <c r="G127" i="74" s="1"/>
  <c r="G86" i="55"/>
  <c r="G100" i="55" s="1"/>
  <c r="G41" i="60"/>
  <c r="G65" i="60" s="1"/>
  <c r="G51" i="63"/>
  <c r="G66" i="63" s="1"/>
  <c r="G77" i="76"/>
  <c r="G127" i="76" s="1"/>
  <c r="G77" i="54"/>
  <c r="G127" i="54" s="1"/>
  <c r="G86" i="54"/>
  <c r="G100" i="54" s="1"/>
  <c r="G41" i="59"/>
  <c r="G65" i="59" s="1"/>
  <c r="G41" i="71"/>
  <c r="G65" i="71" s="1"/>
  <c r="G41" i="74"/>
  <c r="G65" i="74" s="1"/>
  <c r="G41" i="54"/>
  <c r="G65" i="54" s="1"/>
  <c r="G77" i="59"/>
  <c r="G127" i="59" s="1"/>
  <c r="G77" i="71"/>
  <c r="G127" i="71" s="1"/>
  <c r="G77" i="75"/>
  <c r="G127" i="75" s="1"/>
  <c r="F101" i="76"/>
  <c r="H92" i="76"/>
  <c r="G86" i="75"/>
  <c r="G100" i="75" s="1"/>
  <c r="G41" i="75"/>
  <c r="G65" i="75" s="1"/>
  <c r="G51" i="75"/>
  <c r="G66" i="75" s="1"/>
  <c r="G92" i="75"/>
  <c r="G101" i="75" s="1"/>
  <c r="G51" i="74"/>
  <c r="G66" i="74" s="1"/>
  <c r="G92" i="74"/>
  <c r="G101" i="74" s="1"/>
  <c r="G86" i="74"/>
  <c r="G100" i="74" s="1"/>
  <c r="G41" i="73"/>
  <c r="G65" i="73" s="1"/>
  <c r="G51" i="73"/>
  <c r="G66" i="73" s="1"/>
  <c r="G86" i="73"/>
  <c r="G100" i="73" s="1"/>
  <c r="G92" i="73"/>
  <c r="G101" i="73" s="1"/>
  <c r="G77" i="73"/>
  <c r="G127" i="73" s="1"/>
  <c r="F65" i="72"/>
  <c r="H41" i="72"/>
  <c r="G104" i="72"/>
  <c r="G128" i="72" s="1"/>
  <c r="G86" i="71"/>
  <c r="G100" i="71" s="1"/>
  <c r="G92" i="71"/>
  <c r="G101" i="71" s="1"/>
  <c r="G51" i="71"/>
  <c r="G66" i="71" s="1"/>
  <c r="G77" i="70"/>
  <c r="G127" i="70" s="1"/>
  <c r="G51" i="70"/>
  <c r="G66" i="70" s="1"/>
  <c r="G92" i="70"/>
  <c r="G101" i="70" s="1"/>
  <c r="G86" i="70"/>
  <c r="G100" i="70" s="1"/>
  <c r="G86" i="69"/>
  <c r="G100" i="69" s="1"/>
  <c r="G41" i="69"/>
  <c r="G65" i="69" s="1"/>
  <c r="G51" i="69"/>
  <c r="G66" i="69" s="1"/>
  <c r="G77" i="69"/>
  <c r="G127" i="69" s="1"/>
  <c r="G92" i="69"/>
  <c r="G101" i="69" s="1"/>
  <c r="H92" i="69"/>
  <c r="G51" i="68"/>
  <c r="G66" i="68" s="1"/>
  <c r="G77" i="68"/>
  <c r="G127" i="68" s="1"/>
  <c r="G86" i="68"/>
  <c r="G100" i="68" s="1"/>
  <c r="G92" i="68"/>
  <c r="G101" i="68" s="1"/>
  <c r="G77" i="67"/>
  <c r="G127" i="67" s="1"/>
  <c r="G41" i="67"/>
  <c r="G65" i="67" s="1"/>
  <c r="G92" i="67"/>
  <c r="G101" i="67" s="1"/>
  <c r="G51" i="67"/>
  <c r="G66" i="67" s="1"/>
  <c r="G86" i="67"/>
  <c r="G100" i="67" s="1"/>
  <c r="G41" i="66"/>
  <c r="G65" i="66" s="1"/>
  <c r="G51" i="66"/>
  <c r="G66" i="66" s="1"/>
  <c r="G86" i="66"/>
  <c r="G100" i="66" s="1"/>
  <c r="G92" i="66"/>
  <c r="G101" i="66" s="1"/>
  <c r="G51" i="65"/>
  <c r="G66" i="65" s="1"/>
  <c r="G41" i="65"/>
  <c r="G65" i="65" s="1"/>
  <c r="G77" i="65"/>
  <c r="G127" i="65" s="1"/>
  <c r="G77" i="64"/>
  <c r="G127" i="64" s="1"/>
  <c r="G51" i="64"/>
  <c r="G66" i="64" s="1"/>
  <c r="G92" i="64"/>
  <c r="G101" i="64" s="1"/>
  <c r="G86" i="64"/>
  <c r="G100" i="64" s="1"/>
  <c r="G41" i="63"/>
  <c r="G65" i="63" s="1"/>
  <c r="G77" i="63"/>
  <c r="G127" i="63" s="1"/>
  <c r="G92" i="63"/>
  <c r="G101" i="63" s="1"/>
  <c r="G86" i="63"/>
  <c r="G100" i="63" s="1"/>
  <c r="G51" i="62"/>
  <c r="G66" i="62" s="1"/>
  <c r="G77" i="62"/>
  <c r="G127" i="62" s="1"/>
  <c r="G41" i="62"/>
  <c r="G65" i="62" s="1"/>
  <c r="G86" i="62"/>
  <c r="G100" i="62" s="1"/>
  <c r="G92" i="62"/>
  <c r="G101" i="62" s="1"/>
  <c r="F65" i="61"/>
  <c r="H41" i="61"/>
  <c r="G77" i="60"/>
  <c r="G127" i="60" s="1"/>
  <c r="G92" i="60"/>
  <c r="G101" i="60" s="1"/>
  <c r="G51" i="60"/>
  <c r="G66" i="60" s="1"/>
  <c r="G86" i="60"/>
  <c r="G100" i="60" s="1"/>
  <c r="G86" i="59"/>
  <c r="G100" i="59" s="1"/>
  <c r="G92" i="59"/>
  <c r="G101" i="59" s="1"/>
  <c r="G51" i="59"/>
  <c r="G66" i="59" s="1"/>
  <c r="G41" i="58"/>
  <c r="G65" i="58" s="1"/>
  <c r="G86" i="58"/>
  <c r="G100" i="58" s="1"/>
  <c r="G77" i="58"/>
  <c r="G127" i="58" s="1"/>
  <c r="G51" i="58"/>
  <c r="G66" i="58" s="1"/>
  <c r="G92" i="58"/>
  <c r="G101" i="58" s="1"/>
  <c r="G77" i="57"/>
  <c r="G127" i="57" s="1"/>
  <c r="G86" i="57"/>
  <c r="G100" i="57" s="1"/>
  <c r="G51" i="57"/>
  <c r="G66" i="57" s="1"/>
  <c r="G92" i="57"/>
  <c r="G101" i="57" s="1"/>
  <c r="G41" i="57"/>
  <c r="G65" i="57" s="1"/>
  <c r="G41" i="56"/>
  <c r="G65" i="56" s="1"/>
  <c r="G77" i="56"/>
  <c r="G127" i="56" s="1"/>
  <c r="G86" i="56"/>
  <c r="G100" i="56" s="1"/>
  <c r="G92" i="56"/>
  <c r="G101" i="56" s="1"/>
  <c r="G51" i="56"/>
  <c r="G66" i="56" s="1"/>
  <c r="G41" i="55"/>
  <c r="G65" i="55" s="1"/>
  <c r="G77" i="55"/>
  <c r="G127" i="55" s="1"/>
  <c r="G51" i="55"/>
  <c r="G66" i="55" s="1"/>
  <c r="G92" i="55"/>
  <c r="G101" i="55" s="1"/>
  <c r="G92" i="54"/>
  <c r="G101" i="54" s="1"/>
  <c r="G51" i="54"/>
  <c r="G66" i="54" s="1"/>
  <c r="G104" i="54" l="1"/>
  <c r="G128" i="54" s="1"/>
  <c r="G104" i="76"/>
  <c r="G128" i="76" s="1"/>
  <c r="G104" i="55"/>
  <c r="G128" i="55" s="1"/>
  <c r="G68" i="70"/>
  <c r="G126" i="70" s="1"/>
  <c r="G68" i="76"/>
  <c r="G126" i="76" s="1"/>
  <c r="G68" i="54"/>
  <c r="G126" i="54" s="1"/>
  <c r="G68" i="60"/>
  <c r="G126" i="60" s="1"/>
  <c r="G68" i="71"/>
  <c r="G126" i="71" s="1"/>
  <c r="G104" i="56"/>
  <c r="G128" i="56" s="1"/>
  <c r="G68" i="64"/>
  <c r="G126" i="64" s="1"/>
  <c r="G68" i="63"/>
  <c r="G126" i="63" s="1"/>
  <c r="G68" i="68"/>
  <c r="G126" i="68" s="1"/>
  <c r="G104" i="65"/>
  <c r="G128" i="65" s="1"/>
  <c r="G68" i="59"/>
  <c r="G126" i="59" s="1"/>
  <c r="G104" i="63"/>
  <c r="G128" i="63" s="1"/>
  <c r="G68" i="55"/>
  <c r="G126" i="55" s="1"/>
  <c r="G104" i="60"/>
  <c r="G128" i="60" s="1"/>
  <c r="G104" i="68"/>
  <c r="G128" i="68" s="1"/>
  <c r="G68" i="74"/>
  <c r="G126" i="74" s="1"/>
  <c r="G104" i="67"/>
  <c r="G128" i="67" s="1"/>
  <c r="G68" i="57"/>
  <c r="G126" i="57" s="1"/>
  <c r="G68" i="65"/>
  <c r="G126" i="65" s="1"/>
  <c r="G104" i="57"/>
  <c r="G128" i="57" s="1"/>
  <c r="G104" i="62"/>
  <c r="G128" i="62" s="1"/>
  <c r="G104" i="64"/>
  <c r="G128" i="64" s="1"/>
  <c r="G68" i="69"/>
  <c r="G126" i="69" s="1"/>
  <c r="G104" i="69"/>
  <c r="G128" i="69" s="1"/>
  <c r="G104" i="75"/>
  <c r="G128" i="75" s="1"/>
  <c r="G68" i="75"/>
  <c r="G126" i="75" s="1"/>
  <c r="G104" i="74"/>
  <c r="G128" i="74" s="1"/>
  <c r="G68" i="73"/>
  <c r="G126" i="73" s="1"/>
  <c r="G104" i="73"/>
  <c r="G128" i="73" s="1"/>
  <c r="G104" i="71"/>
  <c r="G128" i="71" s="1"/>
  <c r="G104" i="70"/>
  <c r="G128" i="70" s="1"/>
  <c r="G68" i="67"/>
  <c r="G126" i="67" s="1"/>
  <c r="G68" i="66"/>
  <c r="G126" i="66" s="1"/>
  <c r="G104" i="66"/>
  <c r="G128" i="66" s="1"/>
  <c r="G68" i="62"/>
  <c r="G126" i="62" s="1"/>
  <c r="G104" i="59"/>
  <c r="G128" i="59" s="1"/>
  <c r="G104" i="58"/>
  <c r="G128" i="58" s="1"/>
  <c r="G68" i="58"/>
  <c r="G126" i="58" s="1"/>
  <c r="G68" i="56"/>
  <c r="G126" i="56" s="1"/>
  <c r="F136" i="53" l="1"/>
  <c r="F135" i="53"/>
  <c r="F122" i="53"/>
  <c r="F123" i="53" s="1"/>
  <c r="G112" i="53"/>
  <c r="G111" i="53"/>
  <c r="G110" i="53"/>
  <c r="F97" i="53"/>
  <c r="F98" i="53" s="1"/>
  <c r="F95" i="53"/>
  <c r="G94" i="53"/>
  <c r="G95" i="53" s="1"/>
  <c r="G102" i="53" s="1"/>
  <c r="F86" i="53"/>
  <c r="F100" i="53" s="1"/>
  <c r="G61" i="53"/>
  <c r="E60" i="53"/>
  <c r="G60" i="53" s="1"/>
  <c r="E58" i="53"/>
  <c r="G58" i="53" s="1"/>
  <c r="E57" i="53"/>
  <c r="G57" i="53" s="1"/>
  <c r="G56" i="53"/>
  <c r="G55" i="53"/>
  <c r="G54" i="53"/>
  <c r="F51" i="53"/>
  <c r="F66" i="53" s="1"/>
  <c r="F39" i="53"/>
  <c r="F32" i="53"/>
  <c r="G32" i="53" s="1"/>
  <c r="G31" i="53"/>
  <c r="F31" i="53"/>
  <c r="G30" i="53"/>
  <c r="G29" i="53"/>
  <c r="G28" i="53"/>
  <c r="G27" i="53"/>
  <c r="G53" i="53" s="1"/>
  <c r="F103" i="53" l="1"/>
  <c r="F102" i="53"/>
  <c r="G34" i="53"/>
  <c r="F40" i="53"/>
  <c r="F41" i="53" s="1"/>
  <c r="F65" i="53" s="1"/>
  <c r="F89" i="53"/>
  <c r="F90" i="53"/>
  <c r="F72" i="53"/>
  <c r="F75" i="53"/>
  <c r="F97" i="3"/>
  <c r="F97" i="13"/>
  <c r="E60" i="13"/>
  <c r="E60" i="3"/>
  <c r="E58" i="13"/>
  <c r="E58" i="3"/>
  <c r="E57" i="13"/>
  <c r="E57" i="3"/>
  <c r="F92" i="53" l="1"/>
  <c r="F101" i="53" s="1"/>
  <c r="F77" i="53"/>
  <c r="H77" i="53" s="1"/>
  <c r="H98" i="53"/>
  <c r="G88" i="53"/>
  <c r="G83" i="53"/>
  <c r="G50" i="53"/>
  <c r="H41" i="53"/>
  <c r="G37" i="53"/>
  <c r="E59" i="53"/>
  <c r="G59" i="53" s="1"/>
  <c r="G63" i="53" s="1"/>
  <c r="G67" i="53" s="1"/>
  <c r="G49" i="53"/>
  <c r="G47" i="53"/>
  <c r="G40" i="53"/>
  <c r="G72" i="53"/>
  <c r="G75" i="53"/>
  <c r="G90" i="53"/>
  <c r="G81" i="53"/>
  <c r="G46" i="53"/>
  <c r="H86" i="53"/>
  <c r="G82" i="53"/>
  <c r="G76" i="53"/>
  <c r="G48" i="53"/>
  <c r="G97" i="53"/>
  <c r="G98" i="53" s="1"/>
  <c r="G103" i="53" s="1"/>
  <c r="G91" i="53"/>
  <c r="G71" i="53"/>
  <c r="G85" i="53"/>
  <c r="G74" i="53"/>
  <c r="H51" i="53"/>
  <c r="G45" i="53"/>
  <c r="G84" i="53"/>
  <c r="G125" i="53"/>
  <c r="G89" i="53"/>
  <c r="G80" i="53"/>
  <c r="G44" i="53"/>
  <c r="G38" i="53"/>
  <c r="G73" i="53"/>
  <c r="G43" i="53"/>
  <c r="H92" i="53" l="1"/>
  <c r="G86" i="53"/>
  <c r="G100" i="53" s="1"/>
  <c r="G77" i="53"/>
  <c r="G127" i="53" s="1"/>
  <c r="G41" i="53"/>
  <c r="G65" i="53" s="1"/>
  <c r="G51" i="53"/>
  <c r="G66" i="53" s="1"/>
  <c r="G92" i="53"/>
  <c r="G101" i="53" s="1"/>
  <c r="G104" i="53" l="1"/>
  <c r="G128" i="53" s="1"/>
  <c r="G68" i="53"/>
  <c r="G126" i="53" s="1"/>
  <c r="G112" i="13" l="1"/>
  <c r="G112" i="3"/>
  <c r="G60" i="13" l="1"/>
  <c r="G60" i="3"/>
  <c r="G56" i="13"/>
  <c r="G56" i="3"/>
  <c r="G58" i="13" l="1"/>
  <c r="G57" i="13"/>
  <c r="G55" i="13"/>
  <c r="G54" i="13"/>
  <c r="G61" i="13"/>
  <c r="G58" i="3"/>
  <c r="G57" i="3"/>
  <c r="G55" i="3"/>
  <c r="G54" i="3"/>
  <c r="G61" i="3"/>
  <c r="G95" i="13" l="1"/>
  <c r="G95" i="3"/>
  <c r="G102" i="3" s="1"/>
  <c r="G102" i="13"/>
  <c r="F98" i="13"/>
  <c r="F103" i="13" s="1"/>
  <c r="F95" i="13"/>
  <c r="G94" i="13"/>
  <c r="F98" i="3"/>
  <c r="F103" i="3" s="1"/>
  <c r="F95" i="3"/>
  <c r="G94" i="3"/>
  <c r="G110" i="3" l="1"/>
  <c r="G77" i="2" l="1"/>
  <c r="E77" i="2"/>
  <c r="G76" i="2"/>
  <c r="E76" i="2"/>
  <c r="G49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12" i="2"/>
  <c r="G11" i="2"/>
  <c r="G10" i="2"/>
  <c r="E103" i="2" l="1"/>
  <c r="E104" i="2" s="1"/>
  <c r="E106" i="3" s="1"/>
  <c r="G103" i="2"/>
  <c r="G104" i="2" s="1"/>
  <c r="E106" i="13" s="1"/>
  <c r="G110" i="13"/>
  <c r="G66" i="2" l="1"/>
  <c r="G67" i="2" s="1"/>
  <c r="E66" i="2"/>
  <c r="E67" i="2" s="1"/>
  <c r="G106" i="75" l="1"/>
  <c r="G106" i="76"/>
  <c r="G106" i="73"/>
  <c r="G106" i="74"/>
  <c r="G106" i="71"/>
  <c r="G106" i="72"/>
  <c r="G106" i="69"/>
  <c r="G106" i="70"/>
  <c r="G106" i="67"/>
  <c r="G106" i="68"/>
  <c r="G106" i="65"/>
  <c r="G106" i="66"/>
  <c r="G106" i="63"/>
  <c r="G106" i="64"/>
  <c r="G106" i="61"/>
  <c r="G106" i="62"/>
  <c r="G106" i="59"/>
  <c r="G106" i="60"/>
  <c r="G106" i="57"/>
  <c r="G106" i="58"/>
  <c r="G106" i="55"/>
  <c r="G106" i="56"/>
  <c r="G106" i="53"/>
  <c r="G106" i="54"/>
  <c r="G108" i="75" l="1"/>
  <c r="G108" i="76"/>
  <c r="G108" i="73"/>
  <c r="G108" i="74"/>
  <c r="G108" i="71"/>
  <c r="G108" i="72"/>
  <c r="G108" i="69"/>
  <c r="G108" i="70"/>
  <c r="G108" i="67"/>
  <c r="G108" i="68"/>
  <c r="G108" i="65"/>
  <c r="G108" i="66"/>
  <c r="G108" i="63"/>
  <c r="G108" i="64"/>
  <c r="G108" i="61"/>
  <c r="G108" i="62"/>
  <c r="G108" i="59"/>
  <c r="G108" i="60"/>
  <c r="G108" i="57"/>
  <c r="G108" i="58"/>
  <c r="G108" i="55"/>
  <c r="G108" i="56"/>
  <c r="G108" i="53"/>
  <c r="G108" i="54"/>
  <c r="F136" i="13" l="1"/>
  <c r="F135" i="13"/>
  <c r="F122" i="13"/>
  <c r="F123" i="13" s="1"/>
  <c r="G111" i="13"/>
  <c r="F86" i="13"/>
  <c r="F100" i="13" s="1"/>
  <c r="F72" i="13"/>
  <c r="F51" i="13"/>
  <c r="F75" i="13" s="1"/>
  <c r="F39" i="13"/>
  <c r="F31" i="13"/>
  <c r="G31" i="13" s="1"/>
  <c r="G30" i="13"/>
  <c r="G29" i="13"/>
  <c r="G28" i="13"/>
  <c r="G27" i="13"/>
  <c r="G53" i="13" s="1"/>
  <c r="F90" i="13" l="1"/>
  <c r="F66" i="13"/>
  <c r="G51" i="2"/>
  <c r="G52" i="2" s="1"/>
  <c r="F40" i="13"/>
  <c r="F41" i="13" s="1"/>
  <c r="F32" i="13"/>
  <c r="G32" i="13" s="1"/>
  <c r="G34" i="13" s="1"/>
  <c r="E59" i="13" s="1"/>
  <c r="F89" i="13"/>
  <c r="G107" i="88" l="1"/>
  <c r="E107" i="13"/>
  <c r="G107" i="13" s="1"/>
  <c r="G107" i="79"/>
  <c r="G107" i="86"/>
  <c r="G107" i="82"/>
  <c r="G107" i="78"/>
  <c r="G107" i="87"/>
  <c r="G107" i="83"/>
  <c r="G107" i="80"/>
  <c r="G107" i="85"/>
  <c r="G107" i="81"/>
  <c r="G107" i="84"/>
  <c r="G107" i="75"/>
  <c r="G107" i="76"/>
  <c r="G107" i="73"/>
  <c r="G107" i="74"/>
  <c r="G107" i="71"/>
  <c r="G107" i="72"/>
  <c r="G107" i="69"/>
  <c r="G107" i="70"/>
  <c r="G107" i="67"/>
  <c r="G107" i="68"/>
  <c r="G107" i="65"/>
  <c r="G107" i="66"/>
  <c r="G107" i="63"/>
  <c r="G107" i="64"/>
  <c r="G107" i="61"/>
  <c r="G107" i="62"/>
  <c r="G107" i="59"/>
  <c r="G107" i="60"/>
  <c r="G107" i="57"/>
  <c r="G107" i="58"/>
  <c r="G107" i="55"/>
  <c r="G107" i="56"/>
  <c r="G107" i="53"/>
  <c r="G107" i="54"/>
  <c r="G97" i="13"/>
  <c r="G98" i="13" s="1"/>
  <c r="G103" i="13" s="1"/>
  <c r="G59" i="13"/>
  <c r="G63" i="13" s="1"/>
  <c r="G67" i="13" s="1"/>
  <c r="F92" i="13"/>
  <c r="F101" i="13" s="1"/>
  <c r="G125" i="13"/>
  <c r="G106" i="13"/>
  <c r="G89" i="13"/>
  <c r="H86" i="13"/>
  <c r="G82" i="13"/>
  <c r="G80" i="13"/>
  <c r="G76" i="13"/>
  <c r="G48" i="13"/>
  <c r="G44" i="13"/>
  <c r="G38" i="13"/>
  <c r="G90" i="13"/>
  <c r="G88" i="13"/>
  <c r="G83" i="13"/>
  <c r="G81" i="13"/>
  <c r="G50" i="13"/>
  <c r="G46" i="13"/>
  <c r="H41" i="13"/>
  <c r="G37" i="13"/>
  <c r="H51" i="13"/>
  <c r="G49" i="13"/>
  <c r="G45" i="13"/>
  <c r="G91" i="13"/>
  <c r="G84" i="13"/>
  <c r="G73" i="13"/>
  <c r="G71" i="13"/>
  <c r="G47" i="13"/>
  <c r="G43" i="13"/>
  <c r="G40" i="13"/>
  <c r="G85" i="13"/>
  <c r="G74" i="13"/>
  <c r="G72" i="13"/>
  <c r="F102" i="13"/>
  <c r="F65" i="13"/>
  <c r="F77" i="13"/>
  <c r="H77" i="13" s="1"/>
  <c r="H92" i="13" l="1"/>
  <c r="G92" i="13"/>
  <c r="G101" i="13" s="1"/>
  <c r="G51" i="13"/>
  <c r="G66" i="13" s="1"/>
  <c r="G86" i="13"/>
  <c r="G100" i="13" s="1"/>
  <c r="G75" i="13"/>
  <c r="G77" i="13" s="1"/>
  <c r="G127" i="13" s="1"/>
  <c r="G41" i="13"/>
  <c r="G65" i="13" s="1"/>
  <c r="H98" i="13"/>
  <c r="G104" i="13" l="1"/>
  <c r="G128" i="13" s="1"/>
  <c r="G68" i="13"/>
  <c r="G126" i="13" s="1"/>
  <c r="F31" i="3" l="1"/>
  <c r="F32" i="3" s="1"/>
  <c r="G32" i="3" s="1"/>
  <c r="G30" i="3"/>
  <c r="G29" i="3"/>
  <c r="G28" i="3"/>
  <c r="G27" i="3"/>
  <c r="G53" i="3" s="1"/>
  <c r="G31" i="3" l="1"/>
  <c r="F136" i="3" l="1"/>
  <c r="F135" i="3"/>
  <c r="G111" i="3"/>
  <c r="F122" i="3" l="1"/>
  <c r="F123" i="3" s="1"/>
  <c r="G106" i="3" l="1"/>
  <c r="G34" i="3"/>
  <c r="E59" i="3" s="1"/>
  <c r="G97" i="3" l="1"/>
  <c r="G98" i="3" s="1"/>
  <c r="G103" i="3" s="1"/>
  <c r="G59" i="3"/>
  <c r="G125" i="3"/>
  <c r="G48" i="3"/>
  <c r="G47" i="3"/>
  <c r="G45" i="3"/>
  <c r="G91" i="3"/>
  <c r="G44" i="3"/>
  <c r="G43" i="3"/>
  <c r="G88" i="3"/>
  <c r="G84" i="3"/>
  <c r="G80" i="3"/>
  <c r="G46" i="3"/>
  <c r="G37" i="3"/>
  <c r="G76" i="3"/>
  <c r="G49" i="3"/>
  <c r="G50" i="3"/>
  <c r="G85" i="3"/>
  <c r="G83" i="3"/>
  <c r="G82" i="3"/>
  <c r="G81" i="3"/>
  <c r="G73" i="3"/>
  <c r="G63" i="3" l="1"/>
  <c r="G67" i="3" s="1"/>
  <c r="G74" i="3"/>
  <c r="G51" i="3"/>
  <c r="G66" i="3" s="1"/>
  <c r="G86" i="3"/>
  <c r="G71" i="3"/>
  <c r="F86" i="3"/>
  <c r="F72" i="3"/>
  <c r="G72" i="3" s="1"/>
  <c r="F100" i="3" l="1"/>
  <c r="H86" i="3"/>
  <c r="G38" i="3"/>
  <c r="F39" i="3" l="1"/>
  <c r="F51" i="3" l="1"/>
  <c r="F89" i="3" l="1"/>
  <c r="F90" i="3"/>
  <c r="G90" i="3" s="1"/>
  <c r="F75" i="3"/>
  <c r="H51" i="3"/>
  <c r="F66" i="3"/>
  <c r="F40" i="3"/>
  <c r="F92" i="3" l="1"/>
  <c r="G89" i="3"/>
  <c r="G92" i="3" s="1"/>
  <c r="G40" i="3"/>
  <c r="G41" i="3" s="1"/>
  <c r="F41" i="3"/>
  <c r="F65" i="3" l="1"/>
  <c r="F101" i="3"/>
  <c r="H92" i="3"/>
  <c r="G75" i="3"/>
  <c r="G77" i="3" s="1"/>
  <c r="G127" i="3" s="1"/>
  <c r="F77" i="3"/>
  <c r="H77" i="3" s="1"/>
  <c r="H41" i="3"/>
  <c r="G100" i="3"/>
  <c r="G101" i="3"/>
  <c r="G104" i="3" l="1"/>
  <c r="G128" i="3" s="1"/>
  <c r="F102" i="3"/>
  <c r="G65" i="3"/>
  <c r="G68" i="3" s="1"/>
  <c r="G126" i="3" s="1"/>
  <c r="H98" i="3" l="1"/>
  <c r="G107" i="3" l="1"/>
  <c r="E71" i="2" l="1"/>
  <c r="G71" i="2"/>
  <c r="E72" i="2"/>
  <c r="G72" i="2"/>
  <c r="E73" i="2"/>
  <c r="G73" i="2"/>
  <c r="E74" i="2"/>
  <c r="G74" i="2"/>
  <c r="E75" i="2"/>
  <c r="G75" i="2"/>
  <c r="G79" i="2" l="1"/>
  <c r="E79" i="2"/>
  <c r="E80" i="2" s="1"/>
  <c r="E108" i="3" s="1"/>
  <c r="G108" i="3" s="1"/>
  <c r="G80" i="2" l="1"/>
  <c r="E109" i="54" s="1"/>
  <c r="G109" i="54" s="1"/>
  <c r="G113" i="54" s="1"/>
  <c r="G129" i="54" s="1"/>
  <c r="G109" i="3"/>
  <c r="G113" i="3" s="1"/>
  <c r="G129" i="3" s="1"/>
  <c r="G130" i="3" s="1"/>
  <c r="G109" i="71"/>
  <c r="G113" i="71" s="1"/>
  <c r="G129" i="71" s="1"/>
  <c r="G109" i="57"/>
  <c r="G113" i="57" s="1"/>
  <c r="G129" i="57" s="1"/>
  <c r="G109" i="74"/>
  <c r="G113" i="74" s="1"/>
  <c r="G129" i="74" s="1"/>
  <c r="G109" i="64"/>
  <c r="G113" i="64" s="1"/>
  <c r="G129" i="64" s="1"/>
  <c r="G109" i="13"/>
  <c r="G109" i="75"/>
  <c r="G113" i="75" s="1"/>
  <c r="G129" i="75" s="1"/>
  <c r="G109" i="65"/>
  <c r="G113" i="65" s="1"/>
  <c r="G129" i="65" s="1"/>
  <c r="G109" i="59"/>
  <c r="G113" i="59" s="1"/>
  <c r="G129" i="59" s="1"/>
  <c r="G109" i="72"/>
  <c r="G113" i="72" s="1"/>
  <c r="G129" i="72" s="1"/>
  <c r="G109" i="68"/>
  <c r="G113" i="68" s="1"/>
  <c r="G129" i="68" s="1"/>
  <c r="G109" i="88" l="1"/>
  <c r="G113" i="88" s="1"/>
  <c r="G129" i="88" s="1"/>
  <c r="G130" i="88" s="1"/>
  <c r="G109" i="86"/>
  <c r="G113" i="86" s="1"/>
  <c r="G129" i="86" s="1"/>
  <c r="G130" i="86" s="1"/>
  <c r="G109" i="82"/>
  <c r="G113" i="82" s="1"/>
  <c r="G129" i="82" s="1"/>
  <c r="G130" i="82" s="1"/>
  <c r="G109" i="87"/>
  <c r="G113" i="87" s="1"/>
  <c r="G129" i="87" s="1"/>
  <c r="G130" i="87" s="1"/>
  <c r="G109" i="83"/>
  <c r="G113" i="83" s="1"/>
  <c r="G129" i="83" s="1"/>
  <c r="G130" i="83" s="1"/>
  <c r="E108" i="13"/>
  <c r="G108" i="13" s="1"/>
  <c r="G113" i="13" s="1"/>
  <c r="G129" i="13" s="1"/>
  <c r="G130" i="13" s="1"/>
  <c r="G109" i="81"/>
  <c r="G113" i="81" s="1"/>
  <c r="G129" i="81" s="1"/>
  <c r="G130" i="81" s="1"/>
  <c r="G109" i="84"/>
  <c r="G113" i="84" s="1"/>
  <c r="G129" i="84" s="1"/>
  <c r="G130" i="84" s="1"/>
  <c r="G109" i="80"/>
  <c r="G113" i="80" s="1"/>
  <c r="G129" i="80" s="1"/>
  <c r="G130" i="80" s="1"/>
  <c r="G109" i="79"/>
  <c r="G113" i="79" s="1"/>
  <c r="G129" i="79" s="1"/>
  <c r="G130" i="79" s="1"/>
  <c r="G109" i="85"/>
  <c r="G113" i="85" s="1"/>
  <c r="G129" i="85" s="1"/>
  <c r="G130" i="85" s="1"/>
  <c r="G109" i="78"/>
  <c r="G113" i="78" s="1"/>
  <c r="G129" i="78" s="1"/>
  <c r="G130" i="78" s="1"/>
  <c r="G109" i="61"/>
  <c r="G113" i="61" s="1"/>
  <c r="G129" i="61" s="1"/>
  <c r="G130" i="61" s="1"/>
  <c r="G109" i="66"/>
  <c r="G113" i="66" s="1"/>
  <c r="G129" i="66" s="1"/>
  <c r="G130" i="66" s="1"/>
  <c r="G109" i="62"/>
  <c r="G113" i="62" s="1"/>
  <c r="G129" i="62" s="1"/>
  <c r="G130" i="62" s="1"/>
  <c r="G109" i="70"/>
  <c r="G113" i="70" s="1"/>
  <c r="G129" i="70" s="1"/>
  <c r="G130" i="70" s="1"/>
  <c r="G116" i="70" s="1"/>
  <c r="G117" i="70" s="1"/>
  <c r="G109" i="55"/>
  <c r="G113" i="55" s="1"/>
  <c r="G129" i="55" s="1"/>
  <c r="G130" i="55" s="1"/>
  <c r="G109" i="58"/>
  <c r="G113" i="58" s="1"/>
  <c r="G129" i="58" s="1"/>
  <c r="G130" i="58" s="1"/>
  <c r="G109" i="67"/>
  <c r="G113" i="67" s="1"/>
  <c r="G129" i="67" s="1"/>
  <c r="G130" i="67" s="1"/>
  <c r="G109" i="76"/>
  <c r="G113" i="76" s="1"/>
  <c r="G129" i="76" s="1"/>
  <c r="G130" i="76" s="1"/>
  <c r="G109" i="60"/>
  <c r="G113" i="60" s="1"/>
  <c r="G129" i="60" s="1"/>
  <c r="G130" i="60" s="1"/>
  <c r="G109" i="73"/>
  <c r="G113" i="73" s="1"/>
  <c r="G129" i="73" s="1"/>
  <c r="G130" i="73" s="1"/>
  <c r="G109" i="63"/>
  <c r="G113" i="63" s="1"/>
  <c r="G129" i="63" s="1"/>
  <c r="G130" i="63" s="1"/>
  <c r="G109" i="69"/>
  <c r="G113" i="69" s="1"/>
  <c r="G129" i="69" s="1"/>
  <c r="G130" i="69" s="1"/>
  <c r="G109" i="53"/>
  <c r="G113" i="53" s="1"/>
  <c r="G129" i="53" s="1"/>
  <c r="G130" i="53" s="1"/>
  <c r="G109" i="56"/>
  <c r="G113" i="56" s="1"/>
  <c r="G129" i="56" s="1"/>
  <c r="G130" i="56" s="1"/>
  <c r="G130" i="59"/>
  <c r="G130" i="74"/>
  <c r="G130" i="71"/>
  <c r="G130" i="65"/>
  <c r="G130" i="68"/>
  <c r="G130" i="75"/>
  <c r="G130" i="57"/>
  <c r="G130" i="72"/>
  <c r="G130" i="64"/>
  <c r="G130" i="54"/>
  <c r="G116" i="3"/>
  <c r="G117" i="3" s="1"/>
  <c r="G116" i="88" l="1"/>
  <c r="G117" i="88" s="1"/>
  <c r="G116" i="87"/>
  <c r="G117" i="87" s="1"/>
  <c r="G116" i="86"/>
  <c r="G117" i="86" s="1"/>
  <c r="G116" i="85"/>
  <c r="G117" i="85" s="1"/>
  <c r="G116" i="84"/>
  <c r="G117" i="84" s="1"/>
  <c r="G116" i="83"/>
  <c r="G117" i="83" s="1"/>
  <c r="G116" i="82"/>
  <c r="G117" i="82" s="1"/>
  <c r="G116" i="81"/>
  <c r="G117" i="81" s="1"/>
  <c r="G116" i="80"/>
  <c r="G117" i="80" s="1"/>
  <c r="G116" i="79"/>
  <c r="G117" i="79" s="1"/>
  <c r="G116" i="78"/>
  <c r="G117" i="78" s="1"/>
  <c r="G116" i="13"/>
  <c r="G116" i="75"/>
  <c r="G117" i="75" s="1"/>
  <c r="G116" i="60"/>
  <c r="G116" i="74"/>
  <c r="G117" i="74" s="1"/>
  <c r="G116" i="55"/>
  <c r="G117" i="55" s="1"/>
  <c r="G116" i="54"/>
  <c r="G117" i="54" s="1"/>
  <c r="G116" i="64"/>
  <c r="G117" i="64" s="1"/>
  <c r="G116" i="53"/>
  <c r="G116" i="68"/>
  <c r="G117" i="68" s="1"/>
  <c r="G116" i="76"/>
  <c r="G117" i="76" s="1"/>
  <c r="G116" i="59"/>
  <c r="G116" i="62"/>
  <c r="G117" i="62" s="1"/>
  <c r="G116" i="72"/>
  <c r="G117" i="72" s="1"/>
  <c r="G116" i="69"/>
  <c r="G117" i="69" s="1"/>
  <c r="G116" i="65"/>
  <c r="G117" i="65" s="1"/>
  <c r="G116" i="67"/>
  <c r="G117" i="67" s="1"/>
  <c r="G116" i="66"/>
  <c r="G117" i="66" s="1"/>
  <c r="G116" i="73"/>
  <c r="G117" i="73" s="1"/>
  <c r="G116" i="56"/>
  <c r="G117" i="56" s="1"/>
  <c r="G116" i="57"/>
  <c r="G117" i="57" s="1"/>
  <c r="G116" i="63"/>
  <c r="G116" i="71"/>
  <c r="G117" i="71" s="1"/>
  <c r="G116" i="58"/>
  <c r="G117" i="58" s="1"/>
  <c r="G116" i="61"/>
  <c r="G117" i="13" l="1"/>
  <c r="G117" i="61"/>
  <c r="G117" i="60"/>
  <c r="G117" i="63"/>
  <c r="G117" i="59"/>
  <c r="G117" i="53"/>
  <c r="G119" i="62" l="1"/>
  <c r="G120" i="62"/>
  <c r="G121" i="62"/>
  <c r="G122" i="62"/>
  <c r="H122" i="62"/>
  <c r="G123" i="62"/>
  <c r="G131" i="62"/>
  <c r="G132" i="62"/>
  <c r="H132" i="62"/>
  <c r="G134" i="62"/>
  <c r="G135" i="62"/>
  <c r="G136" i="62"/>
  <c r="G137" i="62"/>
  <c r="G119" i="53"/>
  <c r="G120" i="53"/>
  <c r="G121" i="53"/>
  <c r="G122" i="53"/>
  <c r="H122" i="53"/>
  <c r="G123" i="53"/>
  <c r="G131" i="53"/>
  <c r="G132" i="53"/>
  <c r="H132" i="53"/>
  <c r="G134" i="53"/>
  <c r="G135" i="53"/>
  <c r="G136" i="53"/>
  <c r="G137" i="53"/>
  <c r="G119" i="72"/>
  <c r="G120" i="72"/>
  <c r="G121" i="72"/>
  <c r="G122" i="72"/>
  <c r="H122" i="72"/>
  <c r="G123" i="72"/>
  <c r="G131" i="72"/>
  <c r="G132" i="72"/>
  <c r="H132" i="72"/>
  <c r="G134" i="72"/>
  <c r="G135" i="72"/>
  <c r="G136" i="72"/>
  <c r="G137" i="72"/>
  <c r="G119" i="67"/>
  <c r="G120" i="67"/>
  <c r="G121" i="67"/>
  <c r="G122" i="67"/>
  <c r="H122" i="67"/>
  <c r="G123" i="67"/>
  <c r="G131" i="67"/>
  <c r="G132" i="67"/>
  <c r="H132" i="67"/>
  <c r="G134" i="67"/>
  <c r="G135" i="67"/>
  <c r="G136" i="67"/>
  <c r="G137" i="67"/>
  <c r="G119" i="69"/>
  <c r="G120" i="69"/>
  <c r="G121" i="69"/>
  <c r="G122" i="69"/>
  <c r="H122" i="69"/>
  <c r="G123" i="69"/>
  <c r="G131" i="69"/>
  <c r="G132" i="69"/>
  <c r="H132" i="69"/>
  <c r="G134" i="69"/>
  <c r="G135" i="69"/>
  <c r="G136" i="69"/>
  <c r="G137" i="69"/>
  <c r="G119" i="59"/>
  <c r="G120" i="59"/>
  <c r="G121" i="59"/>
  <c r="G122" i="59"/>
  <c r="H122" i="59"/>
  <c r="G123" i="59"/>
  <c r="G131" i="59"/>
  <c r="G132" i="59"/>
  <c r="H132" i="59"/>
  <c r="G134" i="59"/>
  <c r="G135" i="59"/>
  <c r="G136" i="59"/>
  <c r="G137" i="59"/>
  <c r="G119" i="75"/>
  <c r="G120" i="75"/>
  <c r="G121" i="75"/>
  <c r="G122" i="75"/>
  <c r="H122" i="75"/>
  <c r="G123" i="75"/>
  <c r="G131" i="75"/>
  <c r="G132" i="75"/>
  <c r="H132" i="75"/>
  <c r="G134" i="75"/>
  <c r="G135" i="75"/>
  <c r="G136" i="75"/>
  <c r="G137" i="75"/>
  <c r="G119" i="61"/>
  <c r="G120" i="61"/>
  <c r="G121" i="61"/>
  <c r="G122" i="61"/>
  <c r="H122" i="61"/>
  <c r="G123" i="61"/>
  <c r="G131" i="61"/>
  <c r="G132" i="61"/>
  <c r="H132" i="61"/>
  <c r="G134" i="61"/>
  <c r="G135" i="61"/>
  <c r="G136" i="61"/>
  <c r="G137" i="61"/>
  <c r="G119" i="57"/>
  <c r="G120" i="57"/>
  <c r="G121" i="57"/>
  <c r="G122" i="57"/>
  <c r="H122" i="57"/>
  <c r="G123" i="57"/>
  <c r="G131" i="57"/>
  <c r="G132" i="57"/>
  <c r="H132" i="57"/>
  <c r="G134" i="57"/>
  <c r="G135" i="57"/>
  <c r="G136" i="57"/>
  <c r="G137" i="57"/>
  <c r="G119" i="58"/>
  <c r="G120" i="58"/>
  <c r="G121" i="58"/>
  <c r="G122" i="58"/>
  <c r="H122" i="58"/>
  <c r="G123" i="58"/>
  <c r="G131" i="58"/>
  <c r="G132" i="58"/>
  <c r="H132" i="58"/>
  <c r="G134" i="58"/>
  <c r="G135" i="58"/>
  <c r="G136" i="58"/>
  <c r="G137" i="58"/>
  <c r="G119" i="64"/>
  <c r="G120" i="64"/>
  <c r="G121" i="64"/>
  <c r="G122" i="64"/>
  <c r="H122" i="64"/>
  <c r="G123" i="64"/>
  <c r="G131" i="64"/>
  <c r="G132" i="64"/>
  <c r="H132" i="64"/>
  <c r="G134" i="64"/>
  <c r="G135" i="64"/>
  <c r="G136" i="64"/>
  <c r="G137" i="64"/>
  <c r="G119" i="13"/>
  <c r="G120" i="13"/>
  <c r="G121" i="13"/>
  <c r="G122" i="13"/>
  <c r="H122" i="13"/>
  <c r="G123" i="13"/>
  <c r="G131" i="13"/>
  <c r="G132" i="13"/>
  <c r="H132" i="13"/>
  <c r="G134" i="13"/>
  <c r="G135" i="13"/>
  <c r="G136" i="13"/>
  <c r="G137" i="13"/>
  <c r="G119" i="55"/>
  <c r="G120" i="55"/>
  <c r="G121" i="55"/>
  <c r="G122" i="55"/>
  <c r="H122" i="55"/>
  <c r="G123" i="55"/>
  <c r="G131" i="55"/>
  <c r="G132" i="55"/>
  <c r="H132" i="55"/>
  <c r="G134" i="55"/>
  <c r="G135" i="55"/>
  <c r="G136" i="55"/>
  <c r="G137" i="55"/>
  <c r="G119" i="56"/>
  <c r="G120" i="56"/>
  <c r="G121" i="56"/>
  <c r="G122" i="56"/>
  <c r="H122" i="56"/>
  <c r="G123" i="56"/>
  <c r="G131" i="56"/>
  <c r="G132" i="56"/>
  <c r="H132" i="56"/>
  <c r="G134" i="56"/>
  <c r="G135" i="56"/>
  <c r="G136" i="56"/>
  <c r="G137" i="56"/>
  <c r="G119" i="65"/>
  <c r="G120" i="65"/>
  <c r="G121" i="65"/>
  <c r="G122" i="65"/>
  <c r="H122" i="65"/>
  <c r="G123" i="65"/>
  <c r="G131" i="65"/>
  <c r="G132" i="65"/>
  <c r="H132" i="65"/>
  <c r="G134" i="65"/>
  <c r="G135" i="65"/>
  <c r="G136" i="65"/>
  <c r="G137" i="65"/>
  <c r="G119" i="3"/>
  <c r="G120" i="3"/>
  <c r="G121" i="3"/>
  <c r="G122" i="3"/>
  <c r="H122" i="3"/>
  <c r="G123" i="3"/>
  <c r="G131" i="3"/>
  <c r="G132" i="3"/>
  <c r="H132" i="3"/>
  <c r="G134" i="3"/>
  <c r="G135" i="3"/>
  <c r="G136" i="3"/>
  <c r="G137" i="3"/>
  <c r="G119" i="71"/>
  <c r="G120" i="71"/>
  <c r="G121" i="71"/>
  <c r="G122" i="71"/>
  <c r="H122" i="71"/>
  <c r="G123" i="71"/>
  <c r="G131" i="71"/>
  <c r="G132" i="71"/>
  <c r="H132" i="71"/>
  <c r="G134" i="71"/>
  <c r="G135" i="71"/>
  <c r="G136" i="71"/>
  <c r="G137" i="71"/>
  <c r="G119" i="74"/>
  <c r="G120" i="74"/>
  <c r="G121" i="74"/>
  <c r="G122" i="74"/>
  <c r="H122" i="74"/>
  <c r="G123" i="74"/>
  <c r="G131" i="74"/>
  <c r="G132" i="74"/>
  <c r="H132" i="74"/>
  <c r="G134" i="74"/>
  <c r="G135" i="74"/>
  <c r="G136" i="74"/>
  <c r="G137" i="74"/>
  <c r="G119" i="66"/>
  <c r="G120" i="66"/>
  <c r="G121" i="66"/>
  <c r="G122" i="66"/>
  <c r="H122" i="66"/>
  <c r="G123" i="66"/>
  <c r="G131" i="66"/>
  <c r="G132" i="66"/>
  <c r="H132" i="66"/>
  <c r="G134" i="66"/>
  <c r="G135" i="66"/>
  <c r="G136" i="66"/>
  <c r="G137" i="66"/>
  <c r="G119" i="82"/>
  <c r="G120" i="82"/>
  <c r="G121" i="82"/>
  <c r="G122" i="82"/>
  <c r="H122" i="82"/>
  <c r="G123" i="82"/>
  <c r="G131" i="82"/>
  <c r="G132" i="82"/>
  <c r="H132" i="82"/>
  <c r="G134" i="82"/>
  <c r="G135" i="82"/>
  <c r="G136" i="82"/>
  <c r="G137" i="82"/>
  <c r="G119" i="78"/>
  <c r="G120" i="78"/>
  <c r="G121" i="78"/>
  <c r="G122" i="78"/>
  <c r="H122" i="78"/>
  <c r="G123" i="78"/>
  <c r="G131" i="78"/>
  <c r="G132" i="78"/>
  <c r="H132" i="78"/>
  <c r="G134" i="78"/>
  <c r="G135" i="78"/>
  <c r="G136" i="78"/>
  <c r="G137" i="78"/>
  <c r="G119" i="87"/>
  <c r="G120" i="87"/>
  <c r="G121" i="87"/>
  <c r="G122" i="87"/>
  <c r="H122" i="87"/>
  <c r="G123" i="87"/>
  <c r="G131" i="87"/>
  <c r="G132" i="87"/>
  <c r="H132" i="87"/>
  <c r="G134" i="87"/>
  <c r="G135" i="87"/>
  <c r="G136" i="87"/>
  <c r="G137" i="87"/>
  <c r="G119" i="85"/>
  <c r="G120" i="85"/>
  <c r="G121" i="85"/>
  <c r="G122" i="85"/>
  <c r="H122" i="85"/>
  <c r="G123" i="85"/>
  <c r="G131" i="85"/>
  <c r="G132" i="85"/>
  <c r="H132" i="85"/>
  <c r="G134" i="85"/>
  <c r="G135" i="85"/>
  <c r="G136" i="85"/>
  <c r="G137" i="85"/>
  <c r="G119" i="86"/>
  <c r="G120" i="86"/>
  <c r="G121" i="86"/>
  <c r="G122" i="86"/>
  <c r="H122" i="86"/>
  <c r="G123" i="86"/>
  <c r="G131" i="86"/>
  <c r="G132" i="86"/>
  <c r="H132" i="86"/>
  <c r="G134" i="86"/>
  <c r="G135" i="86"/>
  <c r="G136" i="86"/>
  <c r="G137" i="86"/>
  <c r="G119" i="81"/>
  <c r="G120" i="81"/>
  <c r="G121" i="81"/>
  <c r="G122" i="81"/>
  <c r="H122" i="81"/>
  <c r="G123" i="81"/>
  <c r="G131" i="81"/>
  <c r="G132" i="81"/>
  <c r="H132" i="81"/>
  <c r="G134" i="81"/>
  <c r="G135" i="81"/>
  <c r="G136" i="81"/>
  <c r="G137" i="81"/>
  <c r="G119" i="88"/>
  <c r="G120" i="88"/>
  <c r="G121" i="88"/>
  <c r="G122" i="88"/>
  <c r="H122" i="88"/>
  <c r="G123" i="88"/>
  <c r="G131" i="88"/>
  <c r="G132" i="88"/>
  <c r="H132" i="88"/>
  <c r="G134" i="88"/>
  <c r="G135" i="88"/>
  <c r="G136" i="88"/>
  <c r="G137" i="88"/>
  <c r="G119" i="80"/>
  <c r="G120" i="80"/>
  <c r="G121" i="80"/>
  <c r="G122" i="80"/>
  <c r="H122" i="80"/>
  <c r="G123" i="80"/>
  <c r="G131" i="80"/>
  <c r="G132" i="80"/>
  <c r="H132" i="80"/>
  <c r="G134" i="80"/>
  <c r="G135" i="80"/>
  <c r="G136" i="80"/>
  <c r="G137" i="80"/>
  <c r="G119" i="83"/>
  <c r="G120" i="83"/>
  <c r="G121" i="83"/>
  <c r="G122" i="83"/>
  <c r="H122" i="83"/>
  <c r="G123" i="83"/>
  <c r="G131" i="83"/>
  <c r="G132" i="83"/>
  <c r="H132" i="83"/>
  <c r="G134" i="83"/>
  <c r="G135" i="83"/>
  <c r="G136" i="83"/>
  <c r="G137" i="83"/>
  <c r="G119" i="79"/>
  <c r="G120" i="79"/>
  <c r="G121" i="79"/>
  <c r="G122" i="79"/>
  <c r="H122" i="79"/>
  <c r="G123" i="79"/>
  <c r="G131" i="79"/>
  <c r="G132" i="79"/>
  <c r="H132" i="79"/>
  <c r="G134" i="79"/>
  <c r="G135" i="79"/>
  <c r="G136" i="79"/>
  <c r="G137" i="79"/>
  <c r="G119" i="84"/>
  <c r="G120" i="84"/>
  <c r="G121" i="84"/>
  <c r="G122" i="84"/>
  <c r="H122" i="84"/>
  <c r="G123" i="84"/>
  <c r="G131" i="84"/>
  <c r="G132" i="84"/>
  <c r="H132" i="84"/>
  <c r="G134" i="84"/>
  <c r="G135" i="84"/>
  <c r="G136" i="84"/>
  <c r="G137" i="84"/>
  <c r="G119" i="63"/>
  <c r="G120" i="63"/>
  <c r="G121" i="63"/>
  <c r="G122" i="63"/>
  <c r="H122" i="63"/>
  <c r="G123" i="63"/>
  <c r="G131" i="63"/>
  <c r="G132" i="63"/>
  <c r="H132" i="63"/>
  <c r="G134" i="63"/>
  <c r="G135" i="63"/>
  <c r="G136" i="63"/>
  <c r="G137" i="63"/>
  <c r="G119" i="54"/>
  <c r="G120" i="54"/>
  <c r="G121" i="54"/>
  <c r="G122" i="54"/>
  <c r="H122" i="54"/>
  <c r="G123" i="54"/>
  <c r="G131" i="54"/>
  <c r="G132" i="54"/>
  <c r="H132" i="54"/>
  <c r="G134" i="54"/>
  <c r="G135" i="54"/>
  <c r="G136" i="54"/>
  <c r="G137" i="54"/>
  <c r="G119" i="73"/>
  <c r="G120" i="73"/>
  <c r="G121" i="73"/>
  <c r="G122" i="73"/>
  <c r="H122" i="73"/>
  <c r="G123" i="73"/>
  <c r="G131" i="73"/>
  <c r="G132" i="73"/>
  <c r="H132" i="73"/>
  <c r="G134" i="73"/>
  <c r="G135" i="73"/>
  <c r="G136" i="73"/>
  <c r="G137" i="73"/>
  <c r="G119" i="68"/>
  <c r="G120" i="68"/>
  <c r="G121" i="68"/>
  <c r="G122" i="68"/>
  <c r="H122" i="68"/>
  <c r="G123" i="68"/>
  <c r="G131" i="68"/>
  <c r="G132" i="68"/>
  <c r="H132" i="68"/>
  <c r="G134" i="68"/>
  <c r="G135" i="68"/>
  <c r="G136" i="68"/>
  <c r="G137" i="68"/>
  <c r="G119" i="70"/>
  <c r="G120" i="70"/>
  <c r="G121" i="70"/>
  <c r="G122" i="70"/>
  <c r="H122" i="70"/>
  <c r="G123" i="70"/>
  <c r="G131" i="70"/>
  <c r="G132" i="70"/>
  <c r="H132" i="70"/>
  <c r="G134" i="70"/>
  <c r="G135" i="70"/>
  <c r="G136" i="70"/>
  <c r="G137" i="70"/>
  <c r="G119" i="60"/>
  <c r="G120" i="60"/>
  <c r="G121" i="60"/>
  <c r="G122" i="60"/>
  <c r="H122" i="60"/>
  <c r="G123" i="60"/>
  <c r="G131" i="60"/>
  <c r="G132" i="60"/>
  <c r="H132" i="60"/>
  <c r="G134" i="60"/>
  <c r="G135" i="60"/>
  <c r="G136" i="60"/>
  <c r="G137" i="60"/>
  <c r="G119" i="76"/>
  <c r="G120" i="76"/>
  <c r="G121" i="76"/>
  <c r="G122" i="76"/>
  <c r="H122" i="76"/>
  <c r="G123" i="76"/>
  <c r="G131" i="76"/>
  <c r="G132" i="76"/>
  <c r="H132" i="76"/>
  <c r="G134" i="76"/>
  <c r="G135" i="76"/>
  <c r="G136" i="76"/>
  <c r="G137" i="76"/>
  <c r="I5" i="7"/>
  <c r="J5" i="7"/>
  <c r="K5" i="7"/>
  <c r="J6" i="7"/>
  <c r="K6" i="7"/>
  <c r="I7" i="7"/>
  <c r="J7" i="7"/>
  <c r="K7" i="7"/>
  <c r="J8" i="7"/>
  <c r="K8" i="7"/>
  <c r="J9" i="7"/>
  <c r="K9" i="7"/>
  <c r="I10" i="7"/>
  <c r="J10" i="7"/>
  <c r="K10" i="7"/>
  <c r="I11" i="7"/>
  <c r="J11" i="7"/>
  <c r="K11" i="7"/>
  <c r="I12" i="7"/>
  <c r="J12" i="7"/>
  <c r="K12" i="7"/>
  <c r="J13" i="7"/>
  <c r="K13" i="7"/>
  <c r="I14" i="7"/>
  <c r="J14" i="7"/>
  <c r="K14" i="7"/>
  <c r="J15" i="7"/>
  <c r="K15" i="7"/>
  <c r="I16" i="7"/>
  <c r="J16" i="7"/>
  <c r="K16" i="7"/>
  <c r="I17" i="7"/>
  <c r="J17" i="7"/>
  <c r="K17" i="7"/>
  <c r="J18" i="7"/>
  <c r="K18" i="7"/>
  <c r="I19" i="7"/>
  <c r="J19" i="7"/>
  <c r="K19" i="7"/>
  <c r="I20" i="7"/>
  <c r="J20" i="7"/>
  <c r="K20" i="7"/>
  <c r="J21" i="7"/>
  <c r="K21" i="7"/>
  <c r="I22" i="7"/>
  <c r="J22" i="7"/>
  <c r="K22" i="7"/>
  <c r="J23" i="7"/>
  <c r="K23" i="7"/>
  <c r="I24" i="7"/>
  <c r="J24" i="7"/>
  <c r="K24" i="7"/>
  <c r="I25" i="7"/>
  <c r="J25" i="7"/>
  <c r="K25" i="7"/>
  <c r="I26" i="7"/>
  <c r="J26" i="7"/>
  <c r="K26" i="7"/>
  <c r="J27" i="7"/>
  <c r="K27" i="7"/>
  <c r="J28" i="7"/>
  <c r="K28" i="7"/>
  <c r="I29" i="7"/>
  <c r="J29" i="7"/>
  <c r="K29" i="7"/>
  <c r="J30" i="7"/>
  <c r="K30" i="7"/>
  <c r="I31" i="7"/>
  <c r="J31" i="7"/>
  <c r="K31" i="7"/>
  <c r="I32" i="7"/>
  <c r="J32" i="7"/>
  <c r="K32" i="7"/>
  <c r="I33" i="7"/>
  <c r="J33" i="7"/>
  <c r="K33" i="7"/>
  <c r="J34" i="7"/>
  <c r="K34" i="7"/>
  <c r="I35" i="7"/>
  <c r="J35" i="7"/>
  <c r="K35" i="7"/>
  <c r="I36" i="7"/>
  <c r="J36" i="7"/>
  <c r="K36" i="7"/>
  <c r="J37" i="7"/>
  <c r="K37" i="7"/>
  <c r="I38" i="7"/>
  <c r="J38" i="7"/>
  <c r="K38" i="7"/>
  <c r="J39" i="7"/>
  <c r="K39" i="7"/>
  <c r="I40" i="7"/>
  <c r="J40" i="7"/>
  <c r="K40" i="7"/>
  <c r="I41" i="7"/>
  <c r="J41" i="7"/>
  <c r="K41" i="7"/>
  <c r="J42" i="7"/>
  <c r="K42" i="7"/>
  <c r="I43" i="7"/>
  <c r="J43" i="7"/>
  <c r="K43" i="7"/>
  <c r="I44" i="7"/>
  <c r="J44" i="7"/>
  <c r="K44" i="7"/>
  <c r="I45" i="7"/>
  <c r="J45" i="7"/>
  <c r="K45" i="7"/>
  <c r="J46" i="7"/>
  <c r="K46" i="7"/>
  <c r="I47" i="7"/>
  <c r="J47" i="7"/>
  <c r="K47" i="7"/>
  <c r="I48" i="7"/>
  <c r="J48" i="7"/>
  <c r="K48" i="7"/>
  <c r="I49" i="7"/>
  <c r="J49" i="7"/>
  <c r="K49" i="7"/>
  <c r="J50" i="7"/>
  <c r="K50" i="7"/>
  <c r="J51" i="7"/>
  <c r="K51" i="7"/>
  <c r="I52" i="7"/>
  <c r="J52" i="7"/>
  <c r="K52" i="7"/>
  <c r="J53" i="7"/>
  <c r="K53" i="7"/>
  <c r="I54" i="7"/>
  <c r="J54" i="7"/>
  <c r="K54" i="7"/>
  <c r="I55" i="7"/>
  <c r="J55" i="7"/>
  <c r="K55" i="7"/>
  <c r="I56" i="7"/>
  <c r="J56" i="7"/>
  <c r="K56" i="7"/>
  <c r="J57" i="7"/>
  <c r="K57" i="7"/>
  <c r="I58" i="7"/>
  <c r="J58" i="7"/>
  <c r="K58" i="7"/>
  <c r="J59" i="7"/>
  <c r="K59" i="7"/>
  <c r="I60" i="7"/>
  <c r="J60" i="7"/>
  <c r="K60" i="7"/>
  <c r="I61" i="7"/>
  <c r="J61" i="7"/>
  <c r="K61" i="7"/>
  <c r="I62" i="7"/>
  <c r="J62" i="7"/>
  <c r="K62" i="7"/>
  <c r="J63" i="7"/>
  <c r="K63" i="7"/>
  <c r="J64" i="7"/>
  <c r="K64" i="7"/>
  <c r="J65" i="7"/>
  <c r="K65" i="7"/>
</calcChain>
</file>

<file path=xl/sharedStrings.xml><?xml version="1.0" encoding="utf-8"?>
<sst xmlns="http://schemas.openxmlformats.org/spreadsheetml/2006/main" count="8438" uniqueCount="291">
  <si>
    <t>PLANILHA DE CUSTO E FORMAÇÃO DE PREÇOS</t>
  </si>
  <si>
    <t>I - DISCRIMINAÇÃO DOS SERVIÇOS</t>
  </si>
  <si>
    <t>Município/UF:</t>
  </si>
  <si>
    <t>Tipo de serviço:</t>
  </si>
  <si>
    <t>Unidade de Medida:</t>
  </si>
  <si>
    <t>Período contratual:</t>
  </si>
  <si>
    <t>DADOS COMPLEMENTARES</t>
  </si>
  <si>
    <t>Salário mínimo oficial vigente:</t>
  </si>
  <si>
    <t>Categoria Profissional:</t>
  </si>
  <si>
    <t>Salário Normativo da Categoria Profissional:</t>
  </si>
  <si>
    <t>Data Base da Categoria:</t>
  </si>
  <si>
    <t>MODULO 1 - COMPOSIÇÃO DA REMUNERAÇÃO</t>
  </si>
  <si>
    <t>Valor Total</t>
  </si>
  <si>
    <t>DSR Sobre Adicional Noturno</t>
  </si>
  <si>
    <t>TOTAL TAXA GLOBAL DE ADMINISTRAÇÃO</t>
  </si>
  <si>
    <t>VALOR MENSAL PELO TOTAL DE POSTOS DE SERVIÇO</t>
  </si>
  <si>
    <t>POSTO/UNIDADE</t>
  </si>
  <si>
    <t>Total de Pessoas</t>
  </si>
  <si>
    <t>Data de Apresentação da Proposta:</t>
  </si>
  <si>
    <t xml:space="preserve">Posto de Trabalho: </t>
  </si>
  <si>
    <t>Quantidade de Pessoas por Posto:</t>
  </si>
  <si>
    <t>Quantidade de Postos:</t>
  </si>
  <si>
    <t>Outras Informações:</t>
  </si>
  <si>
    <t>Classificação Brasileira de Ocupações (CBO):</t>
  </si>
  <si>
    <t>Ano do acordo, convenção ou  dissídio coletivo:</t>
  </si>
  <si>
    <t>Adicional Periculosidade</t>
  </si>
  <si>
    <t>Adicional Insalubridade</t>
  </si>
  <si>
    <t>Outros</t>
  </si>
  <si>
    <t>Composição da Remuneração</t>
  </si>
  <si>
    <t>A</t>
  </si>
  <si>
    <t>B</t>
  </si>
  <si>
    <t>C</t>
  </si>
  <si>
    <t>D</t>
  </si>
  <si>
    <t>E</t>
  </si>
  <si>
    <t>F</t>
  </si>
  <si>
    <t>G</t>
  </si>
  <si>
    <t>H</t>
  </si>
  <si>
    <t>MÓDULO 2 - ENCARGOS E BENEFÍCIOS ANUAIS, MENSAIS E DIÁRIOS</t>
  </si>
  <si>
    <t>13º  Salário</t>
  </si>
  <si>
    <t>Ferias e terço  constitucional (conta vinculada)</t>
  </si>
  <si>
    <t>Incidência do Submódulo 2.2 sobre o Submódulo 2.1</t>
  </si>
  <si>
    <t xml:space="preserve">Total do Submódulo 2.1  </t>
  </si>
  <si>
    <t xml:space="preserve">Subtotal  </t>
  </si>
  <si>
    <t>Submódulo 2.1 - 13º  Salário, Férias e Adicional de Férias</t>
  </si>
  <si>
    <t>Submódulo 2.2 – GPS, FGTS e Outras Contribuições</t>
  </si>
  <si>
    <t xml:space="preserve">Total da Remuneração/MÓDULO 1  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</si>
  <si>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</si>
  <si>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</si>
  <si>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</si>
  <si>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</si>
  <si>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</si>
  <si>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</si>
  <si>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 xml:space="preserve">INCRA </t>
  </si>
  <si>
    <t xml:space="preserve">FGTS </t>
  </si>
  <si>
    <t xml:space="preserve">Total do Submódulo 2.2   </t>
  </si>
  <si>
    <t>Transporte</t>
  </si>
  <si>
    <t>Auxílio Refeição</t>
  </si>
  <si>
    <t>Auxílio Alimentação</t>
  </si>
  <si>
    <t>B.1</t>
  </si>
  <si>
    <t>B.2</t>
  </si>
  <si>
    <t xml:space="preserve">Total do Submódulo 2.3   </t>
  </si>
  <si>
    <t>QUADRO RESUMO - MÓDULO 2</t>
  </si>
  <si>
    <t>2.1</t>
  </si>
  <si>
    <t>2.2</t>
  </si>
  <si>
    <t>2.3</t>
  </si>
  <si>
    <t>Submódulo 2.3 – Benefícios Mensais e Diários</t>
  </si>
  <si>
    <t>Benefícios Mensais e Diários</t>
  </si>
  <si>
    <t>GPS, FGTS e Outras Contribuições</t>
  </si>
  <si>
    <t>13º  Salário, Férias e Adicional de Férias</t>
  </si>
  <si>
    <t xml:space="preserve">TOTAL MÓDULO 2  </t>
  </si>
  <si>
    <t>MÓDULO 3 - PROVISÃO PARA RESCISÃO</t>
  </si>
  <si>
    <t>Aviso Prévio Indenizado</t>
  </si>
  <si>
    <t>Incidência do FGTS sobre Aviso Prévio Indenizado</t>
  </si>
  <si>
    <t xml:space="preserve">Aviso Prévio Trabalhado </t>
  </si>
  <si>
    <t>Incidência dos encargos do submódulo 2.2 sobre Aviso Prévio Trabalhado</t>
  </si>
  <si>
    <t>Provisão para Rescisão</t>
  </si>
  <si>
    <t xml:space="preserve">TOTAL MÓDULO 3  </t>
  </si>
  <si>
    <t>MÓDULO 4 - CUSTO DE REPOSIÇÃO DO PROFISSIONAL AUSENTE</t>
  </si>
  <si>
    <t>MÓDULO 4 – CUSTO DE REPOSIÇÃO DO PROFISSIONAL AUSENTE</t>
  </si>
  <si>
    <t>Submódulo 4.1 - Ausências Legais</t>
  </si>
  <si>
    <t>Ausências Legais</t>
  </si>
  <si>
    <t>Licença Paternidade</t>
  </si>
  <si>
    <t>Afastamento Maternidade</t>
  </si>
  <si>
    <t xml:space="preserve">Férias </t>
  </si>
  <si>
    <t xml:space="preserve">Ausência por Acidente de Trabalho </t>
  </si>
  <si>
    <t>Ausências por Doença</t>
  </si>
  <si>
    <t xml:space="preserve">Total do Submódulo 4.1   </t>
  </si>
  <si>
    <t>Submódulo 4.1.1 - Afastamento Maternidade (120 dias)</t>
  </si>
  <si>
    <t>Férias pagas ao substituto pelos 120 dias de reposição</t>
  </si>
  <si>
    <t>Incidência dos encargos do submódulo 2.2 sobre as férias pagas ao substituto</t>
  </si>
  <si>
    <t>Incidencia do submódulo 2.2 s/ a remuneração e o 13º proporcionais aos 120 d</t>
  </si>
  <si>
    <t xml:space="preserve">Total do Submódulo 4.1.1   </t>
  </si>
  <si>
    <t>Submódulo 4.2 - Intrajornada</t>
  </si>
  <si>
    <t>Total do Submódulo 4.2</t>
  </si>
  <si>
    <t>4.1.1</t>
  </si>
  <si>
    <t>4.2</t>
  </si>
  <si>
    <t>Afastamento Maternidade (120 dias)</t>
  </si>
  <si>
    <t>Intrajornada</t>
  </si>
  <si>
    <t>QUADRO RESUMO - MÓDULO 4</t>
  </si>
  <si>
    <t xml:space="preserve">TOTAL MÓDULO 4  </t>
  </si>
  <si>
    <t>MÓDULO 5 - INSUMOS DIVERSOS</t>
  </si>
  <si>
    <t xml:space="preserve">TOTAL MÓDULO 5  </t>
  </si>
  <si>
    <t>MÓDULO 6 - CUSTOS INDIRETOS, TRIBUTOS E LUCRO</t>
  </si>
  <si>
    <t>Custos Indiretos , Tributos e Lucro</t>
  </si>
  <si>
    <t>Custos Indiretos</t>
  </si>
  <si>
    <t>Lucro</t>
  </si>
  <si>
    <t>Tributos</t>
  </si>
  <si>
    <t>PIS</t>
  </si>
  <si>
    <t>COFINS</t>
  </si>
  <si>
    <t>ISS</t>
  </si>
  <si>
    <t>C.1</t>
  </si>
  <si>
    <t>C.2</t>
  </si>
  <si>
    <t>C.3</t>
  </si>
  <si>
    <t xml:space="preserve">TOTAL DOS MÓDULOS  1 A 5  </t>
  </si>
  <si>
    <t>QUADRO RESUMO - MÃO DE OBRA VINCULADA A EXECUÇÃO CONTRATUAL</t>
  </si>
  <si>
    <t>MÓDULO 1 - COMPOSIÇÃO DA REMUNERAÇÃO</t>
  </si>
  <si>
    <t>MÓDULO 2 – ENCARGOS E BENEFÍCIOS ANUAIS, MENSAIS E DIÁRIOS</t>
  </si>
  <si>
    <t>MÓDULO 3 – PROVISÃO PARA RESCISÃO</t>
  </si>
  <si>
    <t>MÓDULO 5 – INSUMOS DIVERSOS</t>
  </si>
  <si>
    <t>MÓDULO 6 – CUSTOS INDIRETOS, TRIBUTOS E LUCRO</t>
  </si>
  <si>
    <t xml:space="preserve">Subtotal (A + B + C + D + E)    </t>
  </si>
  <si>
    <t xml:space="preserve">TOTAL MÓDULO 6  </t>
  </si>
  <si>
    <t>Valor Mensal por Mão-de-Obra Vinculada a Execução Contratual</t>
  </si>
  <si>
    <t>Valor Mensal por Posto de Serviço</t>
  </si>
  <si>
    <t>Subtotal dos Tributos</t>
  </si>
  <si>
    <t>Quant/Horas/Perc</t>
  </si>
  <si>
    <t>Pessoas p/Posto</t>
  </si>
  <si>
    <t>Total de Postos</t>
  </si>
  <si>
    <t>Valor Individual p/ Posto</t>
  </si>
  <si>
    <t>Valor Mensal p/ Total de Postos</t>
  </si>
  <si>
    <t>4.1</t>
  </si>
  <si>
    <t>Posto/Hora</t>
  </si>
  <si>
    <t>Adicional de Liderança</t>
  </si>
  <si>
    <t>Adicional Noturno (Hora Noturna/Hora Reduzida)</t>
  </si>
  <si>
    <t>Limpeza e Conservação</t>
  </si>
  <si>
    <t>Auxiliar de Limpeza</t>
  </si>
  <si>
    <t>Seguro de Vida - FACULTATIVO</t>
  </si>
  <si>
    <t>Periodicidade</t>
  </si>
  <si>
    <t xml:space="preserve">Valor Unitário </t>
  </si>
  <si>
    <t>Quantidade</t>
  </si>
  <si>
    <t>Média Mensal</t>
  </si>
  <si>
    <t>TOTAL MÉDIA MENSAL</t>
  </si>
  <si>
    <t>VALOR MENSAL POR POSTO</t>
  </si>
  <si>
    <t>UTENSÍLIOS - Jardinagem</t>
  </si>
  <si>
    <t>Valor mensal p/ posto</t>
  </si>
  <si>
    <t>PREÇO MÉDIO R$</t>
  </si>
  <si>
    <t>DEPRECIAÇÃO ANUAL %</t>
  </si>
  <si>
    <t>TOTAL  MENSAL</t>
  </si>
  <si>
    <t>Utensílios de Jardinagem</t>
  </si>
  <si>
    <t>Periodicidade/ meses</t>
  </si>
  <si>
    <t>44 horas Semanais</t>
  </si>
  <si>
    <t>44 Horas Semanais</t>
  </si>
  <si>
    <t>12 meses</t>
  </si>
  <si>
    <t>Salário Base</t>
  </si>
  <si>
    <t>Outrros (especificar)</t>
  </si>
  <si>
    <t>Líder de Limpeza</t>
  </si>
  <si>
    <t>Valor Total Anual</t>
  </si>
  <si>
    <t>VALOR ANUAL PELO TOTAL DE POSTOS DE SERVIÇO</t>
  </si>
  <si>
    <t>I</t>
  </si>
  <si>
    <t>Multa do FGTS sobre o Aviso Prévio Indenizado</t>
  </si>
  <si>
    <t xml:space="preserve">Multa do FGTS sobre o Aviso Prévio Trabalhado. </t>
  </si>
  <si>
    <t>Cobertura de Intervalo para repouso ou alimentação</t>
  </si>
  <si>
    <t>Submódulo 4.2.1 - Cobertura de Feriados, Dias Ponte, e outros (exceto para postos 12 x 36)</t>
  </si>
  <si>
    <t>Cobertura Feriados, Dias Ponte, e outros (exceto para postos 12 x 36)</t>
  </si>
  <si>
    <t>Total do Submódulo 4.2.1</t>
  </si>
  <si>
    <t>4.2.1</t>
  </si>
  <si>
    <t xml:space="preserve">Intrajornada Cobertura de Feriados, Dias Ponte, e outros </t>
  </si>
  <si>
    <t>Outros (Especificar)</t>
  </si>
  <si>
    <t>Benefício Médico Ambulatorial e Odontológico</t>
  </si>
  <si>
    <t>CTRS - Contribuição de Relações Trabalhistas Sindicais</t>
  </si>
  <si>
    <t xml:space="preserve">Dia Trabalhador em Asseio e Conservação </t>
  </si>
  <si>
    <t>Outros (Benefício Social Familiar / Benefício Natalidade)</t>
  </si>
  <si>
    <t>Auxílio Creche (Opcional)</t>
  </si>
  <si>
    <t>OBSERVAÇÕES  RELATIVAS AS PLANILHAS DE CUSTOS E FORMAÇÃO DE PREÇOS</t>
  </si>
  <si>
    <t>Planilhas Modelo</t>
  </si>
  <si>
    <t>CATEGORIA SINDICAL</t>
  </si>
  <si>
    <t>Sub módulo 2.2 (Anexar junto com as planilhas)</t>
  </si>
  <si>
    <t>A Licitante deve anexar junto com as planilhas a memória de cálculo SAT (FAP x RAT) informando o percentual RAT conforme CNAE da empresa, bem como a comprovação do percentual do FAP (Fator Acidentario de Prevenção) através de competente documento o qual pode ser obtido em http://www.previdencia.gov.br/saude-e-seguranca-do-trabalhador/politicas-de-prevencao/fator-acidentario-de-prevencao-fap/ e/ou cópia da página da GFIP-SEFIP onde consta o FAP e o RAT ajustado da empresa.</t>
  </si>
  <si>
    <r>
      <rPr>
        <b/>
        <u/>
        <sz val="10"/>
        <rFont val="Arial"/>
        <family val="2"/>
      </rPr>
      <t>Aviso Prévio Trabalhado</t>
    </r>
    <r>
      <rPr>
        <sz val="10"/>
        <rFont val="Arial"/>
        <family val="2"/>
        <charset val="1"/>
      </rPr>
      <t>: conforme orientações descritas no Acórdão nº 1.186/2017 TCU-Plenário e reafirmada no Acórdão nº 1.586/2018 TCU-Plenário, a parcela referente à esta rúbrica será excluída após o primeiro ano de contrato, e a cada ano adicional poderá ser incluído a parcela mensal no percentual máximo de até 0,194%.</t>
    </r>
  </si>
  <si>
    <t>Submódulos 4.2 e 4.2.1</t>
  </si>
  <si>
    <t>Cálculo dos Submódulos 4.2 e 4.2.1 somente se previstos no Termo de Referência</t>
  </si>
  <si>
    <t>Módulo 6 (Anexar junto com as planilhas Arquivos e Documentos para comprovação das alíquotas efetivas para empresas optantes pelo regime tributário Lucro Real)</t>
  </si>
  <si>
    <t>Conforme orientações da SEGES - Secretaria de Gestão, neste módulo as empresas optantes pelo regime tributário lucro real (com direito à incidência não cumulativa de contribuições ao PIS e COFINS), devem cotar nas planilhas de custos e formação de preços as alíquotas médias efetivamente recolhidas dessas contribuições, e para a comprovação serão exigidos os documentos de Escrituração Fiscal Digital da Contribuição (EFD-Contribuições) para o PIS/PASEP e COFINS dos últimos 12 (doze) meses anteriores à apresentação da proposta ou declaração da empresa contendo as alíquotas efetivas, com assinatura de contabilista devidamente registrado no órgão de classe.</t>
  </si>
  <si>
    <t>Módulo 6 (Anexar junto com as planilhas documentos para comprovação tributária)</t>
  </si>
  <si>
    <t>Para a comprovação do regime tributário, deverá ser apresentada cópia da página dos Dados Iniciais da DCTF -  Declaração de Débitos e Créditos Tributários Federais ou ECF- Escrituração Contábil Fiscal, transmitida pela empresa constando o regime de apuração que a empresa está atuando no ano exercício corrente. No caso de SIMPLES Nacional,  a fim de comprovação da faixa de enquadramento de acordo com os anexos da Lei Complementar nº 123/2006 (atualização 2018), solicito encaminhamento de extrato do PGDAS-D, relativo ao período de apuração de janeiro do ano exercício corrente. Tal solicitação se faz necessária, considerando a nova sistemática de cálculos para apuração das alíquotas por faixa de enquadramento.</t>
  </si>
  <si>
    <t>Módulo 6 - Observação: optantes pelo SIMPLES Nacional na prestação de serviços de vigilância, limpeza ou conservação.</t>
  </si>
  <si>
    <t>De acordo com o art. 18, § 5º-H, da Lei Complementar nº 123/2006 , apenas os serviços tributados pelo Anexo IV podem ser prestados por meio de cessão ou locação de mão-de-obra, sem prejuízo para a opção pelo Simples Nacional. Desta forma, a prestação de serviços de vigilância, limpeza ou conservação, ainda que por meio de cessão ou locação de mão-de-obra, não impede a opção pelo Simples Nacional, desde que não seja exercida em conjunto com outra atividade vedada – conforme Solução de Consulta Cosit nº 7, de 15 de outubro de 2007. Contudo, como a prestação desses serviços serão tributadas na forma do Anexo IV da LC nº 123/2006, não estará incluída no Simples Nacional a contribuição prevista no inciso VI do caput do art. 13 (contribuições previdenciárias) devendo ela ser recolhida segundo a legislação prevista para os demais contribuintes ou responsáveis.</t>
  </si>
  <si>
    <t>MATERIAIS SOB EXPENSAS</t>
  </si>
  <si>
    <t>PERIODICIDADE/Meses</t>
  </si>
  <si>
    <t>MATERIAIS (Limpeza)</t>
  </si>
  <si>
    <t>TOTAL MÉDIA MENSAL P/ PESSOA</t>
  </si>
  <si>
    <t>Uniformes / EPI`S</t>
  </si>
  <si>
    <t>MÁQUINAS E EQUIPAMENTOS (Uso Geral)</t>
  </si>
  <si>
    <t>Máquinas e Equipamentos (Uso Geral)</t>
  </si>
  <si>
    <t>OBJETO: PRESTAÇÃO DE SERVIÇOS DE LIMPEZA E CONSERVAÇÃO NA REDE ARMAZENADORA DO INTERIOR E CAPITAL</t>
  </si>
  <si>
    <t>Auxílio Creche</t>
  </si>
  <si>
    <t>Estimativa - ASJAG</t>
  </si>
  <si>
    <t>Estimativa - ARVAN</t>
  </si>
  <si>
    <t>BOTUCATU/SP (ARRUB)</t>
  </si>
  <si>
    <t>PEDERNEIRAS/SP (ARPED)</t>
  </si>
  <si>
    <t>BAURU/SP (ASBAU)</t>
  </si>
  <si>
    <t>AVARÉ/SP (ASAVA)</t>
  </si>
  <si>
    <t>AVARÉ/SP (AGAVA)</t>
  </si>
  <si>
    <t>SÃO PAULO/SP (ARVAN)</t>
  </si>
  <si>
    <t>SÃO PAULO/SP (ASJAG)</t>
  </si>
  <si>
    <t>TATUÍ/SP (AGTAT)</t>
  </si>
  <si>
    <t>ARARAQUARA/SP (ARARA/ANEXO)</t>
  </si>
  <si>
    <t>ARARAQUARA/SP (AGARA/SEDE)</t>
  </si>
  <si>
    <t>ARARAQUARA/SP (ARTUT/TUTÓIA)</t>
  </si>
  <si>
    <t>FERNANDOPÓLIS/SP (ASFER)</t>
  </si>
  <si>
    <t>RIBEIRÃO PRETO/SP (ASRIB)</t>
  </si>
  <si>
    <t>S.JOAQUIM DA BARRA/SP (AGSJB)</t>
  </si>
  <si>
    <t>S.J. DO RIO PRETO/SP (AGSJP)</t>
  </si>
  <si>
    <t>OURINHOS/SP (ASOUR)</t>
  </si>
  <si>
    <t>PALMITAL/SP (AGPAL)</t>
  </si>
  <si>
    <t>PRES. PRUDENTE/SP (ASPRE)</t>
  </si>
  <si>
    <t>TUPÃ/SP (AGTUP)</t>
  </si>
  <si>
    <t>LOTE 1</t>
  </si>
  <si>
    <t>LOTES</t>
  </si>
  <si>
    <t>LOTE 2</t>
  </si>
  <si>
    <t>LOTE 3</t>
  </si>
  <si>
    <t>LOTE 4</t>
  </si>
  <si>
    <t>TOTAL DO LOTE 1</t>
  </si>
  <si>
    <t>TOTAL DO LOTE 2</t>
  </si>
  <si>
    <t>TOTAL DO LOTE 3</t>
  </si>
  <si>
    <t>TOTAL DO LOTE 4</t>
  </si>
  <si>
    <t>UNIFORMES E EPI's</t>
  </si>
  <si>
    <t>Materiais (Limpeza)</t>
  </si>
  <si>
    <t>SUB TOTAL - ASJAG</t>
  </si>
  <si>
    <t>SUB TOTAL - ARVAN</t>
  </si>
  <si>
    <t>SUB TOTAL - AGAVA</t>
  </si>
  <si>
    <t>SUB TOTAL - ASAVA</t>
  </si>
  <si>
    <t>SUB TOTAL - ASBAU</t>
  </si>
  <si>
    <t>SUB TOTAL - ARPED</t>
  </si>
  <si>
    <t>SUB TOTAL - ARRUB</t>
  </si>
  <si>
    <t>SUB TOTAL - AGTAT</t>
  </si>
  <si>
    <t>SUB TOTAL - ARARA/ANEXO</t>
  </si>
  <si>
    <t>SUB TOTAL - AGARA/SEDE</t>
  </si>
  <si>
    <t>SUB TOTAL - ARTUT/TUTÓIA</t>
  </si>
  <si>
    <t>SUB TOTAL - ASFER</t>
  </si>
  <si>
    <t>SUB TOTAL - ASRIB</t>
  </si>
  <si>
    <t>SUB TOTAL - AGSJB</t>
  </si>
  <si>
    <t>SUB TOTAL - AGSJP</t>
  </si>
  <si>
    <t>SUB TOTAL - ASOUR</t>
  </si>
  <si>
    <t>SUB TOTAL - AGPAL</t>
  </si>
  <si>
    <t>SUB TOTAL - ASPRE</t>
  </si>
  <si>
    <t>SUB TOTAL - AGTUP</t>
  </si>
  <si>
    <t>Auxiliar de Jardinagem</t>
  </si>
  <si>
    <t>Contribuição Assitencial</t>
  </si>
  <si>
    <t>Dia do Trabalhador em Manutenção de Áreas Verdes</t>
  </si>
  <si>
    <t>TOTAL GERAL (LOTES 1, 2, 3 e 4)</t>
  </si>
  <si>
    <t>Estimativa - AGAVA</t>
  </si>
  <si>
    <t>Estimativa - ASAVA</t>
  </si>
  <si>
    <t>Estimativa - ASBAU</t>
  </si>
  <si>
    <t>Estimativa - ARPED</t>
  </si>
  <si>
    <t>Estimativa - ARRUB</t>
  </si>
  <si>
    <t>Estimativa - AGTAT</t>
  </si>
  <si>
    <t>INSUMOS DIVERSOS DE MÃO-DE-OBRA - LOTE 2</t>
  </si>
  <si>
    <t>INSUMOS DIVERSOS DE MÃO-DE-OBRA - LOTE 1</t>
  </si>
  <si>
    <t>excluir posto de jardinagem</t>
  </si>
  <si>
    <t>INSUMOS DIVERSOS DE MÃO-DE-OBRA - LOTE 3</t>
  </si>
  <si>
    <t>INSUMOS DIVERSOS DE MÃO-DE-OBRA - LOTE 4</t>
  </si>
  <si>
    <t>Estimativa - ARARA</t>
  </si>
  <si>
    <t>Estimativa - AGARA</t>
  </si>
  <si>
    <t>Estimativa - ARTUT</t>
  </si>
  <si>
    <t>Estimativa - ASFER</t>
  </si>
  <si>
    <t>Estimativa - ASRIB</t>
  </si>
  <si>
    <t>Estimativa - AGSJB</t>
  </si>
  <si>
    <t>Estimativa - AGSJP</t>
  </si>
  <si>
    <t>EXCLUIR POSTOS DE JARDINAGEM</t>
  </si>
  <si>
    <t>Estimativa - ASOUR</t>
  </si>
  <si>
    <t>Estimativa - AGPAL</t>
  </si>
  <si>
    <t>Estimativa - AGTUP</t>
  </si>
  <si>
    <t>Estimativa - ASPRE</t>
  </si>
  <si>
    <t>.</t>
  </si>
  <si>
    <t>1 - Utilizar as planilhas de custos e formação de preços conforme modelo do anexo II do edital;
2 - Solicita-se usar sistemática de arredondamento nas fórmulas, tanto para valores quanto para percentuais, utilizando sempre duas casas decimais; Exemplo Sugerido: =ARRED(........;2)
3 - Sugere-se ainda, habilitar nas planilhas do Excel a opção "Habilitar cálculo interativo", esta ação contribui para o cálculo integrado dos diversos módulos da planilha, segue caminho: (ARQUIVO/Opções/Fórmulas/Habilitar cálculo interativo).</t>
  </si>
  <si>
    <t>Módulo 3 Item D (Custos não renováveis)</t>
  </si>
  <si>
    <t>(Itens descritos no Termo de Referência)</t>
  </si>
  <si>
    <t>Posto de trabalho:De 2ª a 6ª Feira - (c/ intervalo para refeição)</t>
  </si>
  <si>
    <t xml:space="preserve">Sindicato: </t>
  </si>
  <si>
    <t>QUADRO RESUMO</t>
  </si>
  <si>
    <t>4 - Nas planilhaS de insumos a periodicidade/mês e o quantitativo devem ser preenchidos conforme informações constantes no Edital</t>
  </si>
  <si>
    <t>A Licitante deverá indicar em campo específico qual o ano, a data base e a convenção coletiva de trabalho que está sendo utilizada para compor salários e benefícios em suas planilhas de custos e formação de preços.</t>
  </si>
  <si>
    <t>2022/2023</t>
  </si>
  <si>
    <t>5 - Algumas células apresentam fórmulas multiplicadas por 0 (zero) para manter a integridade dos cálculos, caso o conteúdo da célula seja aplicável a licitante sugere-se apagar o zero e manter a integridade do cálculo e/ou adaptar conforme a característica e particularidade da Licitante.</t>
  </si>
  <si>
    <t>6 - Ao utilizar utilizar as planilhas Modelo editáveis da CEAGESP sugere-se seguir o preenchimento na ordem em que se encontram para facilitar a integração dos cálculos e manutenção das fórmulas</t>
  </si>
  <si>
    <t>OBSERVAÇÕES GERAIS</t>
  </si>
  <si>
    <r>
      <t>OBSERVAÇÃO 1:</t>
    </r>
    <r>
      <rPr>
        <sz val="11"/>
        <rFont val="Arial"/>
        <family val="2"/>
      </rPr>
      <t xml:space="preserve"> Caso o licitante tenha interesse em utilizar os modelos das planilhas de custo desenvolvidas pela Ceagesp, poderá acessá-la no endereço www.ceagesp.gov.br - CEAGESP - Informações sobre a Companhia de Entrepostos e Armazéns Gerais de São Paulo www.ceagesp.gov.br, opção licitações e contratos:  </t>
    </r>
    <r>
      <rPr>
        <b/>
        <sz val="11"/>
        <rFont val="Arial"/>
        <family val="2"/>
      </rPr>
      <t xml:space="preserve">
OBSERVAÇÃO 2: </t>
    </r>
    <r>
      <rPr>
        <sz val="11"/>
        <rFont val="Arial"/>
        <family val="2"/>
      </rPr>
      <t xml:space="preserve"> Os modelos disponibilizados encontram-se em Excel e possuem fórmulas que podem ser adaptadas conforme as características, legalmente aceitáveis, de cada licitante. </t>
    </r>
    <r>
      <rPr>
        <b/>
        <sz val="11"/>
        <rFont val="Arial"/>
        <family val="2"/>
      </rPr>
      <t xml:space="preserve">
OBSERVAÇÃO 3: </t>
    </r>
    <r>
      <rPr>
        <sz val="11"/>
        <rFont val="Arial"/>
        <family val="2"/>
      </rPr>
      <t xml:space="preserve"> A Ceagesp não se responsabilizará pela utilização incorreta das fórmulas disponibilizadas nas planilhas quando essas prejudicarem os preços ofertados pelos licitantes. </t>
    </r>
  </si>
  <si>
    <t>PROCESSO Nº ______/2022 - PREGÃO Nº ___________</t>
  </si>
  <si>
    <t>PROCESSO Nº      /2022 - PREGÃO Nº ____________</t>
  </si>
  <si>
    <t>PROCESSO Nº _________/2022 - PREGÃO Nº 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</si>
</sst>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&quot;R$ &quot;* #,##0.00_);_(&quot;R$ &quot;* \(#,##0.00\);_(&quot;R$ &quot;* \-??_);_(@_)"/>
    <numFmt numFmtId="166" formatCode="&quot;R$ &quot;#,##0.00"/>
    <numFmt numFmtId="167" formatCode="_-* #,##0.00_-;\-* #,##0.00_-;_-* \-??_-;_-@_-"/>
    <numFmt numFmtId="168" formatCode="#,##0.00_);[Red]\(#,##0.00\)"/>
    <numFmt numFmtId="169" formatCode="_-&quot;R$ &quot;* #,##0.00_-;&quot;-R$ &quot;* #,##0.00_-;_-&quot;R$ &quot;* \-??_-;_-@_-"/>
    <numFmt numFmtId="170" formatCode="&quot;R$&quot;\ #,##0.00"/>
    <numFmt numFmtId="171" formatCode="_(* #,##0.00_);_(* \(#,##0.00\);_(* &quot;-&quot;??_);_(@_)"/>
    <numFmt numFmtId="172" formatCode="0.0000%"/>
    <numFmt numFmtId="173" formatCode="_-* #,##0.0000_-;\-* #,##0.0000_-;_-* &quot;-&quot;????_-;_-@_-"/>
  </numFmts>
  <fonts count="2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theme="0" tint="-4.9989318521683403E-2"/>
      <name val="Arial Narrow"/>
      <family val="2"/>
    </font>
    <font>
      <b/>
      <sz val="10"/>
      <color theme="2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u/>
      <sz val="10"/>
      <name val="Arial Narrow"/>
      <family val="2"/>
    </font>
    <font>
      <b/>
      <sz val="10"/>
      <color theme="1"/>
      <name val="Arial Narrow"/>
      <family val="2"/>
    </font>
    <font>
      <b/>
      <u/>
      <sz val="11"/>
      <name val="Arial Narrow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rgb="FF000000"/>
      <name val="Arial Narrow"/>
      <family val="2"/>
    </font>
    <font>
      <b/>
      <sz val="11"/>
      <name val="Arial"/>
      <family val="2"/>
    </font>
    <font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FAADC"/>
        <bgColor rgb="FFAFABAB"/>
      </patternFill>
    </fill>
    <fill>
      <patternFill patternType="solid">
        <fgColor rgb="FFE6E6E6"/>
        <bgColor rgb="FFDAE3F3"/>
      </patternFill>
    </fill>
    <fill>
      <patternFill patternType="solid">
        <fgColor theme="4" tint="0.59999389629810485"/>
        <bgColor rgb="FFAFABAB"/>
      </patternFill>
    </fill>
    <fill>
      <patternFill patternType="solid">
        <fgColor theme="4" tint="0.39997558519241921"/>
        <bgColor rgb="FFAFABAB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0"/>
        <bgColor rgb="FFBFBFBF"/>
      </patternFill>
    </fill>
    <fill>
      <patternFill patternType="solid">
        <fgColor theme="8" tint="0.79998168889431442"/>
        <bgColor rgb="FFDAE3F3"/>
      </patternFill>
    </fill>
    <fill>
      <patternFill patternType="solid">
        <fgColor theme="8" tint="0.39997558519241921"/>
        <bgColor rgb="FFE6E6E6"/>
      </patternFill>
    </fill>
    <fill>
      <patternFill patternType="solid">
        <fgColor theme="0"/>
        <bgColor rgb="FFDAE3F3"/>
      </patternFill>
    </fill>
    <fill>
      <patternFill patternType="solid">
        <fgColor theme="8" tint="0.59999389629810485"/>
        <bgColor rgb="FFBFBFBF"/>
      </patternFill>
    </fill>
    <fill>
      <patternFill patternType="solid">
        <fgColor theme="8" tint="0.39997558519241921"/>
        <bgColor rgb="FFBFBFB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8" tint="0.39997558519241921"/>
        <bgColor rgb="FFC0C0C0"/>
      </patternFill>
    </fill>
  </fills>
  <borders count="6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</borders>
  <cellStyleXfs count="12">
    <xf numFmtId="0" fontId="0" fillId="0" borderId="0"/>
    <xf numFmtId="164" fontId="1" fillId="0" borderId="0"/>
    <xf numFmtId="165" fontId="1" fillId="0" borderId="0"/>
    <xf numFmtId="9" fontId="1" fillId="0" borderId="0"/>
    <xf numFmtId="164" fontId="1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165" fontId="9" fillId="0" borderId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164" fontId="1" fillId="0" borderId="0"/>
  </cellStyleXfs>
  <cellXfs count="45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7" fontId="2" fillId="0" borderId="0" xfId="0" applyNumberFormat="1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Protection="1">
      <protection locked="0"/>
    </xf>
    <xf numFmtId="169" fontId="5" fillId="0" borderId="0" xfId="0" applyNumberFormat="1" applyFont="1" applyAlignment="1" applyProtection="1">
      <alignment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</xf>
    <xf numFmtId="3" fontId="2" fillId="0" borderId="38" xfId="3" applyNumberFormat="1" applyFont="1" applyBorder="1" applyAlignment="1" applyProtection="1">
      <alignment horizontal="center" vertical="center"/>
    </xf>
    <xf numFmtId="1" fontId="2" fillId="0" borderId="38" xfId="0" applyNumberFormat="1" applyFont="1" applyBorder="1" applyAlignment="1" applyProtection="1">
      <alignment horizontal="center" vertical="center"/>
    </xf>
    <xf numFmtId="10" fontId="2" fillId="0" borderId="9" xfId="3" applyNumberFormat="1" applyFont="1" applyBorder="1" applyAlignment="1" applyProtection="1">
      <alignment horizontal="center" vertical="center"/>
    </xf>
    <xf numFmtId="10" fontId="2" fillId="0" borderId="18" xfId="3" applyNumberFormat="1" applyFont="1" applyBorder="1" applyAlignment="1" applyProtection="1">
      <alignment horizontal="center" vertical="center"/>
    </xf>
    <xf numFmtId="10" fontId="2" fillId="0" borderId="31" xfId="3" applyNumberFormat="1" applyFont="1" applyBorder="1" applyAlignment="1" applyProtection="1">
      <alignment horizontal="center" vertical="center"/>
    </xf>
    <xf numFmtId="0" fontId="3" fillId="8" borderId="4" xfId="0" applyFont="1" applyFill="1" applyBorder="1" applyAlignment="1" applyProtection="1">
      <alignment horizontal="center" vertical="center"/>
    </xf>
    <xf numFmtId="164" fontId="3" fillId="8" borderId="6" xfId="1" applyFont="1" applyFill="1" applyBorder="1" applyAlignment="1" applyProtection="1">
      <alignment horizontal="center" vertical="center"/>
    </xf>
    <xf numFmtId="0" fontId="2" fillId="0" borderId="30" xfId="0" applyFont="1" applyBorder="1" applyAlignment="1">
      <alignment horizontal="center"/>
    </xf>
    <xf numFmtId="164" fontId="2" fillId="0" borderId="39" xfId="1" applyFont="1" applyBorder="1" applyAlignment="1" applyProtection="1">
      <alignment vertical="center"/>
    </xf>
    <xf numFmtId="0" fontId="2" fillId="0" borderId="18" xfId="0" applyFont="1" applyBorder="1" applyAlignment="1" applyProtection="1">
      <alignment horizontal="center" vertical="center"/>
    </xf>
    <xf numFmtId="164" fontId="2" fillId="0" borderId="19" xfId="1" applyFont="1" applyBorder="1" applyAlignment="1" applyProtection="1">
      <alignment vertical="center"/>
    </xf>
    <xf numFmtId="164" fontId="3" fillId="9" borderId="6" xfId="1" applyFont="1" applyFill="1" applyBorder="1" applyAlignment="1" applyProtection="1">
      <alignment vertical="center"/>
    </xf>
    <xf numFmtId="0" fontId="2" fillId="0" borderId="17" xfId="0" applyFont="1" applyBorder="1" applyAlignment="1">
      <alignment horizontal="center"/>
    </xf>
    <xf numFmtId="168" fontId="2" fillId="0" borderId="16" xfId="1" applyNumberFormat="1" applyFont="1" applyBorder="1" applyAlignment="1" applyProtection="1">
      <alignment vertical="center"/>
    </xf>
    <xf numFmtId="0" fontId="2" fillId="0" borderId="2" xfId="0" applyFont="1" applyBorder="1" applyAlignment="1">
      <alignment horizontal="center"/>
    </xf>
    <xf numFmtId="168" fontId="2" fillId="0" borderId="44" xfId="1" applyNumberFormat="1" applyFont="1" applyBorder="1" applyAlignment="1" applyProtection="1">
      <alignment vertical="center"/>
    </xf>
    <xf numFmtId="0" fontId="2" fillId="0" borderId="30" xfId="0" applyFont="1" applyBorder="1"/>
    <xf numFmtId="10" fontId="3" fillId="0" borderId="23" xfId="3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vertical="center"/>
    </xf>
    <xf numFmtId="10" fontId="2" fillId="0" borderId="5" xfId="3" applyNumberFormat="1" applyFont="1" applyBorder="1" applyAlignment="1" applyProtection="1">
      <alignment horizontal="center" vertical="center"/>
    </xf>
    <xf numFmtId="168" fontId="2" fillId="0" borderId="42" xfId="1" applyNumberFormat="1" applyFont="1" applyBorder="1" applyAlignment="1" applyProtection="1">
      <alignment vertical="center"/>
    </xf>
    <xf numFmtId="10" fontId="3" fillId="9" borderId="20" xfId="0" applyNumberFormat="1" applyFont="1" applyFill="1" applyBorder="1" applyAlignment="1" applyProtection="1">
      <alignment horizontal="center" vertical="center"/>
    </xf>
    <xf numFmtId="168" fontId="3" fillId="9" borderId="6" xfId="0" applyNumberFormat="1" applyFont="1" applyFill="1" applyBorder="1" applyAlignment="1" applyProtection="1">
      <alignment horizontal="right" vertical="center"/>
    </xf>
    <xf numFmtId="0" fontId="2" fillId="0" borderId="37" xfId="0" applyFont="1" applyBorder="1" applyAlignment="1">
      <alignment horizontal="center"/>
    </xf>
    <xf numFmtId="168" fontId="2" fillId="0" borderId="43" xfId="1" applyNumberFormat="1" applyFont="1" applyBorder="1" applyAlignment="1" applyProtection="1">
      <alignment vertical="center"/>
    </xf>
    <xf numFmtId="44" fontId="2" fillId="0" borderId="29" xfId="0" applyNumberFormat="1" applyFont="1" applyBorder="1" applyAlignment="1" applyProtection="1">
      <alignment horizontal="center" vertical="center"/>
    </xf>
    <xf numFmtId="44" fontId="2" fillId="0" borderId="38" xfId="0" applyNumberFormat="1" applyFont="1" applyBorder="1" applyAlignment="1" applyProtection="1">
      <alignment horizontal="center" vertical="center"/>
    </xf>
    <xf numFmtId="0" fontId="3" fillId="11" borderId="35" xfId="0" applyFont="1" applyFill="1" applyBorder="1" applyAlignment="1" applyProtection="1">
      <alignment horizontal="center" vertical="center"/>
    </xf>
    <xf numFmtId="168" fontId="3" fillId="11" borderId="39" xfId="0" applyNumberFormat="1" applyFont="1" applyFill="1" applyBorder="1" applyAlignment="1" applyProtection="1">
      <alignment horizontal="right" vertical="center"/>
    </xf>
    <xf numFmtId="0" fontId="3" fillId="11" borderId="30" xfId="0" applyFont="1" applyFill="1" applyBorder="1" applyAlignment="1" applyProtection="1">
      <alignment horizontal="center" vertical="center"/>
    </xf>
    <xf numFmtId="168" fontId="3" fillId="11" borderId="19" xfId="0" applyNumberFormat="1" applyFont="1" applyFill="1" applyBorder="1" applyAlignment="1" applyProtection="1">
      <alignment horizontal="right" vertical="center"/>
    </xf>
    <xf numFmtId="0" fontId="3" fillId="8" borderId="25" xfId="0" applyFont="1" applyFill="1" applyBorder="1" applyAlignment="1" applyProtection="1">
      <alignment horizontal="left" vertical="center"/>
    </xf>
    <xf numFmtId="0" fontId="3" fillId="8" borderId="43" xfId="0" applyFont="1" applyFill="1" applyBorder="1" applyAlignment="1" applyProtection="1">
      <alignment horizontal="left" vertical="center"/>
    </xf>
    <xf numFmtId="10" fontId="3" fillId="9" borderId="28" xfId="0" applyNumberFormat="1" applyFont="1" applyFill="1" applyBorder="1" applyAlignment="1" applyProtection="1">
      <alignment horizontal="center" vertical="center"/>
    </xf>
    <xf numFmtId="168" fontId="3" fillId="9" borderId="3" xfId="0" applyNumberFormat="1" applyFont="1" applyFill="1" applyBorder="1" applyAlignment="1" applyProtection="1">
      <alignment horizontal="right" vertical="center"/>
    </xf>
    <xf numFmtId="0" fontId="3" fillId="8" borderId="5" xfId="0" applyFont="1" applyFill="1" applyBorder="1" applyAlignment="1" applyProtection="1">
      <alignment horizontal="center" vertical="center"/>
    </xf>
    <xf numFmtId="10" fontId="3" fillId="11" borderId="29" xfId="0" applyNumberFormat="1" applyFont="1" applyFill="1" applyBorder="1" applyAlignment="1" applyProtection="1">
      <alignment horizontal="center" vertical="center"/>
    </xf>
    <xf numFmtId="10" fontId="3" fillId="11" borderId="38" xfId="0" applyNumberFormat="1" applyFont="1" applyFill="1" applyBorder="1" applyAlignment="1" applyProtection="1">
      <alignment horizontal="center" vertical="center"/>
    </xf>
    <xf numFmtId="10" fontId="3" fillId="0" borderId="31" xfId="3" applyNumberFormat="1" applyFont="1" applyBorder="1" applyAlignment="1" applyProtection="1">
      <alignment horizontal="center" vertical="center"/>
    </xf>
    <xf numFmtId="168" fontId="3" fillId="0" borderId="31" xfId="1" applyNumberFormat="1" applyFont="1" applyBorder="1" applyAlignment="1" applyProtection="1">
      <alignment vertical="center"/>
    </xf>
    <xf numFmtId="0" fontId="2" fillId="0" borderId="9" xfId="0" applyNumberFormat="1" applyFont="1" applyBorder="1" applyAlignment="1" applyProtection="1">
      <alignment horizontal="center" vertical="center"/>
    </xf>
    <xf numFmtId="0" fontId="2" fillId="0" borderId="18" xfId="0" applyNumberFormat="1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10" fontId="2" fillId="0" borderId="18" xfId="0" applyNumberFormat="1" applyFont="1" applyBorder="1" applyAlignment="1" applyProtection="1">
      <alignment horizontal="center" vertical="center"/>
    </xf>
    <xf numFmtId="168" fontId="2" fillId="0" borderId="9" xfId="1" applyNumberFormat="1" applyFont="1" applyBorder="1" applyAlignment="1" applyProtection="1">
      <alignment vertical="center"/>
    </xf>
    <xf numFmtId="168" fontId="2" fillId="0" borderId="18" xfId="1" applyNumberFormat="1" applyFont="1" applyBorder="1" applyAlignment="1" applyProtection="1">
      <alignment vertical="center"/>
    </xf>
    <xf numFmtId="168" fontId="2" fillId="0" borderId="31" xfId="1" applyNumberFormat="1" applyFont="1" applyBorder="1" applyAlignment="1" applyProtection="1">
      <alignment vertical="center"/>
    </xf>
    <xf numFmtId="0" fontId="7" fillId="0" borderId="0" xfId="0" applyFont="1"/>
    <xf numFmtId="0" fontId="2" fillId="14" borderId="35" xfId="0" applyFont="1" applyFill="1" applyBorder="1"/>
    <xf numFmtId="0" fontId="3" fillId="9" borderId="25" xfId="0" applyFont="1" applyFill="1" applyBorder="1" applyAlignment="1" applyProtection="1">
      <alignment vertical="center"/>
    </xf>
    <xf numFmtId="0" fontId="3" fillId="9" borderId="29" xfId="0" applyFont="1" applyFill="1" applyBorder="1" applyAlignment="1" applyProtection="1">
      <alignment vertical="center"/>
    </xf>
    <xf numFmtId="168" fontId="3" fillId="9" borderId="39" xfId="2" applyNumberFormat="1" applyFont="1" applyFill="1" applyBorder="1" applyAlignment="1" applyProtection="1">
      <alignment vertical="center"/>
    </xf>
    <xf numFmtId="0" fontId="2" fillId="14" borderId="30" xfId="0" applyFont="1" applyFill="1" applyBorder="1"/>
    <xf numFmtId="0" fontId="3" fillId="9" borderId="0" xfId="0" applyFont="1" applyFill="1" applyBorder="1" applyAlignment="1" applyProtection="1">
      <alignment vertical="center"/>
    </xf>
    <xf numFmtId="1" fontId="8" fillId="9" borderId="38" xfId="0" applyNumberFormat="1" applyFont="1" applyFill="1" applyBorder="1" applyAlignment="1" applyProtection="1">
      <alignment vertical="center"/>
    </xf>
    <xf numFmtId="168" fontId="3" fillId="9" borderId="19" xfId="2" applyNumberFormat="1" applyFont="1" applyFill="1" applyBorder="1" applyAlignment="1" applyProtection="1">
      <alignment vertical="center"/>
    </xf>
    <xf numFmtId="3" fontId="3" fillId="12" borderId="38" xfId="3" applyNumberFormat="1" applyFont="1" applyFill="1" applyBorder="1" applyAlignment="1" applyProtection="1">
      <alignment vertical="center"/>
    </xf>
    <xf numFmtId="168" fontId="3" fillId="15" borderId="19" xfId="2" applyNumberFormat="1" applyFont="1" applyFill="1" applyBorder="1" applyAlignment="1" applyProtection="1">
      <alignment vertical="center"/>
    </xf>
    <xf numFmtId="3" fontId="3" fillId="12" borderId="41" xfId="3" applyNumberFormat="1" applyFont="1" applyFill="1" applyBorder="1" applyAlignment="1" applyProtection="1">
      <alignment vertical="center"/>
    </xf>
    <xf numFmtId="168" fontId="3" fillId="12" borderId="45" xfId="2" applyNumberFormat="1" applyFont="1" applyFill="1" applyBorder="1" applyAlignment="1" applyProtection="1">
      <alignment vertical="center"/>
    </xf>
    <xf numFmtId="0" fontId="3" fillId="12" borderId="30" xfId="0" applyFont="1" applyFill="1" applyBorder="1" applyAlignment="1" applyProtection="1">
      <alignment vertical="center"/>
    </xf>
    <xf numFmtId="0" fontId="3" fillId="12" borderId="40" xfId="0" applyFont="1" applyFill="1" applyBorder="1" applyAlignment="1" applyProtection="1">
      <alignment vertical="center"/>
    </xf>
    <xf numFmtId="0" fontId="3" fillId="0" borderId="21" xfId="0" applyFont="1" applyBorder="1" applyAlignment="1" applyProtection="1">
      <alignment horizontal="center" vertical="center"/>
    </xf>
    <xf numFmtId="0" fontId="5" fillId="0" borderId="0" xfId="0" applyFont="1" applyBorder="1" applyProtection="1">
      <protection locked="0"/>
    </xf>
    <xf numFmtId="0" fontId="2" fillId="0" borderId="2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8" borderId="5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vertical="center"/>
    </xf>
    <xf numFmtId="0" fontId="2" fillId="14" borderId="10" xfId="0" applyFont="1" applyFill="1" applyBorder="1" applyAlignment="1">
      <alignment vertical="center"/>
    </xf>
    <xf numFmtId="0" fontId="2" fillId="16" borderId="0" xfId="0" applyFont="1" applyFill="1" applyAlignment="1">
      <alignment vertical="center"/>
    </xf>
    <xf numFmtId="165" fontId="2" fillId="16" borderId="5" xfId="8" applyFont="1" applyFill="1" applyBorder="1" applyAlignment="1">
      <alignment horizontal="center" vertical="center"/>
    </xf>
    <xf numFmtId="165" fontId="2" fillId="14" borderId="5" xfId="8" applyFont="1" applyFill="1" applyBorder="1" applyAlignment="1">
      <alignment horizontal="center" vertical="center"/>
    </xf>
    <xf numFmtId="0" fontId="14" fillId="14" borderId="7" xfId="0" applyFont="1" applyFill="1" applyBorder="1" applyAlignment="1">
      <alignment vertical="center"/>
    </xf>
    <xf numFmtId="170" fontId="14" fillId="14" borderId="8" xfId="0" applyNumberFormat="1" applyFont="1" applyFill="1" applyBorder="1" applyAlignment="1">
      <alignment horizontal="center" vertical="center"/>
    </xf>
    <xf numFmtId="0" fontId="14" fillId="14" borderId="10" xfId="0" applyFont="1" applyFill="1" applyBorder="1" applyAlignment="1">
      <alignment vertical="center"/>
    </xf>
    <xf numFmtId="9" fontId="2" fillId="16" borderId="5" xfId="8" applyNumberFormat="1" applyFont="1" applyFill="1" applyBorder="1" applyAlignment="1">
      <alignment vertical="center"/>
    </xf>
    <xf numFmtId="0" fontId="2" fillId="16" borderId="5" xfId="5" applyFont="1" applyFill="1" applyBorder="1" applyAlignment="1">
      <alignment horizontal="center" vertical="center"/>
    </xf>
    <xf numFmtId="0" fontId="3" fillId="14" borderId="23" xfId="5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5" xfId="1" applyFont="1" applyBorder="1" applyAlignment="1">
      <alignment horizontal="center" vertical="center"/>
    </xf>
    <xf numFmtId="171" fontId="2" fillId="16" borderId="5" xfId="7" applyFont="1" applyFill="1" applyBorder="1" applyAlignment="1">
      <alignment horizontal="center" vertical="center"/>
    </xf>
    <xf numFmtId="0" fontId="2" fillId="16" borderId="5" xfId="6" applyFont="1" applyFill="1" applyBorder="1" applyAlignment="1">
      <alignment horizontal="center" vertical="center"/>
    </xf>
    <xf numFmtId="0" fontId="2" fillId="16" borderId="0" xfId="6" applyFont="1" applyFill="1" applyAlignment="1">
      <alignment vertical="center"/>
    </xf>
    <xf numFmtId="0" fontId="2" fillId="16" borderId="0" xfId="5" applyFont="1" applyFill="1" applyAlignment="1">
      <alignment vertical="center"/>
    </xf>
    <xf numFmtId="0" fontId="3" fillId="14" borderId="24" xfId="6" applyFont="1" applyFill="1" applyBorder="1" applyAlignment="1">
      <alignment horizontal="center" vertical="center"/>
    </xf>
    <xf numFmtId="171" fontId="3" fillId="14" borderId="29" xfId="7" applyFont="1" applyFill="1" applyBorder="1" applyAlignment="1">
      <alignment horizontal="center" vertical="center"/>
    </xf>
    <xf numFmtId="0" fontId="3" fillId="14" borderId="24" xfId="6" applyFont="1" applyFill="1" applyBorder="1" applyAlignment="1">
      <alignment vertical="center"/>
    </xf>
    <xf numFmtId="0" fontId="12" fillId="16" borderId="0" xfId="6" applyFont="1" applyFill="1" applyAlignment="1">
      <alignment vertical="center"/>
    </xf>
    <xf numFmtId="0" fontId="3" fillId="14" borderId="25" xfId="6" applyFont="1" applyFill="1" applyBorder="1" applyAlignment="1">
      <alignment vertical="center"/>
    </xf>
    <xf numFmtId="0" fontId="12" fillId="16" borderId="0" xfId="5" applyFont="1" applyFill="1" applyAlignment="1">
      <alignment vertical="center"/>
    </xf>
    <xf numFmtId="44" fontId="2" fillId="0" borderId="38" xfId="0" applyNumberFormat="1" applyFont="1" applyFill="1" applyBorder="1" applyAlignment="1" applyProtection="1">
      <alignment horizontal="center" vertical="center"/>
    </xf>
    <xf numFmtId="3" fontId="5" fillId="0" borderId="50" xfId="4" applyNumberFormat="1" applyFont="1" applyBorder="1" applyAlignment="1" applyProtection="1">
      <alignment horizontal="center" vertical="center" wrapText="1"/>
      <protection locked="0"/>
    </xf>
    <xf numFmtId="165" fontId="5" fillId="0" borderId="50" xfId="4" applyNumberFormat="1" applyFont="1" applyBorder="1" applyAlignment="1" applyProtection="1">
      <alignment horizontal="center" vertical="center" wrapText="1"/>
      <protection locked="0"/>
    </xf>
    <xf numFmtId="3" fontId="5" fillId="0" borderId="5" xfId="4" applyNumberFormat="1" applyFont="1" applyBorder="1" applyAlignment="1" applyProtection="1">
      <alignment horizontal="center" vertical="center" wrapText="1"/>
      <protection locked="0"/>
    </xf>
    <xf numFmtId="165" fontId="5" fillId="0" borderId="5" xfId="4" applyNumberFormat="1" applyFont="1" applyBorder="1" applyAlignment="1" applyProtection="1">
      <alignment horizontal="center" vertical="center" wrapText="1"/>
      <protection locked="0"/>
    </xf>
    <xf numFmtId="165" fontId="5" fillId="0" borderId="6" xfId="4" applyNumberFormat="1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1" fontId="5" fillId="0" borderId="50" xfId="0" applyNumberFormat="1" applyFont="1" applyBorder="1" applyAlignment="1" applyProtection="1">
      <alignment horizontal="left" vertical="center" wrapText="1"/>
      <protection locked="0"/>
    </xf>
    <xf numFmtId="1" fontId="5" fillId="0" borderId="5" xfId="0" applyNumberFormat="1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1" fontId="5" fillId="0" borderId="5" xfId="0" applyNumberFormat="1" applyFont="1" applyBorder="1" applyAlignment="1" applyProtection="1">
      <alignment horizontal="left" vertical="center" wrapText="1"/>
      <protection locked="0"/>
    </xf>
    <xf numFmtId="0" fontId="6" fillId="18" borderId="0" xfId="0" applyFont="1" applyFill="1" applyProtection="1">
      <protection locked="0"/>
    </xf>
    <xf numFmtId="0" fontId="6" fillId="18" borderId="0" xfId="0" applyFont="1" applyFill="1" applyBorder="1" applyProtection="1">
      <protection locked="0"/>
    </xf>
    <xf numFmtId="169" fontId="16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Protection="1">
      <protection locked="0"/>
    </xf>
    <xf numFmtId="172" fontId="16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vertical="center"/>
    </xf>
    <xf numFmtId="164" fontId="2" fillId="0" borderId="5" xfId="1" applyFont="1" applyFill="1" applyBorder="1" applyAlignment="1">
      <alignment horizontal="center" vertical="center"/>
    </xf>
    <xf numFmtId="171" fontId="2" fillId="0" borderId="5" xfId="7" applyFont="1" applyFill="1" applyBorder="1" applyAlignment="1">
      <alignment horizontal="center" vertical="center"/>
    </xf>
    <xf numFmtId="0" fontId="2" fillId="0" borderId="5" xfId="6" applyFont="1" applyFill="1" applyBorder="1" applyAlignment="1">
      <alignment horizontal="center" vertical="center"/>
    </xf>
    <xf numFmtId="165" fontId="2" fillId="0" borderId="9" xfId="8" applyFont="1" applyFill="1" applyBorder="1" applyAlignment="1">
      <alignment horizontal="center" vertical="center"/>
    </xf>
    <xf numFmtId="0" fontId="2" fillId="0" borderId="5" xfId="5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5" fillId="0" borderId="31" xfId="4" applyNumberFormat="1" applyFont="1" applyBorder="1" applyAlignment="1" applyProtection="1">
      <alignment horizontal="center" vertical="center" wrapText="1"/>
      <protection locked="0"/>
    </xf>
    <xf numFmtId="165" fontId="5" fillId="0" borderId="3" xfId="4" applyNumberFormat="1" applyFont="1" applyBorder="1" applyAlignment="1" applyProtection="1">
      <alignment horizontal="center" vertical="center" wrapText="1"/>
      <protection locked="0"/>
    </xf>
    <xf numFmtId="165" fontId="5" fillId="0" borderId="58" xfId="4" applyNumberFormat="1" applyFont="1" applyBorder="1" applyAlignment="1" applyProtection="1">
      <alignment horizontal="center" vertical="center" wrapText="1"/>
      <protection locked="0"/>
    </xf>
    <xf numFmtId="43" fontId="5" fillId="0" borderId="0" xfId="0" applyNumberFormat="1" applyFont="1" applyProtection="1">
      <protection locked="0"/>
    </xf>
    <xf numFmtId="173" fontId="5" fillId="0" borderId="0" xfId="0" applyNumberFormat="1" applyFont="1" applyProtection="1">
      <protection locked="0"/>
    </xf>
    <xf numFmtId="0" fontId="2" fillId="0" borderId="18" xfId="0" applyFont="1" applyFill="1" applyBorder="1" applyAlignment="1" applyProtection="1">
      <alignment horizontal="center" vertical="center"/>
    </xf>
    <xf numFmtId="10" fontId="2" fillId="0" borderId="18" xfId="3" applyNumberFormat="1" applyFont="1" applyFill="1" applyBorder="1" applyAlignment="1" applyProtection="1">
      <alignment horizontal="center" vertical="center"/>
    </xf>
    <xf numFmtId="10" fontId="2" fillId="0" borderId="31" xfId="3" applyNumberFormat="1" applyFont="1" applyFill="1" applyBorder="1" applyAlignment="1" applyProtection="1">
      <alignment horizontal="center" vertical="center"/>
    </xf>
    <xf numFmtId="0" fontId="2" fillId="0" borderId="37" xfId="9" applyFont="1" applyBorder="1" applyAlignment="1">
      <alignment horizontal="center"/>
    </xf>
    <xf numFmtId="10" fontId="2" fillId="0" borderId="9" xfId="10" applyNumberFormat="1" applyFont="1" applyBorder="1" applyAlignment="1" applyProtection="1">
      <alignment horizontal="center" vertical="center"/>
    </xf>
    <xf numFmtId="168" fontId="2" fillId="0" borderId="39" xfId="11" applyNumberFormat="1" applyFont="1" applyBorder="1" applyAlignment="1" applyProtection="1">
      <alignment vertical="center"/>
    </xf>
    <xf numFmtId="10" fontId="3" fillId="9" borderId="20" xfId="9" applyNumberFormat="1" applyFont="1" applyFill="1" applyBorder="1" applyAlignment="1" applyProtection="1">
      <alignment horizontal="center" vertical="center"/>
    </xf>
    <xf numFmtId="168" fontId="3" fillId="9" borderId="6" xfId="9" applyNumberFormat="1" applyFont="1" applyFill="1" applyBorder="1" applyAlignment="1" applyProtection="1">
      <alignment horizontal="right" vertical="center"/>
    </xf>
    <xf numFmtId="0" fontId="3" fillId="11" borderId="30" xfId="9" applyFont="1" applyFill="1" applyBorder="1" applyAlignment="1" applyProtection="1">
      <alignment horizontal="center" vertical="center"/>
    </xf>
    <xf numFmtId="10" fontId="3" fillId="11" borderId="38" xfId="9" applyNumberFormat="1" applyFont="1" applyFill="1" applyBorder="1" applyAlignment="1" applyProtection="1">
      <alignment horizontal="center" vertical="center"/>
    </xf>
    <xf numFmtId="168" fontId="3" fillId="11" borderId="19" xfId="9" applyNumberFormat="1" applyFont="1" applyFill="1" applyBorder="1" applyAlignment="1" applyProtection="1">
      <alignment horizontal="right" vertical="center"/>
    </xf>
    <xf numFmtId="164" fontId="2" fillId="0" borderId="16" xfId="1" applyFont="1" applyBorder="1" applyAlignment="1" applyProtection="1">
      <alignment vertical="center"/>
    </xf>
    <xf numFmtId="44" fontId="2" fillId="16" borderId="38" xfId="9" applyNumberFormat="1" applyFont="1" applyFill="1" applyBorder="1" applyAlignment="1" applyProtection="1">
      <alignment horizontal="center" vertical="center"/>
    </xf>
    <xf numFmtId="44" fontId="2" fillId="0" borderId="38" xfId="9" applyNumberFormat="1" applyFont="1" applyFill="1" applyBorder="1" applyAlignment="1" applyProtection="1">
      <alignment horizontal="center" vertical="center"/>
    </xf>
    <xf numFmtId="0" fontId="20" fillId="0" borderId="6" xfId="9" applyFont="1" applyFill="1" applyBorder="1" applyAlignment="1">
      <alignment horizontal="justify" vertical="center"/>
    </xf>
    <xf numFmtId="0" fontId="21" fillId="0" borderId="0" xfId="9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3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18" fillId="0" borderId="56" xfId="0" applyFont="1" applyFill="1" applyBorder="1" applyAlignment="1">
      <alignment horizontal="center" vertical="center" wrapText="1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3" fontId="5" fillId="0" borderId="31" xfId="4" applyNumberFormat="1" applyFont="1" applyBorder="1" applyAlignment="1" applyProtection="1">
      <alignment horizontal="center" vertical="center" wrapText="1"/>
      <protection locked="0"/>
    </xf>
    <xf numFmtId="0" fontId="12" fillId="0" borderId="0" xfId="5" applyFont="1" applyFill="1" applyAlignment="1">
      <alignment vertical="center"/>
    </xf>
    <xf numFmtId="0" fontId="3" fillId="14" borderId="7" xfId="6" applyFont="1" applyFill="1" applyBorder="1" applyAlignment="1">
      <alignment vertical="center"/>
    </xf>
    <xf numFmtId="0" fontId="3" fillId="14" borderId="10" xfId="6" applyFont="1" applyFill="1" applyBorder="1" applyAlignment="1">
      <alignment vertical="center"/>
    </xf>
    <xf numFmtId="0" fontId="3" fillId="14" borderId="8" xfId="6" applyFont="1" applyFill="1" applyBorder="1" applyAlignment="1">
      <alignment vertical="center"/>
    </xf>
    <xf numFmtId="0" fontId="3" fillId="14" borderId="7" xfId="6" applyFont="1" applyFill="1" applyBorder="1" applyAlignment="1">
      <alignment horizontal="center" vertical="center"/>
    </xf>
    <xf numFmtId="171" fontId="3" fillId="14" borderId="8" xfId="7" applyFont="1" applyFill="1" applyBorder="1" applyAlignment="1">
      <alignment horizontal="center" vertical="center"/>
    </xf>
    <xf numFmtId="170" fontId="2" fillId="0" borderId="25" xfId="0" applyNumberFormat="1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3" fillId="8" borderId="5" xfId="0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1" fillId="17" borderId="9" xfId="6" applyFont="1" applyFill="1" applyBorder="1" applyAlignment="1">
      <alignment horizontal="center" vertical="center" wrapText="1"/>
    </xf>
    <xf numFmtId="0" fontId="2" fillId="0" borderId="24" xfId="0" applyFont="1" applyBorder="1" applyAlignment="1" applyProtection="1">
      <alignment vertical="center"/>
    </xf>
    <xf numFmtId="0" fontId="3" fillId="8" borderId="5" xfId="0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5" applyFont="1" applyBorder="1" applyAlignment="1">
      <alignment horizontal="center"/>
    </xf>
    <xf numFmtId="171" fontId="2" fillId="0" borderId="5" xfId="7" applyFont="1" applyBorder="1" applyAlignment="1">
      <alignment horizontal="center"/>
    </xf>
    <xf numFmtId="0" fontId="2" fillId="0" borderId="5" xfId="5" applyFont="1" applyFill="1" applyBorder="1" applyAlignment="1">
      <alignment horizontal="center"/>
    </xf>
    <xf numFmtId="2" fontId="22" fillId="0" borderId="5" xfId="0" applyNumberFormat="1" applyFont="1" applyFill="1" applyBorder="1"/>
    <xf numFmtId="165" fontId="4" fillId="0" borderId="53" xfId="4" applyNumberFormat="1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165" fontId="4" fillId="0" borderId="57" xfId="4" applyNumberFormat="1" applyFont="1" applyBorder="1" applyAlignment="1" applyProtection="1">
      <alignment horizontal="center" vertical="center" wrapText="1"/>
      <protection locked="0"/>
    </xf>
    <xf numFmtId="3" fontId="6" fillId="18" borderId="11" xfId="4" applyNumberFormat="1" applyFont="1" applyFill="1" applyBorder="1" applyAlignment="1" applyProtection="1">
      <alignment horizontal="center" vertical="center" wrapText="1"/>
      <protection locked="0"/>
    </xf>
    <xf numFmtId="165" fontId="6" fillId="18" borderId="11" xfId="4" applyNumberFormat="1" applyFont="1" applyFill="1" applyBorder="1" applyAlignment="1" applyProtection="1">
      <alignment horizontal="center" vertical="center" wrapText="1"/>
      <protection locked="0"/>
    </xf>
    <xf numFmtId="165" fontId="6" fillId="18" borderId="12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vertical="center" wrapText="1"/>
      <protection locked="0"/>
    </xf>
    <xf numFmtId="169" fontId="6" fillId="18" borderId="11" xfId="4" applyNumberFormat="1" applyFont="1" applyFill="1" applyBorder="1" applyAlignment="1" applyProtection="1">
      <alignment horizontal="center" vertical="center" wrapText="1"/>
      <protection locked="0"/>
    </xf>
    <xf numFmtId="169" fontId="6" fillId="18" borderId="12" xfId="4" applyNumberFormat="1" applyFont="1" applyFill="1" applyBorder="1" applyAlignment="1" applyProtection="1">
      <alignment horizontal="center" vertical="center" wrapText="1"/>
      <protection locked="0"/>
    </xf>
    <xf numFmtId="3" fontId="6" fillId="17" borderId="53" xfId="4" applyNumberFormat="1" applyFont="1" applyFill="1" applyBorder="1" applyAlignment="1" applyProtection="1">
      <alignment horizontal="center" vertical="center" wrapText="1"/>
      <protection locked="0"/>
    </xf>
    <xf numFmtId="165" fontId="6" fillId="17" borderId="53" xfId="4" applyNumberFormat="1" applyFont="1" applyFill="1" applyBorder="1" applyAlignment="1" applyProtection="1">
      <alignment horizontal="center" vertical="center" wrapText="1"/>
      <protection locked="0"/>
    </xf>
    <xf numFmtId="169" fontId="6" fillId="17" borderId="53" xfId="4" applyNumberFormat="1" applyFont="1" applyFill="1" applyBorder="1" applyAlignment="1" applyProtection="1">
      <alignment horizontal="center" vertical="center" wrapText="1"/>
      <protection locked="0"/>
    </xf>
    <xf numFmtId="169" fontId="6" fillId="17" borderId="57" xfId="4" applyNumberFormat="1" applyFont="1" applyFill="1" applyBorder="1" applyAlignment="1" applyProtection="1">
      <alignment horizontal="center" vertical="center" wrapText="1"/>
      <protection locked="0"/>
    </xf>
    <xf numFmtId="1" fontId="5" fillId="0" borderId="50" xfId="0" applyNumberFormat="1" applyFont="1" applyBorder="1" applyAlignment="1" applyProtection="1">
      <alignment vertical="center" wrapText="1"/>
      <protection locked="0"/>
    </xf>
    <xf numFmtId="0" fontId="2" fillId="16" borderId="5" xfId="5" applyFont="1" applyFill="1" applyBorder="1" applyAlignment="1">
      <alignment horizontal="center"/>
    </xf>
    <xf numFmtId="0" fontId="11" fillId="17" borderId="39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vertical="center"/>
    </xf>
    <xf numFmtId="171" fontId="2" fillId="16" borderId="6" xfId="7" applyFont="1" applyFill="1" applyBorder="1" applyAlignment="1">
      <alignment horizontal="center" vertical="center"/>
    </xf>
    <xf numFmtId="0" fontId="2" fillId="0" borderId="34" xfId="6" applyFont="1" applyFill="1" applyBorder="1" applyAlignment="1">
      <alignment vertical="center"/>
    </xf>
    <xf numFmtId="171" fontId="3" fillId="14" borderId="43" xfId="7" applyFont="1" applyFill="1" applyBorder="1" applyAlignment="1">
      <alignment horizontal="center" vertical="center"/>
    </xf>
    <xf numFmtId="0" fontId="2" fillId="16" borderId="30" xfId="6" applyFont="1" applyFill="1" applyBorder="1" applyAlignment="1">
      <alignment vertical="center"/>
    </xf>
    <xf numFmtId="0" fontId="2" fillId="16" borderId="0" xfId="6" applyFont="1" applyFill="1" applyBorder="1" applyAlignment="1">
      <alignment vertical="center"/>
    </xf>
    <xf numFmtId="0" fontId="2" fillId="16" borderId="16" xfId="6" applyFont="1" applyFill="1" applyBorder="1" applyAlignment="1">
      <alignment vertical="center"/>
    </xf>
    <xf numFmtId="0" fontId="2" fillId="0" borderId="4" xfId="5" applyFont="1" applyFill="1" applyBorder="1" applyAlignment="1"/>
    <xf numFmtId="0" fontId="2" fillId="0" borderId="4" xfId="0" applyFont="1" applyFill="1" applyBorder="1" applyAlignment="1">
      <alignment vertical="center"/>
    </xf>
    <xf numFmtId="0" fontId="3" fillId="14" borderId="35" xfId="6" applyFont="1" applyFill="1" applyBorder="1" applyAlignment="1">
      <alignment vertical="center"/>
    </xf>
    <xf numFmtId="0" fontId="3" fillId="0" borderId="4" xfId="5" applyFont="1" applyFill="1" applyBorder="1" applyAlignment="1">
      <alignment horizontal="left" vertical="center"/>
    </xf>
    <xf numFmtId="165" fontId="2" fillId="16" borderId="6" xfId="8" applyFont="1" applyFill="1" applyBorder="1" applyAlignment="1">
      <alignment horizontal="center" vertical="center"/>
    </xf>
    <xf numFmtId="0" fontId="3" fillId="0" borderId="4" xfId="5" applyFont="1" applyFill="1" applyBorder="1" applyAlignment="1">
      <alignment horizontal="left" vertical="center" wrapText="1"/>
    </xf>
    <xf numFmtId="165" fontId="2" fillId="14" borderId="6" xfId="8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4" xfId="5" applyFont="1" applyBorder="1" applyAlignment="1"/>
    <xf numFmtId="0" fontId="2" fillId="0" borderId="34" xfId="5" applyFont="1" applyBorder="1" applyAlignment="1"/>
    <xf numFmtId="0" fontId="2" fillId="16" borderId="0" xfId="0" applyFont="1" applyFill="1" applyBorder="1" applyAlignment="1">
      <alignment vertical="center"/>
    </xf>
    <xf numFmtId="0" fontId="2" fillId="16" borderId="16" xfId="0" applyFont="1" applyFill="1" applyBorder="1" applyAlignment="1">
      <alignment vertical="center"/>
    </xf>
    <xf numFmtId="0" fontId="3" fillId="0" borderId="56" xfId="5" applyFont="1" applyFill="1" applyBorder="1" applyAlignment="1">
      <alignment horizontal="left" vertical="center"/>
    </xf>
    <xf numFmtId="171" fontId="2" fillId="0" borderId="6" xfId="7" applyFont="1" applyFill="1" applyBorder="1" applyAlignment="1">
      <alignment horizontal="center" vertical="center"/>
    </xf>
    <xf numFmtId="0" fontId="2" fillId="0" borderId="26" xfId="5" applyFont="1" applyFill="1" applyBorder="1" applyAlignment="1">
      <alignment horizontal="center" vertical="center"/>
    </xf>
    <xf numFmtId="0" fontId="6" fillId="17" borderId="37" xfId="6" applyFont="1" applyFill="1" applyBorder="1" applyAlignment="1">
      <alignment horizontal="center" vertical="center" wrapText="1"/>
    </xf>
    <xf numFmtId="0" fontId="6" fillId="17" borderId="2" xfId="6" applyFont="1" applyFill="1" applyBorder="1" applyAlignment="1">
      <alignment horizontal="center" vertical="center" wrapText="1"/>
    </xf>
    <xf numFmtId="3" fontId="10" fillId="20" borderId="53" xfId="4" applyNumberFormat="1" applyFont="1" applyFill="1" applyBorder="1" applyAlignment="1" applyProtection="1">
      <alignment horizontal="center" vertical="center"/>
      <protection locked="0"/>
    </xf>
    <xf numFmtId="165" fontId="10" fillId="20" borderId="53" xfId="4" applyNumberFormat="1" applyFont="1" applyFill="1" applyBorder="1" applyAlignment="1" applyProtection="1">
      <alignment vertical="center"/>
      <protection locked="0"/>
    </xf>
    <xf numFmtId="169" fontId="10" fillId="20" borderId="53" xfId="4" applyNumberFormat="1" applyFont="1" applyFill="1" applyBorder="1" applyAlignment="1" applyProtection="1">
      <alignment horizontal="center" vertical="center"/>
      <protection locked="0"/>
    </xf>
    <xf numFmtId="169" fontId="10" fillId="20" borderId="57" xfId="4" applyNumberFormat="1" applyFont="1" applyFill="1" applyBorder="1" applyAlignment="1" applyProtection="1">
      <alignment horizontal="center" vertical="center"/>
      <protection locked="0"/>
    </xf>
    <xf numFmtId="0" fontId="2" fillId="0" borderId="4" xfId="5" applyFont="1" applyFill="1" applyBorder="1" applyAlignment="1">
      <alignment horizontal="left" vertical="center"/>
    </xf>
    <xf numFmtId="0" fontId="2" fillId="0" borderId="23" xfId="5" applyFont="1" applyFill="1" applyBorder="1" applyAlignment="1">
      <alignment horizontal="center" vertical="center"/>
    </xf>
    <xf numFmtId="0" fontId="3" fillId="0" borderId="37" xfId="5" applyFont="1" applyFill="1" applyBorder="1" applyAlignment="1">
      <alignment horizontal="left" vertical="center" wrapText="1"/>
    </xf>
    <xf numFmtId="9" fontId="2" fillId="16" borderId="9" xfId="8" applyNumberFormat="1" applyFont="1" applyFill="1" applyBorder="1" applyAlignment="1">
      <alignment vertical="center"/>
    </xf>
    <xf numFmtId="0" fontId="2" fillId="16" borderId="9" xfId="5" applyFont="1" applyFill="1" applyBorder="1" applyAlignment="1">
      <alignment horizontal="center" vertical="center"/>
    </xf>
    <xf numFmtId="165" fontId="2" fillId="16" borderId="9" xfId="8" applyFont="1" applyFill="1" applyBorder="1" applyAlignment="1">
      <alignment horizontal="center" vertical="center"/>
    </xf>
    <xf numFmtId="0" fontId="2" fillId="0" borderId="9" xfId="5" applyFont="1" applyFill="1" applyBorder="1" applyAlignment="1">
      <alignment horizontal="center" vertical="center"/>
    </xf>
    <xf numFmtId="165" fontId="2" fillId="16" borderId="39" xfId="8" applyFont="1" applyFill="1" applyBorder="1" applyAlignment="1">
      <alignment horizontal="center" vertical="center"/>
    </xf>
    <xf numFmtId="0" fontId="3" fillId="14" borderId="21" xfId="5" applyFont="1" applyFill="1" applyBorder="1" applyAlignment="1">
      <alignment vertical="center"/>
    </xf>
    <xf numFmtId="165" fontId="2" fillId="14" borderId="31" xfId="8" applyFont="1" applyFill="1" applyBorder="1" applyAlignment="1">
      <alignment horizontal="center" vertical="center"/>
    </xf>
    <xf numFmtId="165" fontId="2" fillId="14" borderId="3" xfId="8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left" vertical="center"/>
    </xf>
    <xf numFmtId="165" fontId="2" fillId="0" borderId="5" xfId="8" applyFont="1" applyFill="1" applyBorder="1" applyAlignment="1">
      <alignment horizontal="center" vertical="center"/>
    </xf>
    <xf numFmtId="0" fontId="2" fillId="16" borderId="5" xfId="5" applyFont="1" applyFill="1" applyBorder="1" applyAlignment="1">
      <alignment vertical="center"/>
    </xf>
    <xf numFmtId="0" fontId="11" fillId="17" borderId="9" xfId="6" applyFont="1" applyFill="1" applyBorder="1" applyAlignment="1">
      <alignment horizontal="center" vertical="center" wrapText="1"/>
    </xf>
    <xf numFmtId="0" fontId="2" fillId="0" borderId="26" xfId="5" applyFont="1" applyFill="1" applyBorder="1" applyAlignment="1">
      <alignment horizontal="center" vertical="center"/>
    </xf>
    <xf numFmtId="0" fontId="5" fillId="0" borderId="62" xfId="0" applyFont="1" applyBorder="1" applyAlignment="1" applyProtection="1">
      <alignment horizontal="left" vertical="center" wrapText="1"/>
      <protection locked="0"/>
    </xf>
    <xf numFmtId="0" fontId="5" fillId="0" borderId="62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>
      <alignment horizontal="justify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19" borderId="49" xfId="0" applyFont="1" applyFill="1" applyBorder="1" applyAlignment="1">
      <alignment horizontal="center" vertical="center" wrapText="1"/>
    </xf>
    <xf numFmtId="0" fontId="17" fillId="19" borderId="58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2" fillId="0" borderId="60" xfId="8" applyNumberFormat="1" applyFont="1" applyFill="1" applyBorder="1" applyAlignment="1">
      <alignment horizontal="center" vertical="center"/>
    </xf>
    <xf numFmtId="0" fontId="2" fillId="0" borderId="52" xfId="8" applyNumberFormat="1" applyFont="1" applyFill="1" applyBorder="1" applyAlignment="1">
      <alignment horizontal="center" vertical="center"/>
    </xf>
    <xf numFmtId="0" fontId="2" fillId="0" borderId="60" xfId="5" applyFont="1" applyFill="1" applyBorder="1" applyAlignment="1">
      <alignment horizontal="center" vertical="center"/>
    </xf>
    <xf numFmtId="0" fontId="2" fillId="0" borderId="52" xfId="5" applyFont="1" applyFill="1" applyBorder="1" applyAlignment="1">
      <alignment horizontal="center" vertical="center"/>
    </xf>
    <xf numFmtId="0" fontId="2" fillId="0" borderId="64" xfId="5" applyFont="1" applyFill="1" applyBorder="1" applyAlignment="1">
      <alignment horizontal="center" vertical="center"/>
    </xf>
    <xf numFmtId="0" fontId="2" fillId="0" borderId="20" xfId="8" applyNumberFormat="1" applyFont="1" applyFill="1" applyBorder="1" applyAlignment="1">
      <alignment horizontal="center" vertical="center"/>
    </xf>
    <xf numFmtId="0" fontId="2" fillId="0" borderId="26" xfId="8" applyNumberFormat="1" applyFont="1" applyFill="1" applyBorder="1" applyAlignment="1">
      <alignment horizontal="center" vertical="center"/>
    </xf>
    <xf numFmtId="0" fontId="2" fillId="0" borderId="20" xfId="5" applyFont="1" applyFill="1" applyBorder="1" applyAlignment="1">
      <alignment horizontal="center" vertical="center"/>
    </xf>
    <xf numFmtId="0" fontId="2" fillId="0" borderId="26" xfId="5" applyFont="1" applyFill="1" applyBorder="1" applyAlignment="1">
      <alignment horizontal="center" vertical="center"/>
    </xf>
    <xf numFmtId="0" fontId="2" fillId="0" borderId="42" xfId="5" applyFont="1" applyFill="1" applyBorder="1" applyAlignment="1">
      <alignment horizontal="center" vertical="center"/>
    </xf>
    <xf numFmtId="0" fontId="3" fillId="14" borderId="63" xfId="6" applyFont="1" applyFill="1" applyBorder="1" applyAlignment="1">
      <alignment horizontal="center" vertical="center"/>
    </xf>
    <xf numFmtId="0" fontId="3" fillId="14" borderId="51" xfId="6" applyFont="1" applyFill="1" applyBorder="1" applyAlignment="1">
      <alignment horizontal="center" vertical="center"/>
    </xf>
    <xf numFmtId="0" fontId="3" fillId="14" borderId="52" xfId="6" applyFont="1" applyFill="1" applyBorder="1" applyAlignment="1">
      <alignment horizontal="center" vertical="center"/>
    </xf>
    <xf numFmtId="0" fontId="14" fillId="14" borderId="7" xfId="0" applyFont="1" applyFill="1" applyBorder="1" applyAlignment="1">
      <alignment horizontal="center" vertical="center"/>
    </xf>
    <xf numFmtId="0" fontId="14" fillId="14" borderId="10" xfId="0" applyFont="1" applyFill="1" applyBorder="1" applyAlignment="1">
      <alignment horizontal="center" vertical="center"/>
    </xf>
    <xf numFmtId="0" fontId="14" fillId="14" borderId="8" xfId="0" applyFont="1" applyFill="1" applyBorder="1" applyAlignment="1">
      <alignment horizontal="center" vertical="center"/>
    </xf>
    <xf numFmtId="0" fontId="11" fillId="17" borderId="20" xfId="6" applyFont="1" applyFill="1" applyBorder="1" applyAlignment="1">
      <alignment horizontal="center" vertical="center" wrapText="1"/>
    </xf>
    <xf numFmtId="0" fontId="11" fillId="17" borderId="26" xfId="6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1" fillId="17" borderId="24" xfId="6" applyFont="1" applyFill="1" applyBorder="1" applyAlignment="1">
      <alignment horizontal="center" vertical="center" wrapText="1"/>
    </xf>
    <xf numFmtId="0" fontId="11" fillId="17" borderId="29" xfId="6" applyFont="1" applyFill="1" applyBorder="1" applyAlignment="1">
      <alignment horizontal="center" vertical="center" wrapText="1"/>
    </xf>
    <xf numFmtId="0" fontId="11" fillId="17" borderId="28" xfId="6" applyFont="1" applyFill="1" applyBorder="1" applyAlignment="1">
      <alignment horizontal="center" vertical="center" wrapText="1"/>
    </xf>
    <xf numFmtId="0" fontId="11" fillId="17" borderId="22" xfId="6" applyFont="1" applyFill="1" applyBorder="1" applyAlignment="1">
      <alignment horizontal="center" vertical="center" wrapText="1"/>
    </xf>
    <xf numFmtId="0" fontId="11" fillId="17" borderId="42" xfId="6" applyFont="1" applyFill="1" applyBorder="1" applyAlignment="1">
      <alignment horizontal="center" vertical="center" wrapText="1"/>
    </xf>
    <xf numFmtId="0" fontId="6" fillId="17" borderId="37" xfId="6" applyFont="1" applyFill="1" applyBorder="1" applyAlignment="1">
      <alignment horizontal="center" vertical="center" wrapText="1"/>
    </xf>
    <xf numFmtId="0" fontId="6" fillId="17" borderId="2" xfId="6" applyFont="1" applyFill="1" applyBorder="1" applyAlignment="1">
      <alignment horizontal="center" vertical="center" wrapText="1"/>
    </xf>
    <xf numFmtId="0" fontId="11" fillId="17" borderId="25" xfId="6" applyFont="1" applyFill="1" applyBorder="1" applyAlignment="1">
      <alignment horizontal="center" vertical="center" wrapText="1"/>
    </xf>
    <xf numFmtId="0" fontId="11" fillId="17" borderId="21" xfId="6" applyFont="1" applyFill="1" applyBorder="1" applyAlignment="1">
      <alignment horizontal="center" vertical="center" wrapText="1"/>
    </xf>
    <xf numFmtId="0" fontId="3" fillId="14" borderId="40" xfId="6" applyFont="1" applyFill="1" applyBorder="1" applyAlignment="1">
      <alignment horizontal="center" vertical="center"/>
    </xf>
    <xf numFmtId="0" fontId="3" fillId="14" borderId="13" xfId="6" applyFont="1" applyFill="1" applyBorder="1" applyAlignment="1">
      <alignment horizontal="center" vertical="center"/>
    </xf>
    <xf numFmtId="0" fontId="3" fillId="14" borderId="41" xfId="6" applyFont="1" applyFill="1" applyBorder="1" applyAlignment="1">
      <alignment horizontal="center" vertical="center"/>
    </xf>
    <xf numFmtId="0" fontId="15" fillId="17" borderId="59" xfId="5" applyFont="1" applyFill="1" applyBorder="1" applyAlignment="1">
      <alignment horizontal="center" vertical="center" wrapText="1"/>
    </xf>
    <xf numFmtId="0" fontId="15" fillId="17" borderId="15" xfId="5" applyFont="1" applyFill="1" applyBorder="1" applyAlignment="1">
      <alignment horizontal="center" vertical="center" wrapText="1"/>
    </xf>
    <xf numFmtId="0" fontId="6" fillId="17" borderId="30" xfId="5" applyFont="1" applyFill="1" applyBorder="1" applyAlignment="1">
      <alignment horizontal="center" vertical="center"/>
    </xf>
    <xf numFmtId="0" fontId="6" fillId="17" borderId="0" xfId="5" applyFont="1" applyFill="1" applyBorder="1" applyAlignment="1">
      <alignment horizontal="center" vertical="center"/>
    </xf>
    <xf numFmtId="0" fontId="6" fillId="17" borderId="16" xfId="5" applyFont="1" applyFill="1" applyBorder="1" applyAlignment="1">
      <alignment horizontal="center" vertical="center"/>
    </xf>
    <xf numFmtId="0" fontId="3" fillId="16" borderId="36" xfId="5" applyFont="1" applyFill="1" applyBorder="1" applyAlignment="1">
      <alignment horizontal="center" vertical="center" wrapText="1"/>
    </xf>
    <xf numFmtId="0" fontId="13" fillId="16" borderId="21" xfId="5" applyFont="1" applyFill="1" applyBorder="1" applyAlignment="1">
      <alignment horizontal="center" vertical="center" wrapText="1"/>
    </xf>
    <xf numFmtId="0" fontId="13" fillId="16" borderId="44" xfId="5" applyFont="1" applyFill="1" applyBorder="1" applyAlignment="1">
      <alignment horizontal="center" vertical="center" wrapText="1"/>
    </xf>
    <xf numFmtId="0" fontId="11" fillId="17" borderId="5" xfId="6" applyFont="1" applyFill="1" applyBorder="1" applyAlignment="1">
      <alignment horizontal="center" vertical="center" wrapText="1"/>
    </xf>
    <xf numFmtId="0" fontId="12" fillId="17" borderId="5" xfId="6" applyFont="1" applyFill="1" applyBorder="1" applyAlignment="1">
      <alignment horizontal="center" vertical="center" wrapText="1"/>
    </xf>
    <xf numFmtId="0" fontId="11" fillId="17" borderId="9" xfId="6" applyFont="1" applyFill="1" applyBorder="1" applyAlignment="1">
      <alignment horizontal="center" vertical="center" wrapText="1"/>
    </xf>
    <xf numFmtId="0" fontId="11" fillId="17" borderId="31" xfId="6" applyFont="1" applyFill="1" applyBorder="1" applyAlignment="1">
      <alignment horizontal="center" vertical="center" wrapText="1"/>
    </xf>
    <xf numFmtId="0" fontId="3" fillId="16" borderId="21" xfId="5" applyFont="1" applyFill="1" applyBorder="1" applyAlignment="1">
      <alignment horizontal="center" vertical="center" wrapText="1"/>
    </xf>
    <xf numFmtId="0" fontId="3" fillId="16" borderId="44" xfId="5" applyFont="1" applyFill="1" applyBorder="1" applyAlignment="1">
      <alignment horizontal="center" vertical="center" wrapText="1"/>
    </xf>
    <xf numFmtId="0" fontId="15" fillId="17" borderId="0" xfId="5" applyFon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9" borderId="34" xfId="0" applyFont="1" applyFill="1" applyBorder="1" applyAlignment="1" applyProtection="1">
      <alignment horizontal="right" vertical="center"/>
    </xf>
    <xf numFmtId="0" fontId="3" fillId="9" borderId="23" xfId="0" applyFont="1" applyFill="1" applyBorder="1" applyAlignment="1" applyProtection="1">
      <alignment horizontal="right" vertical="center"/>
    </xf>
    <xf numFmtId="0" fontId="3" fillId="9" borderId="26" xfId="0" applyFont="1" applyFill="1" applyBorder="1" applyAlignment="1" applyProtection="1">
      <alignment horizontal="right" vertical="center"/>
    </xf>
    <xf numFmtId="0" fontId="3" fillId="11" borderId="30" xfId="0" applyFont="1" applyFill="1" applyBorder="1" applyAlignment="1" applyProtection="1">
      <alignment horizontal="left" vertical="center"/>
    </xf>
    <xf numFmtId="0" fontId="3" fillId="11" borderId="0" xfId="0" applyFont="1" applyFill="1" applyBorder="1" applyAlignment="1" applyProtection="1">
      <alignment horizontal="left" vertical="center"/>
    </xf>
    <xf numFmtId="0" fontId="3" fillId="11" borderId="38" xfId="0" applyFont="1" applyFill="1" applyBorder="1" applyAlignment="1" applyProtection="1">
      <alignment horizontal="left" vertical="center"/>
    </xf>
    <xf numFmtId="0" fontId="3" fillId="10" borderId="4" xfId="0" applyFont="1" applyFill="1" applyBorder="1" applyAlignment="1" applyProtection="1">
      <alignment horizontal="center" vertical="center"/>
    </xf>
    <xf numFmtId="0" fontId="3" fillId="10" borderId="26" xfId="0" applyFont="1" applyFill="1" applyBorder="1" applyAlignment="1" applyProtection="1">
      <alignment horizontal="center" vertical="center"/>
    </xf>
    <xf numFmtId="0" fontId="3" fillId="10" borderId="5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right" vertical="center"/>
    </xf>
    <xf numFmtId="0" fontId="3" fillId="0" borderId="21" xfId="0" applyFont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11" borderId="35" xfId="0" applyFont="1" applyFill="1" applyBorder="1" applyAlignment="1" applyProtection="1">
      <alignment horizontal="left" vertical="center"/>
    </xf>
    <xf numFmtId="0" fontId="3" fillId="11" borderId="25" xfId="0" applyFont="1" applyFill="1" applyBorder="1" applyAlignment="1" applyProtection="1">
      <alignment horizontal="left" vertical="center"/>
    </xf>
    <xf numFmtId="0" fontId="3" fillId="11" borderId="29" xfId="0" applyFont="1" applyFill="1" applyBorder="1" applyAlignment="1" applyProtection="1">
      <alignment horizontal="left" vertical="center"/>
    </xf>
    <xf numFmtId="0" fontId="3" fillId="11" borderId="30" xfId="0" applyFont="1" applyFill="1" applyBorder="1" applyAlignment="1" applyProtection="1">
      <alignment horizontal="right" vertical="center"/>
    </xf>
    <xf numFmtId="0" fontId="3" fillId="11" borderId="0" xfId="0" applyFont="1" applyFill="1" applyBorder="1" applyAlignment="1" applyProtection="1">
      <alignment horizontal="right" vertical="center"/>
    </xf>
    <xf numFmtId="0" fontId="3" fillId="11" borderId="38" xfId="0" applyFont="1" applyFill="1" applyBorder="1" applyAlignment="1" applyProtection="1">
      <alignment horizontal="right" vertical="center"/>
    </xf>
    <xf numFmtId="0" fontId="3" fillId="11" borderId="36" xfId="0" applyFont="1" applyFill="1" applyBorder="1" applyAlignment="1" applyProtection="1">
      <alignment horizontal="left" vertical="center"/>
    </xf>
    <xf numFmtId="0" fontId="3" fillId="11" borderId="21" xfId="0" applyFont="1" applyFill="1" applyBorder="1" applyAlignment="1" applyProtection="1">
      <alignment horizontal="left" vertical="center"/>
    </xf>
    <xf numFmtId="0" fontId="3" fillId="11" borderId="22" xfId="0" applyFont="1" applyFill="1" applyBorder="1" applyAlignment="1" applyProtection="1">
      <alignment horizontal="left" vertical="center"/>
    </xf>
    <xf numFmtId="0" fontId="2" fillId="0" borderId="28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8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3" fillId="11" borderId="30" xfId="9" applyFont="1" applyFill="1" applyBorder="1" applyAlignment="1" applyProtection="1">
      <alignment horizontal="left" vertical="center"/>
    </xf>
    <xf numFmtId="0" fontId="3" fillId="11" borderId="0" xfId="9" applyFont="1" applyFill="1" applyBorder="1" applyAlignment="1" applyProtection="1">
      <alignment horizontal="left" vertical="center"/>
    </xf>
    <xf numFmtId="0" fontId="3" fillId="8" borderId="34" xfId="9" applyFont="1" applyFill="1" applyBorder="1" applyAlignment="1" applyProtection="1">
      <alignment horizontal="left" vertical="center"/>
    </xf>
    <xf numFmtId="0" fontId="3" fillId="8" borderId="23" xfId="9" applyFont="1" applyFill="1" applyBorder="1" applyAlignment="1" applyProtection="1">
      <alignment horizontal="left" vertical="center"/>
    </xf>
    <xf numFmtId="0" fontId="3" fillId="8" borderId="42" xfId="9" applyFont="1" applyFill="1" applyBorder="1" applyAlignment="1" applyProtection="1">
      <alignment horizontal="left" vertical="center"/>
    </xf>
    <xf numFmtId="0" fontId="2" fillId="0" borderId="24" xfId="9" applyFont="1" applyBorder="1" applyAlignment="1" applyProtection="1">
      <alignment horizontal="left" vertical="center"/>
    </xf>
    <xf numFmtId="0" fontId="2" fillId="0" borderId="25" xfId="9" applyFont="1" applyBorder="1" applyAlignment="1" applyProtection="1">
      <alignment horizontal="left" vertical="center"/>
    </xf>
    <xf numFmtId="0" fontId="3" fillId="9" borderId="4" xfId="0" applyFont="1" applyFill="1" applyBorder="1" applyAlignment="1" applyProtection="1">
      <alignment horizontal="right" vertical="center"/>
    </xf>
    <xf numFmtId="0" fontId="3" fillId="8" borderId="34" xfId="0" applyFont="1" applyFill="1" applyBorder="1" applyAlignment="1" applyProtection="1">
      <alignment horizontal="left" vertical="center"/>
    </xf>
    <xf numFmtId="0" fontId="3" fillId="8" borderId="23" xfId="0" applyFont="1" applyFill="1" applyBorder="1" applyAlignment="1" applyProtection="1">
      <alignment horizontal="left" vertical="center"/>
    </xf>
    <xf numFmtId="0" fontId="3" fillId="8" borderId="42" xfId="0" applyFont="1" applyFill="1" applyBorder="1" applyAlignment="1" applyProtection="1">
      <alignment horizontal="left" vertical="center"/>
    </xf>
    <xf numFmtId="0" fontId="2" fillId="0" borderId="27" xfId="9" applyFont="1" applyBorder="1" applyAlignment="1" applyProtection="1">
      <alignment vertical="center"/>
    </xf>
    <xf numFmtId="0" fontId="2" fillId="0" borderId="0" xfId="9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horizontal="right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6" borderId="27" xfId="0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/>
    </xf>
    <xf numFmtId="14" fontId="3" fillId="7" borderId="27" xfId="0" applyNumberFormat="1" applyFont="1" applyFill="1" applyBorder="1" applyAlignment="1" applyProtection="1">
      <alignment horizontal="center" vertical="center"/>
    </xf>
    <xf numFmtId="14" fontId="3" fillId="7" borderId="16" xfId="0" applyNumberFormat="1" applyFont="1" applyFill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wrapText="1"/>
    </xf>
    <xf numFmtId="0" fontId="3" fillId="10" borderId="26" xfId="0" applyFont="1" applyFill="1" applyBorder="1" applyAlignment="1" applyProtection="1">
      <alignment horizontal="center" vertical="center" wrapText="1"/>
    </xf>
    <xf numFmtId="0" fontId="3" fillId="10" borderId="5" xfId="0" applyFont="1" applyFill="1" applyBorder="1" applyAlignment="1" applyProtection="1">
      <alignment horizontal="center" vertical="center" wrapText="1"/>
    </xf>
    <xf numFmtId="0" fontId="3" fillId="10" borderId="6" xfId="0" applyFont="1" applyFill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justify" vertical="center"/>
    </xf>
    <xf numFmtId="0" fontId="3" fillId="0" borderId="0" xfId="0" applyFont="1" applyBorder="1" applyAlignment="1" applyProtection="1">
      <alignment horizontal="justify" vertical="center"/>
    </xf>
    <xf numFmtId="0" fontId="3" fillId="0" borderId="16" xfId="0" applyFont="1" applyBorder="1" applyAlignment="1" applyProtection="1">
      <alignment horizontal="justify" vertical="center"/>
    </xf>
    <xf numFmtId="0" fontId="3" fillId="0" borderId="40" xfId="0" applyFont="1" applyBorder="1" applyAlignment="1" applyProtection="1">
      <alignment horizontal="justify" vertical="center"/>
    </xf>
    <xf numFmtId="0" fontId="3" fillId="0" borderId="13" xfId="0" applyFont="1" applyBorder="1" applyAlignment="1" applyProtection="1">
      <alignment horizontal="justify" vertical="center"/>
    </xf>
    <xf numFmtId="0" fontId="3" fillId="0" borderId="14" xfId="0" applyFont="1" applyBorder="1" applyAlignment="1" applyProtection="1">
      <alignment horizontal="justify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right" vertical="center" wrapText="1"/>
    </xf>
    <xf numFmtId="0" fontId="2" fillId="0" borderId="23" xfId="0" applyFont="1" applyBorder="1" applyAlignment="1" applyProtection="1">
      <alignment horizontal="right" vertical="center" wrapText="1"/>
    </xf>
    <xf numFmtId="0" fontId="2" fillId="0" borderId="26" xfId="0" applyFont="1" applyBorder="1" applyAlignment="1" applyProtection="1">
      <alignment horizontal="right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17" borderId="47" xfId="0" applyFont="1" applyFill="1" applyBorder="1" applyAlignment="1" applyProtection="1">
      <alignment horizontal="center" vertical="center"/>
    </xf>
    <xf numFmtId="0" fontId="3" fillId="17" borderId="48" xfId="0" applyFont="1" applyFill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left" vertical="center"/>
    </xf>
    <xf numFmtId="0" fontId="3" fillId="0" borderId="47" xfId="0" applyFont="1" applyBorder="1" applyAlignment="1" applyProtection="1">
      <alignment horizontal="left" vertical="center"/>
    </xf>
    <xf numFmtId="166" fontId="3" fillId="0" borderId="24" xfId="2" applyNumberFormat="1" applyFont="1" applyBorder="1" applyAlignment="1" applyProtection="1">
      <alignment horizontal="center" vertical="center"/>
    </xf>
    <xf numFmtId="166" fontId="3" fillId="0" borderId="43" xfId="2" applyNumberFormat="1" applyFont="1" applyBorder="1" applyAlignment="1" applyProtection="1">
      <alignment horizontal="center" vertical="center"/>
    </xf>
    <xf numFmtId="166" fontId="3" fillId="5" borderId="27" xfId="2" applyNumberFormat="1" applyFont="1" applyFill="1" applyBorder="1" applyAlignment="1" applyProtection="1">
      <alignment horizontal="center" vertical="center"/>
    </xf>
    <xf numFmtId="166" fontId="3" fillId="5" borderId="16" xfId="2" applyNumberFormat="1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justify" vertical="center" wrapText="1"/>
    </xf>
    <xf numFmtId="0" fontId="3" fillId="0" borderId="25" xfId="0" applyFont="1" applyBorder="1" applyAlignment="1" applyProtection="1">
      <alignment horizontal="justify" vertical="center" wrapText="1"/>
    </xf>
    <xf numFmtId="0" fontId="3" fillId="0" borderId="43" xfId="0" applyFont="1" applyBorder="1" applyAlignment="1" applyProtection="1">
      <alignment horizontal="justify" vertical="center" wrapText="1"/>
    </xf>
    <xf numFmtId="0" fontId="3" fillId="0" borderId="36" xfId="0" applyFont="1" applyBorder="1" applyAlignment="1" applyProtection="1">
      <alignment horizontal="justify" vertical="center" wrapText="1"/>
    </xf>
    <xf numFmtId="0" fontId="3" fillId="0" borderId="21" xfId="0" applyFont="1" applyBorder="1" applyAlignment="1" applyProtection="1">
      <alignment horizontal="justify" vertical="center" wrapText="1"/>
    </xf>
    <xf numFmtId="0" fontId="3" fillId="0" borderId="44" xfId="0" applyFont="1" applyBorder="1" applyAlignment="1" applyProtection="1">
      <alignment horizontal="justify" vertical="center" wrapText="1"/>
    </xf>
    <xf numFmtId="0" fontId="3" fillId="9" borderId="5" xfId="0" applyFont="1" applyFill="1" applyBorder="1" applyAlignment="1" applyProtection="1">
      <alignment horizontal="right" vertical="center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/>
    </xf>
    <xf numFmtId="1" fontId="3" fillId="0" borderId="16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12" borderId="13" xfId="0" applyFont="1" applyFill="1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13" borderId="34" xfId="0" applyFont="1" applyFill="1" applyBorder="1" applyAlignment="1" applyProtection="1">
      <alignment horizontal="center" vertical="center"/>
    </xf>
    <xf numFmtId="0" fontId="3" fillId="13" borderId="23" xfId="0" applyFont="1" applyFill="1" applyBorder="1" applyAlignment="1" applyProtection="1">
      <alignment horizontal="center" vertical="center"/>
    </xf>
    <xf numFmtId="0" fontId="3" fillId="13" borderId="42" xfId="0" applyFont="1" applyFill="1" applyBorder="1" applyAlignment="1" applyProtection="1">
      <alignment horizontal="center" vertical="center"/>
    </xf>
    <xf numFmtId="0" fontId="3" fillId="12" borderId="0" xfId="0" applyFont="1" applyFill="1" applyBorder="1" applyAlignment="1" applyProtection="1">
      <alignment horizontal="left" vertical="center"/>
    </xf>
    <xf numFmtId="0" fontId="3" fillId="9" borderId="4" xfId="9" applyFont="1" applyFill="1" applyBorder="1" applyAlignment="1" applyProtection="1">
      <alignment horizontal="right" vertical="center"/>
    </xf>
    <xf numFmtId="0" fontId="3" fillId="9" borderId="26" xfId="9" applyFont="1" applyFill="1" applyBorder="1" applyAlignment="1" applyProtection="1">
      <alignment horizontal="right" vertical="center"/>
    </xf>
    <xf numFmtId="0" fontId="3" fillId="11" borderId="36" xfId="9" applyFont="1" applyFill="1" applyBorder="1" applyAlignment="1" applyProtection="1">
      <alignment horizontal="left" vertical="center"/>
    </xf>
    <xf numFmtId="0" fontId="3" fillId="11" borderId="21" xfId="9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6" fillId="17" borderId="32" xfId="0" applyFont="1" applyFill="1" applyBorder="1" applyAlignment="1" applyProtection="1">
      <alignment horizontal="center" vertical="center"/>
      <protection locked="0"/>
    </xf>
    <xf numFmtId="0" fontId="6" fillId="17" borderId="15" xfId="0" applyFont="1" applyFill="1" applyBorder="1" applyAlignment="1" applyProtection="1">
      <alignment horizontal="center" vertical="center"/>
      <protection locked="0"/>
    </xf>
    <xf numFmtId="0" fontId="6" fillId="17" borderId="30" xfId="0" applyFont="1" applyFill="1" applyBorder="1" applyAlignment="1" applyProtection="1">
      <alignment horizontal="center" vertical="center"/>
      <protection locked="0"/>
    </xf>
    <xf numFmtId="0" fontId="6" fillId="17" borderId="16" xfId="0" applyFont="1" applyFill="1" applyBorder="1" applyAlignment="1" applyProtection="1">
      <alignment horizontal="center" vertical="center"/>
      <protection locked="0"/>
    </xf>
    <xf numFmtId="0" fontId="6" fillId="17" borderId="40" xfId="0" applyFont="1" applyFill="1" applyBorder="1" applyAlignment="1" applyProtection="1">
      <alignment horizontal="center" vertical="center"/>
      <protection locked="0"/>
    </xf>
    <xf numFmtId="0" fontId="6" fillId="17" borderId="14" xfId="0" applyFont="1" applyFill="1" applyBorder="1" applyAlignment="1" applyProtection="1">
      <alignment horizontal="center" vertical="center"/>
      <protection locked="0"/>
    </xf>
    <xf numFmtId="0" fontId="6" fillId="17" borderId="7" xfId="0" applyFont="1" applyFill="1" applyBorder="1" applyAlignment="1" applyProtection="1">
      <alignment horizontal="right" vertical="center"/>
      <protection locked="0"/>
    </xf>
    <xf numFmtId="0" fontId="6" fillId="17" borderId="10" xfId="0" applyFont="1" applyFill="1" applyBorder="1" applyAlignment="1" applyProtection="1">
      <alignment horizontal="right" vertical="center"/>
      <protection locked="0"/>
    </xf>
    <xf numFmtId="0" fontId="6" fillId="17" borderId="65" xfId="0" applyFont="1" applyFill="1" applyBorder="1" applyAlignment="1" applyProtection="1">
      <alignment horizontal="right" vertical="center"/>
      <protection locked="0"/>
    </xf>
    <xf numFmtId="0" fontId="10" fillId="20" borderId="61" xfId="0" applyFont="1" applyFill="1" applyBorder="1" applyAlignment="1" applyProtection="1">
      <alignment horizontal="center" vertical="center"/>
      <protection locked="0"/>
    </xf>
    <xf numFmtId="0" fontId="10" fillId="20" borderId="53" xfId="0" applyFont="1" applyFill="1" applyBorder="1" applyAlignment="1" applyProtection="1">
      <alignment horizontal="center" vertical="center"/>
      <protection locked="0"/>
    </xf>
    <xf numFmtId="0" fontId="6" fillId="18" borderId="52" xfId="0" applyFont="1" applyFill="1" applyBorder="1" applyAlignment="1" applyProtection="1">
      <alignment horizontal="center" vertical="center" wrapText="1"/>
      <protection locked="0"/>
    </xf>
    <xf numFmtId="0" fontId="6" fillId="18" borderId="11" xfId="0" applyFont="1" applyFill="1" applyBorder="1" applyAlignment="1" applyProtection="1">
      <alignment horizontal="center" vertical="center" wrapText="1"/>
      <protection locked="0"/>
    </xf>
    <xf numFmtId="0" fontId="6" fillId="17" borderId="10" xfId="0" applyFont="1" applyFill="1" applyBorder="1" applyAlignment="1" applyProtection="1">
      <alignment horizontal="right" vertical="center" wrapText="1"/>
      <protection locked="0"/>
    </xf>
    <xf numFmtId="0" fontId="6" fillId="17" borderId="65" xfId="0" applyFont="1" applyFill="1" applyBorder="1" applyAlignment="1" applyProtection="1">
      <alignment horizontal="righ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3" borderId="54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6" fillId="3" borderId="55" xfId="0" applyFont="1" applyFill="1" applyBorder="1" applyAlignment="1" applyProtection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3" borderId="56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18" fillId="0" borderId="32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19" borderId="56" xfId="0" applyFont="1" applyFill="1" applyBorder="1" applyAlignment="1">
      <alignment horizontal="center" vertical="center" wrapText="1"/>
    </xf>
    <xf numFmtId="0" fontId="6" fillId="17" borderId="32" xfId="5" applyFont="1" applyFill="1" applyBorder="1" applyAlignment="1">
      <alignment horizontal="center" vertical="center" wrapText="1"/>
    </xf>
    <xf numFmtId="0" fontId="6" fillId="17" borderId="59" xfId="5" applyFont="1" applyFill="1" applyBorder="1" applyAlignment="1">
      <alignment horizontal="center" vertical="center" wrapText="1"/>
    </xf>
    <xf numFmtId="0" fontId="6" fillId="17" borderId="15" xfId="5" applyFont="1" applyFill="1" applyBorder="1" applyAlignment="1">
      <alignment horizontal="center" vertical="center" wrapText="1"/>
    </xf>
    <xf numFmtId="0" fontId="6" fillId="17" borderId="30" xfId="5" applyFont="1" applyFill="1" applyBorder="1" applyAlignment="1">
      <alignment horizontal="center" vertical="center" wrapText="1"/>
    </xf>
    <xf numFmtId="0" fontId="6" fillId="17" borderId="0" xfId="5" applyFont="1" applyFill="1" applyBorder="1" applyAlignment="1">
      <alignment horizontal="center" vertical="center" wrapText="1"/>
    </xf>
  </cellXfs>
  <cellStyles count="12">
    <cellStyle name="Moeda" xfId="2" builtinId="4"/>
    <cellStyle name="Moeda 2" xfId="8"/>
    <cellStyle name="Normal" xfId="0" builtinId="0"/>
    <cellStyle name="Normal 2" xfId="5"/>
    <cellStyle name="Normal 3" xfId="6"/>
    <cellStyle name="Normal 5" xfId="9"/>
    <cellStyle name="Porcentagem" xfId="3" builtinId="5"/>
    <cellStyle name="Porcentagem 2" xfId="10"/>
    <cellStyle name="TableStyleLight1" xfId="4"/>
    <cellStyle name="Vírgula" xfId="1" builtinId="3"/>
    <cellStyle name="Vírgula 2" xfId="7"/>
    <cellStyle name="Vírgula 3" xfId="1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E6E6E6"/>
      <rgbColor rgb="FFDAE3F3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indowProtection="1" tabSelected="1" view="pageBreakPreview" zoomScaleNormal="100" zoomScaleSheetLayoutView="100" workbookViewId="0">
      <selection activeCell="A16" sqref="A16:B27"/>
    </sheetView>
  </sheetViews>
  <sheetFormatPr defaultColWidth="9.140625" defaultRowHeight="12.75" x14ac:dyDescent="0.2"/>
  <cols>
    <col min="1" max="1" width="33.42578125" style="149" customWidth="1"/>
    <col min="2" max="2" width="89.42578125" style="152" customWidth="1"/>
    <col min="3" max="9" width="9.140625" style="152"/>
    <col min="10" max="10" width="15.85546875" style="152" customWidth="1"/>
    <col min="11" max="16384" width="9.140625" style="152"/>
  </cols>
  <sheetData>
    <row r="1" spans="1:10" x14ac:dyDescent="0.2">
      <c r="A1" s="250" t="s">
        <v>173</v>
      </c>
      <c r="B1" s="251"/>
    </row>
    <row r="2" spans="1:10" ht="13.5" thickBot="1" x14ac:dyDescent="0.25">
      <c r="A2" s="452"/>
      <c r="B2" s="252"/>
    </row>
    <row r="3" spans="1:10" ht="76.5" x14ac:dyDescent="0.2">
      <c r="A3" s="451" t="s">
        <v>174</v>
      </c>
      <c r="B3" s="248" t="s">
        <v>275</v>
      </c>
    </row>
    <row r="4" spans="1:10" ht="25.5" x14ac:dyDescent="0.2">
      <c r="A4" s="253"/>
      <c r="B4" s="248" t="s">
        <v>281</v>
      </c>
    </row>
    <row r="5" spans="1:10" ht="38.25" x14ac:dyDescent="0.2">
      <c r="A5" s="253"/>
      <c r="B5" s="248" t="s">
        <v>284</v>
      </c>
    </row>
    <row r="6" spans="1:10" ht="25.5" x14ac:dyDescent="0.2">
      <c r="A6" s="253"/>
      <c r="B6" s="248" t="s">
        <v>285</v>
      </c>
    </row>
    <row r="7" spans="1:10" x14ac:dyDescent="0.2">
      <c r="A7" s="253" t="s">
        <v>175</v>
      </c>
      <c r="B7" s="254" t="s">
        <v>282</v>
      </c>
    </row>
    <row r="8" spans="1:10" ht="25.5" customHeight="1" x14ac:dyDescent="0.2">
      <c r="A8" s="253"/>
      <c r="B8" s="254"/>
    </row>
    <row r="9" spans="1:10" ht="76.5" x14ac:dyDescent="0.2">
      <c r="A9" s="151" t="s">
        <v>176</v>
      </c>
      <c r="B9" s="153" t="s">
        <v>177</v>
      </c>
    </row>
    <row r="10" spans="1:10" ht="51" x14ac:dyDescent="0.2">
      <c r="A10" s="249" t="s">
        <v>276</v>
      </c>
      <c r="B10" s="154" t="s">
        <v>178</v>
      </c>
    </row>
    <row r="11" spans="1:10" x14ac:dyDescent="0.2">
      <c r="A11" s="249" t="s">
        <v>179</v>
      </c>
      <c r="B11" s="147" t="s">
        <v>180</v>
      </c>
      <c r="C11" s="148"/>
      <c r="D11" s="148"/>
      <c r="E11" s="148"/>
      <c r="F11" s="148"/>
      <c r="G11" s="148"/>
      <c r="H11" s="148"/>
      <c r="I11" s="155"/>
      <c r="J11" s="155"/>
    </row>
    <row r="12" spans="1:10" ht="89.25" x14ac:dyDescent="0.2">
      <c r="A12" s="249" t="s">
        <v>181</v>
      </c>
      <c r="B12" s="154" t="s">
        <v>182</v>
      </c>
    </row>
    <row r="13" spans="1:10" ht="102" x14ac:dyDescent="0.2">
      <c r="A13" s="150" t="s">
        <v>183</v>
      </c>
      <c r="B13" s="156" t="s">
        <v>184</v>
      </c>
    </row>
    <row r="14" spans="1:10" ht="115.5" thickBot="1" x14ac:dyDescent="0.25">
      <c r="A14" s="158" t="s">
        <v>185</v>
      </c>
      <c r="B14" s="157" t="s">
        <v>186</v>
      </c>
    </row>
    <row r="15" spans="1:10" x14ac:dyDescent="0.2">
      <c r="A15" s="445" t="s">
        <v>286</v>
      </c>
      <c r="B15" s="446"/>
    </row>
    <row r="16" spans="1:10" x14ac:dyDescent="0.2">
      <c r="A16" s="447" t="s">
        <v>287</v>
      </c>
      <c r="B16" s="448"/>
    </row>
    <row r="17" spans="1:2" x14ac:dyDescent="0.2">
      <c r="A17" s="447"/>
      <c r="B17" s="448"/>
    </row>
    <row r="18" spans="1:2" x14ac:dyDescent="0.2">
      <c r="A18" s="447"/>
      <c r="B18" s="448"/>
    </row>
    <row r="19" spans="1:2" x14ac:dyDescent="0.2">
      <c r="A19" s="447"/>
      <c r="B19" s="448"/>
    </row>
    <row r="20" spans="1:2" x14ac:dyDescent="0.2">
      <c r="A20" s="447"/>
      <c r="B20" s="448"/>
    </row>
    <row r="21" spans="1:2" x14ac:dyDescent="0.2">
      <c r="A21" s="447"/>
      <c r="B21" s="448"/>
    </row>
    <row r="22" spans="1:2" x14ac:dyDescent="0.2">
      <c r="A22" s="447"/>
      <c r="B22" s="448"/>
    </row>
    <row r="23" spans="1:2" x14ac:dyDescent="0.2">
      <c r="A23" s="447"/>
      <c r="B23" s="448"/>
    </row>
    <row r="24" spans="1:2" x14ac:dyDescent="0.2">
      <c r="A24" s="447"/>
      <c r="B24" s="448"/>
    </row>
    <row r="25" spans="1:2" x14ac:dyDescent="0.2">
      <c r="A25" s="447"/>
      <c r="B25" s="448"/>
    </row>
    <row r="26" spans="1:2" x14ac:dyDescent="0.2">
      <c r="A26" s="447"/>
      <c r="B26" s="448"/>
    </row>
    <row r="27" spans="1:2" ht="13.5" thickBot="1" x14ac:dyDescent="0.25">
      <c r="A27" s="449"/>
      <c r="B27" s="450"/>
    </row>
  </sheetData>
  <mergeCells count="6">
    <mergeCell ref="A16:B27"/>
    <mergeCell ref="A1:B2"/>
    <mergeCell ref="A7:A8"/>
    <mergeCell ref="B7:B8"/>
    <mergeCell ref="A3:A6"/>
    <mergeCell ref="A15:B15"/>
  </mergeCells>
  <pageMargins left="0.51181102362204722" right="0.51181102362204722" top="0.78740157480314965" bottom="0.78740157480314965" header="0.31496062992125984" footer="0.31496062992125984"/>
  <pageSetup paperSize="9" scale="76" orientation="portrait" r:id="rId1"/>
  <headerFooter>
    <oddFooter>&amp;C&amp;A - Pág.&amp;P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25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219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202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155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2'!E104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2'!E52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2'!E80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f>'Insumos Diversos - Lote 1'!G80</f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63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219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201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135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2'!G104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2'!G52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2'!G80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48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219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200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135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2'!I104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2'!I52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2'!I80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54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219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200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 t="s">
        <v>283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247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5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7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1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195</v>
      </c>
      <c r="C57" s="348"/>
      <c r="D57" s="348"/>
      <c r="E57" s="145">
        <f>ROUND((F15*10%)*5%,2)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248</v>
      </c>
      <c r="C59" s="348"/>
      <c r="D59" s="348"/>
      <c r="E59" s="145">
        <f>ROUND(1200*0.4%,2)*0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416" t="s">
        <v>249</v>
      </c>
      <c r="C60" s="417"/>
      <c r="D60" s="417"/>
      <c r="E60" s="105">
        <f>ROUND(((G34/220)*1.5*8)/12,2)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403" t="s">
        <v>167</v>
      </c>
      <c r="C61" s="404"/>
      <c r="D61" s="404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74" t="s">
        <v>191</v>
      </c>
      <c r="C106" s="168"/>
      <c r="D106" s="168"/>
      <c r="E106" s="39">
        <f>'Insumos Diversos - Lote 2'!I104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6" t="s">
        <v>227</v>
      </c>
      <c r="C107" s="177"/>
      <c r="D107" s="177"/>
      <c r="E107" s="40"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7" t="s">
        <v>193</v>
      </c>
      <c r="C108" s="177"/>
      <c r="D108" s="177"/>
      <c r="E108" s="40">
        <f>'Insumos Diversos - Lote 2'!I80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7" t="s">
        <v>148</v>
      </c>
      <c r="C109" s="177"/>
      <c r="D109" s="177"/>
      <c r="E109" s="40">
        <f>'Insumos Diversos - Lote 2'!I67</f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7" t="s">
        <v>167</v>
      </c>
      <c r="C110" s="177"/>
      <c r="D110" s="177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7" t="s">
        <v>167</v>
      </c>
      <c r="C111" s="177"/>
      <c r="D111" s="177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7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99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219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199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135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2'!K104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2'!K52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2'!K80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57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219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199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 t="s">
        <v>283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247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5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7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1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195</v>
      </c>
      <c r="C57" s="348"/>
      <c r="D57" s="348"/>
      <c r="E57" s="145">
        <f>ROUND((F15*10%)*5%,2)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248</v>
      </c>
      <c r="C59" s="348"/>
      <c r="D59" s="348"/>
      <c r="E59" s="145">
        <f>ROUND(1200*0.4%,2)*0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416" t="s">
        <v>249</v>
      </c>
      <c r="C60" s="417"/>
      <c r="D60" s="417"/>
      <c r="E60" s="105">
        <f>ROUND(((G34/220)*1.5*8)/12,2)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403" t="s">
        <v>167</v>
      </c>
      <c r="C61" s="404"/>
      <c r="D61" s="404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74" t="s">
        <v>191</v>
      </c>
      <c r="C106" s="168"/>
      <c r="D106" s="168"/>
      <c r="E106" s="39">
        <f>'Insumos Diversos - Lote 2'!K104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6" t="s">
        <v>227</v>
      </c>
      <c r="C107" s="177"/>
      <c r="D107" s="177"/>
      <c r="E107" s="40"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7" t="s">
        <v>193</v>
      </c>
      <c r="C108" s="177"/>
      <c r="D108" s="177"/>
      <c r="E108" s="40">
        <f>'Insumos Diversos - Lote 2'!K80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7" t="s">
        <v>148</v>
      </c>
      <c r="C109" s="177"/>
      <c r="D109" s="177"/>
      <c r="E109" s="40">
        <f>'Insumos Diversos - Lote 2'!K67</f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7" t="s">
        <v>167</v>
      </c>
      <c r="C110" s="177"/>
      <c r="D110" s="177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7" t="s">
        <v>167</v>
      </c>
      <c r="C111" s="177"/>
      <c r="D111" s="177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7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219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198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135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2'!M104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2'!M52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2'!M80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219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205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135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4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2'!O104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2'!O52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2'!O80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4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99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219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205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 t="s">
        <v>283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247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5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7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1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195</v>
      </c>
      <c r="C57" s="348"/>
      <c r="D57" s="348"/>
      <c r="E57" s="145">
        <f>ROUND((F15*10%)*5%,2)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248</v>
      </c>
      <c r="C59" s="348"/>
      <c r="D59" s="348"/>
      <c r="E59" s="145">
        <f>ROUND(1200*0.4%,2)*0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416" t="s">
        <v>249</v>
      </c>
      <c r="C60" s="417"/>
      <c r="D60" s="417"/>
      <c r="E60" s="105">
        <f>ROUND(((G34/220)*1.5*8)/12,2)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403" t="s">
        <v>167</v>
      </c>
      <c r="C61" s="404"/>
      <c r="D61" s="404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74" t="s">
        <v>191</v>
      </c>
      <c r="C106" s="168"/>
      <c r="D106" s="168"/>
      <c r="E106" s="39">
        <f>'Insumos Diversos - Lote 2'!O104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6" t="s">
        <v>227</v>
      </c>
      <c r="C107" s="177"/>
      <c r="D107" s="177"/>
      <c r="E107" s="40"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7" t="s">
        <v>193</v>
      </c>
      <c r="C108" s="177"/>
      <c r="D108" s="177"/>
      <c r="E108" s="40">
        <f>'Insumos Diversos - Lote 2'!O80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7" t="s">
        <v>148</v>
      </c>
      <c r="C109" s="177"/>
      <c r="D109" s="177"/>
      <c r="E109" s="40">
        <f>'Insumos Diversos - Lote 2'!O67</f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7" t="s">
        <v>167</v>
      </c>
      <c r="C110" s="177"/>
      <c r="D110" s="177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7" t="s">
        <v>167</v>
      </c>
      <c r="C111" s="177"/>
      <c r="D111" s="177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7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219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205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155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2'!O104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2'!O52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2'!O80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Q113"/>
  <sheetViews>
    <sheetView windowProtection="1" view="pageBreakPreview" zoomScaleNormal="85" zoomScaleSheetLayoutView="100" workbookViewId="0">
      <selection activeCell="A15" sqref="A15"/>
    </sheetView>
  </sheetViews>
  <sheetFormatPr defaultRowHeight="12.75" x14ac:dyDescent="0.2"/>
  <cols>
    <col min="1" max="1" width="51.7109375" style="97" customWidth="1"/>
    <col min="2" max="3" width="10.7109375" style="97" customWidth="1"/>
    <col min="4" max="7" width="11.5703125" style="97" customWidth="1"/>
    <col min="8" max="252" width="9.140625" style="97"/>
    <col min="253" max="253" width="13.5703125" style="97" customWidth="1"/>
    <col min="254" max="254" width="12.85546875" style="97" customWidth="1"/>
    <col min="255" max="255" width="15" style="97" customWidth="1"/>
    <col min="256" max="257" width="13.42578125" style="97" customWidth="1"/>
    <col min="258" max="508" width="9.140625" style="97"/>
    <col min="509" max="509" width="13.5703125" style="97" customWidth="1"/>
    <col min="510" max="510" width="12.85546875" style="97" customWidth="1"/>
    <col min="511" max="511" width="15" style="97" customWidth="1"/>
    <col min="512" max="513" width="13.42578125" style="97" customWidth="1"/>
    <col min="514" max="764" width="9.140625" style="97"/>
    <col min="765" max="765" width="13.5703125" style="97" customWidth="1"/>
    <col min="766" max="766" width="12.85546875" style="97" customWidth="1"/>
    <col min="767" max="767" width="15" style="97" customWidth="1"/>
    <col min="768" max="769" width="13.42578125" style="97" customWidth="1"/>
    <col min="770" max="1020" width="9.140625" style="97"/>
    <col min="1021" max="1021" width="13.5703125" style="97" customWidth="1"/>
    <col min="1022" max="1022" width="12.85546875" style="97" customWidth="1"/>
    <col min="1023" max="1023" width="15" style="97" customWidth="1"/>
    <col min="1024" max="1025" width="13.42578125" style="97" customWidth="1"/>
    <col min="1026" max="1276" width="9.140625" style="97"/>
    <col min="1277" max="1277" width="13.5703125" style="97" customWidth="1"/>
    <col min="1278" max="1278" width="12.85546875" style="97" customWidth="1"/>
    <col min="1279" max="1279" width="15" style="97" customWidth="1"/>
    <col min="1280" max="1281" width="13.42578125" style="97" customWidth="1"/>
    <col min="1282" max="1532" width="9.140625" style="97"/>
    <col min="1533" max="1533" width="13.5703125" style="97" customWidth="1"/>
    <col min="1534" max="1534" width="12.85546875" style="97" customWidth="1"/>
    <col min="1535" max="1535" width="15" style="97" customWidth="1"/>
    <col min="1536" max="1537" width="13.42578125" style="97" customWidth="1"/>
    <col min="1538" max="1788" width="9.140625" style="97"/>
    <col min="1789" max="1789" width="13.5703125" style="97" customWidth="1"/>
    <col min="1790" max="1790" width="12.85546875" style="97" customWidth="1"/>
    <col min="1791" max="1791" width="15" style="97" customWidth="1"/>
    <col min="1792" max="1793" width="13.42578125" style="97" customWidth="1"/>
    <col min="1794" max="2044" width="9.140625" style="97"/>
    <col min="2045" max="2045" width="13.5703125" style="97" customWidth="1"/>
    <col min="2046" max="2046" width="12.85546875" style="97" customWidth="1"/>
    <col min="2047" max="2047" width="15" style="97" customWidth="1"/>
    <col min="2048" max="2049" width="13.42578125" style="97" customWidth="1"/>
    <col min="2050" max="2300" width="9.140625" style="97"/>
    <col min="2301" max="2301" width="13.5703125" style="97" customWidth="1"/>
    <col min="2302" max="2302" width="12.85546875" style="97" customWidth="1"/>
    <col min="2303" max="2303" width="15" style="97" customWidth="1"/>
    <col min="2304" max="2305" width="13.42578125" style="97" customWidth="1"/>
    <col min="2306" max="2556" width="9.140625" style="97"/>
    <col min="2557" max="2557" width="13.5703125" style="97" customWidth="1"/>
    <col min="2558" max="2558" width="12.85546875" style="97" customWidth="1"/>
    <col min="2559" max="2559" width="15" style="97" customWidth="1"/>
    <col min="2560" max="2561" width="13.42578125" style="97" customWidth="1"/>
    <col min="2562" max="2812" width="9.140625" style="97"/>
    <col min="2813" max="2813" width="13.5703125" style="97" customWidth="1"/>
    <col min="2814" max="2814" width="12.85546875" style="97" customWidth="1"/>
    <col min="2815" max="2815" width="15" style="97" customWidth="1"/>
    <col min="2816" max="2817" width="13.42578125" style="97" customWidth="1"/>
    <col min="2818" max="3068" width="9.140625" style="97"/>
    <col min="3069" max="3069" width="13.5703125" style="97" customWidth="1"/>
    <col min="3070" max="3070" width="12.85546875" style="97" customWidth="1"/>
    <col min="3071" max="3071" width="15" style="97" customWidth="1"/>
    <col min="3072" max="3073" width="13.42578125" style="97" customWidth="1"/>
    <col min="3074" max="3324" width="9.140625" style="97"/>
    <col min="3325" max="3325" width="13.5703125" style="97" customWidth="1"/>
    <col min="3326" max="3326" width="12.85546875" style="97" customWidth="1"/>
    <col min="3327" max="3327" width="15" style="97" customWidth="1"/>
    <col min="3328" max="3329" width="13.42578125" style="97" customWidth="1"/>
    <col min="3330" max="3580" width="9.140625" style="97"/>
    <col min="3581" max="3581" width="13.5703125" style="97" customWidth="1"/>
    <col min="3582" max="3582" width="12.85546875" style="97" customWidth="1"/>
    <col min="3583" max="3583" width="15" style="97" customWidth="1"/>
    <col min="3584" max="3585" width="13.42578125" style="97" customWidth="1"/>
    <col min="3586" max="3836" width="9.140625" style="97"/>
    <col min="3837" max="3837" width="13.5703125" style="97" customWidth="1"/>
    <col min="3838" max="3838" width="12.85546875" style="97" customWidth="1"/>
    <col min="3839" max="3839" width="15" style="97" customWidth="1"/>
    <col min="3840" max="3841" width="13.42578125" style="97" customWidth="1"/>
    <col min="3842" max="4092" width="9.140625" style="97"/>
    <col min="4093" max="4093" width="13.5703125" style="97" customWidth="1"/>
    <col min="4094" max="4094" width="12.85546875" style="97" customWidth="1"/>
    <col min="4095" max="4095" width="15" style="97" customWidth="1"/>
    <col min="4096" max="4097" width="13.42578125" style="97" customWidth="1"/>
    <col min="4098" max="4348" width="9.140625" style="97"/>
    <col min="4349" max="4349" width="13.5703125" style="97" customWidth="1"/>
    <col min="4350" max="4350" width="12.85546875" style="97" customWidth="1"/>
    <col min="4351" max="4351" width="15" style="97" customWidth="1"/>
    <col min="4352" max="4353" width="13.42578125" style="97" customWidth="1"/>
    <col min="4354" max="4604" width="9.140625" style="97"/>
    <col min="4605" max="4605" width="13.5703125" style="97" customWidth="1"/>
    <col min="4606" max="4606" width="12.85546875" style="97" customWidth="1"/>
    <col min="4607" max="4607" width="15" style="97" customWidth="1"/>
    <col min="4608" max="4609" width="13.42578125" style="97" customWidth="1"/>
    <col min="4610" max="4860" width="9.140625" style="97"/>
    <col min="4861" max="4861" width="13.5703125" style="97" customWidth="1"/>
    <col min="4862" max="4862" width="12.85546875" style="97" customWidth="1"/>
    <col min="4863" max="4863" width="15" style="97" customWidth="1"/>
    <col min="4864" max="4865" width="13.42578125" style="97" customWidth="1"/>
    <col min="4866" max="5116" width="9.140625" style="97"/>
    <col min="5117" max="5117" width="13.5703125" style="97" customWidth="1"/>
    <col min="5118" max="5118" width="12.85546875" style="97" customWidth="1"/>
    <col min="5119" max="5119" width="15" style="97" customWidth="1"/>
    <col min="5120" max="5121" width="13.42578125" style="97" customWidth="1"/>
    <col min="5122" max="5372" width="9.140625" style="97"/>
    <col min="5373" max="5373" width="13.5703125" style="97" customWidth="1"/>
    <col min="5374" max="5374" width="12.85546875" style="97" customWidth="1"/>
    <col min="5375" max="5375" width="15" style="97" customWidth="1"/>
    <col min="5376" max="5377" width="13.42578125" style="97" customWidth="1"/>
    <col min="5378" max="5628" width="9.140625" style="97"/>
    <col min="5629" max="5629" width="13.5703125" style="97" customWidth="1"/>
    <col min="5630" max="5630" width="12.85546875" style="97" customWidth="1"/>
    <col min="5631" max="5631" width="15" style="97" customWidth="1"/>
    <col min="5632" max="5633" width="13.42578125" style="97" customWidth="1"/>
    <col min="5634" max="5884" width="9.140625" style="97"/>
    <col min="5885" max="5885" width="13.5703125" style="97" customWidth="1"/>
    <col min="5886" max="5886" width="12.85546875" style="97" customWidth="1"/>
    <col min="5887" max="5887" width="15" style="97" customWidth="1"/>
    <col min="5888" max="5889" width="13.42578125" style="97" customWidth="1"/>
    <col min="5890" max="6140" width="9.140625" style="97"/>
    <col min="6141" max="6141" width="13.5703125" style="97" customWidth="1"/>
    <col min="6142" max="6142" width="12.85546875" style="97" customWidth="1"/>
    <col min="6143" max="6143" width="15" style="97" customWidth="1"/>
    <col min="6144" max="6145" width="13.42578125" style="97" customWidth="1"/>
    <col min="6146" max="6396" width="9.140625" style="97"/>
    <col min="6397" max="6397" width="13.5703125" style="97" customWidth="1"/>
    <col min="6398" max="6398" width="12.85546875" style="97" customWidth="1"/>
    <col min="6399" max="6399" width="15" style="97" customWidth="1"/>
    <col min="6400" max="6401" width="13.42578125" style="97" customWidth="1"/>
    <col min="6402" max="6652" width="9.140625" style="97"/>
    <col min="6653" max="6653" width="13.5703125" style="97" customWidth="1"/>
    <col min="6654" max="6654" width="12.85546875" style="97" customWidth="1"/>
    <col min="6655" max="6655" width="15" style="97" customWidth="1"/>
    <col min="6656" max="6657" width="13.42578125" style="97" customWidth="1"/>
    <col min="6658" max="6908" width="9.140625" style="97"/>
    <col min="6909" max="6909" width="13.5703125" style="97" customWidth="1"/>
    <col min="6910" max="6910" width="12.85546875" style="97" customWidth="1"/>
    <col min="6911" max="6911" width="15" style="97" customWidth="1"/>
    <col min="6912" max="6913" width="13.42578125" style="97" customWidth="1"/>
    <col min="6914" max="7164" width="9.140625" style="97"/>
    <col min="7165" max="7165" width="13.5703125" style="97" customWidth="1"/>
    <col min="7166" max="7166" width="12.85546875" style="97" customWidth="1"/>
    <col min="7167" max="7167" width="15" style="97" customWidth="1"/>
    <col min="7168" max="7169" width="13.42578125" style="97" customWidth="1"/>
    <col min="7170" max="7420" width="9.140625" style="97"/>
    <col min="7421" max="7421" width="13.5703125" style="97" customWidth="1"/>
    <col min="7422" max="7422" width="12.85546875" style="97" customWidth="1"/>
    <col min="7423" max="7423" width="15" style="97" customWidth="1"/>
    <col min="7424" max="7425" width="13.42578125" style="97" customWidth="1"/>
    <col min="7426" max="7676" width="9.140625" style="97"/>
    <col min="7677" max="7677" width="13.5703125" style="97" customWidth="1"/>
    <col min="7678" max="7678" width="12.85546875" style="97" customWidth="1"/>
    <col min="7679" max="7679" width="15" style="97" customWidth="1"/>
    <col min="7680" max="7681" width="13.42578125" style="97" customWidth="1"/>
    <col min="7682" max="7932" width="9.140625" style="97"/>
    <col min="7933" max="7933" width="13.5703125" style="97" customWidth="1"/>
    <col min="7934" max="7934" width="12.85546875" style="97" customWidth="1"/>
    <col min="7935" max="7935" width="15" style="97" customWidth="1"/>
    <col min="7936" max="7937" width="13.42578125" style="97" customWidth="1"/>
    <col min="7938" max="8188" width="9.140625" style="97"/>
    <col min="8189" max="8189" width="13.5703125" style="97" customWidth="1"/>
    <col min="8190" max="8190" width="12.85546875" style="97" customWidth="1"/>
    <col min="8191" max="8191" width="15" style="97" customWidth="1"/>
    <col min="8192" max="8193" width="13.42578125" style="97" customWidth="1"/>
    <col min="8194" max="8444" width="9.140625" style="97"/>
    <col min="8445" max="8445" width="13.5703125" style="97" customWidth="1"/>
    <col min="8446" max="8446" width="12.85546875" style="97" customWidth="1"/>
    <col min="8447" max="8447" width="15" style="97" customWidth="1"/>
    <col min="8448" max="8449" width="13.42578125" style="97" customWidth="1"/>
    <col min="8450" max="8700" width="9.140625" style="97"/>
    <col min="8701" max="8701" width="13.5703125" style="97" customWidth="1"/>
    <col min="8702" max="8702" width="12.85546875" style="97" customWidth="1"/>
    <col min="8703" max="8703" width="15" style="97" customWidth="1"/>
    <col min="8704" max="8705" width="13.42578125" style="97" customWidth="1"/>
    <col min="8706" max="8956" width="9.140625" style="97"/>
    <col min="8957" max="8957" width="13.5703125" style="97" customWidth="1"/>
    <col min="8958" max="8958" width="12.85546875" style="97" customWidth="1"/>
    <col min="8959" max="8959" width="15" style="97" customWidth="1"/>
    <col min="8960" max="8961" width="13.42578125" style="97" customWidth="1"/>
    <col min="8962" max="9212" width="9.140625" style="97"/>
    <col min="9213" max="9213" width="13.5703125" style="97" customWidth="1"/>
    <col min="9214" max="9214" width="12.85546875" style="97" customWidth="1"/>
    <col min="9215" max="9215" width="15" style="97" customWidth="1"/>
    <col min="9216" max="9217" width="13.42578125" style="97" customWidth="1"/>
    <col min="9218" max="9468" width="9.140625" style="97"/>
    <col min="9469" max="9469" width="13.5703125" style="97" customWidth="1"/>
    <col min="9470" max="9470" width="12.85546875" style="97" customWidth="1"/>
    <col min="9471" max="9471" width="15" style="97" customWidth="1"/>
    <col min="9472" max="9473" width="13.42578125" style="97" customWidth="1"/>
    <col min="9474" max="9724" width="9.140625" style="97"/>
    <col min="9725" max="9725" width="13.5703125" style="97" customWidth="1"/>
    <col min="9726" max="9726" width="12.85546875" style="97" customWidth="1"/>
    <col min="9727" max="9727" width="15" style="97" customWidth="1"/>
    <col min="9728" max="9729" width="13.42578125" style="97" customWidth="1"/>
    <col min="9730" max="9980" width="9.140625" style="97"/>
    <col min="9981" max="9981" width="13.5703125" style="97" customWidth="1"/>
    <col min="9982" max="9982" width="12.85546875" style="97" customWidth="1"/>
    <col min="9983" max="9983" width="15" style="97" customWidth="1"/>
    <col min="9984" max="9985" width="13.42578125" style="97" customWidth="1"/>
    <col min="9986" max="10236" width="9.140625" style="97"/>
    <col min="10237" max="10237" width="13.5703125" style="97" customWidth="1"/>
    <col min="10238" max="10238" width="12.85546875" style="97" customWidth="1"/>
    <col min="10239" max="10239" width="15" style="97" customWidth="1"/>
    <col min="10240" max="10241" width="13.42578125" style="97" customWidth="1"/>
    <col min="10242" max="10492" width="9.140625" style="97"/>
    <col min="10493" max="10493" width="13.5703125" style="97" customWidth="1"/>
    <col min="10494" max="10494" width="12.85546875" style="97" customWidth="1"/>
    <col min="10495" max="10495" width="15" style="97" customWidth="1"/>
    <col min="10496" max="10497" width="13.42578125" style="97" customWidth="1"/>
    <col min="10498" max="10748" width="9.140625" style="97"/>
    <col min="10749" max="10749" width="13.5703125" style="97" customWidth="1"/>
    <col min="10750" max="10750" width="12.85546875" style="97" customWidth="1"/>
    <col min="10751" max="10751" width="15" style="97" customWidth="1"/>
    <col min="10752" max="10753" width="13.42578125" style="97" customWidth="1"/>
    <col min="10754" max="11004" width="9.140625" style="97"/>
    <col min="11005" max="11005" width="13.5703125" style="97" customWidth="1"/>
    <col min="11006" max="11006" width="12.85546875" style="97" customWidth="1"/>
    <col min="11007" max="11007" width="15" style="97" customWidth="1"/>
    <col min="11008" max="11009" width="13.42578125" style="97" customWidth="1"/>
    <col min="11010" max="11260" width="9.140625" style="97"/>
    <col min="11261" max="11261" width="13.5703125" style="97" customWidth="1"/>
    <col min="11262" max="11262" width="12.85546875" style="97" customWidth="1"/>
    <col min="11263" max="11263" width="15" style="97" customWidth="1"/>
    <col min="11264" max="11265" width="13.42578125" style="97" customWidth="1"/>
    <col min="11266" max="11516" width="9.140625" style="97"/>
    <col min="11517" max="11517" width="13.5703125" style="97" customWidth="1"/>
    <col min="11518" max="11518" width="12.85546875" style="97" customWidth="1"/>
    <col min="11519" max="11519" width="15" style="97" customWidth="1"/>
    <col min="11520" max="11521" width="13.42578125" style="97" customWidth="1"/>
    <col min="11522" max="11772" width="9.140625" style="97"/>
    <col min="11773" max="11773" width="13.5703125" style="97" customWidth="1"/>
    <col min="11774" max="11774" width="12.85546875" style="97" customWidth="1"/>
    <col min="11775" max="11775" width="15" style="97" customWidth="1"/>
    <col min="11776" max="11777" width="13.42578125" style="97" customWidth="1"/>
    <col min="11778" max="12028" width="9.140625" style="97"/>
    <col min="12029" max="12029" width="13.5703125" style="97" customWidth="1"/>
    <col min="12030" max="12030" width="12.85546875" style="97" customWidth="1"/>
    <col min="12031" max="12031" width="15" style="97" customWidth="1"/>
    <col min="12032" max="12033" width="13.42578125" style="97" customWidth="1"/>
    <col min="12034" max="12284" width="9.140625" style="97"/>
    <col min="12285" max="12285" width="13.5703125" style="97" customWidth="1"/>
    <col min="12286" max="12286" width="12.85546875" style="97" customWidth="1"/>
    <col min="12287" max="12287" width="15" style="97" customWidth="1"/>
    <col min="12288" max="12289" width="13.42578125" style="97" customWidth="1"/>
    <col min="12290" max="12540" width="9.140625" style="97"/>
    <col min="12541" max="12541" width="13.5703125" style="97" customWidth="1"/>
    <col min="12542" max="12542" width="12.85546875" style="97" customWidth="1"/>
    <col min="12543" max="12543" width="15" style="97" customWidth="1"/>
    <col min="12544" max="12545" width="13.42578125" style="97" customWidth="1"/>
    <col min="12546" max="12796" width="9.140625" style="97"/>
    <col min="12797" max="12797" width="13.5703125" style="97" customWidth="1"/>
    <col min="12798" max="12798" width="12.85546875" style="97" customWidth="1"/>
    <col min="12799" max="12799" width="15" style="97" customWidth="1"/>
    <col min="12800" max="12801" width="13.42578125" style="97" customWidth="1"/>
    <col min="12802" max="13052" width="9.140625" style="97"/>
    <col min="13053" max="13053" width="13.5703125" style="97" customWidth="1"/>
    <col min="13054" max="13054" width="12.85546875" style="97" customWidth="1"/>
    <col min="13055" max="13055" width="15" style="97" customWidth="1"/>
    <col min="13056" max="13057" width="13.42578125" style="97" customWidth="1"/>
    <col min="13058" max="13308" width="9.140625" style="97"/>
    <col min="13309" max="13309" width="13.5703125" style="97" customWidth="1"/>
    <col min="13310" max="13310" width="12.85546875" style="97" customWidth="1"/>
    <col min="13311" max="13311" width="15" style="97" customWidth="1"/>
    <col min="13312" max="13313" width="13.42578125" style="97" customWidth="1"/>
    <col min="13314" max="13564" width="9.140625" style="97"/>
    <col min="13565" max="13565" width="13.5703125" style="97" customWidth="1"/>
    <col min="13566" max="13566" width="12.85546875" style="97" customWidth="1"/>
    <col min="13567" max="13567" width="15" style="97" customWidth="1"/>
    <col min="13568" max="13569" width="13.42578125" style="97" customWidth="1"/>
    <col min="13570" max="13820" width="9.140625" style="97"/>
    <col min="13821" max="13821" width="13.5703125" style="97" customWidth="1"/>
    <col min="13822" max="13822" width="12.85546875" style="97" customWidth="1"/>
    <col min="13823" max="13823" width="15" style="97" customWidth="1"/>
    <col min="13824" max="13825" width="13.42578125" style="97" customWidth="1"/>
    <col min="13826" max="14076" width="9.140625" style="97"/>
    <col min="14077" max="14077" width="13.5703125" style="97" customWidth="1"/>
    <col min="14078" max="14078" width="12.85546875" style="97" customWidth="1"/>
    <col min="14079" max="14079" width="15" style="97" customWidth="1"/>
    <col min="14080" max="14081" width="13.42578125" style="97" customWidth="1"/>
    <col min="14082" max="14332" width="9.140625" style="97"/>
    <col min="14333" max="14333" width="13.5703125" style="97" customWidth="1"/>
    <col min="14334" max="14334" width="12.85546875" style="97" customWidth="1"/>
    <col min="14335" max="14335" width="15" style="97" customWidth="1"/>
    <col min="14336" max="14337" width="13.42578125" style="97" customWidth="1"/>
    <col min="14338" max="14588" width="9.140625" style="97"/>
    <col min="14589" max="14589" width="13.5703125" style="97" customWidth="1"/>
    <col min="14590" max="14590" width="12.85546875" style="97" customWidth="1"/>
    <col min="14591" max="14591" width="15" style="97" customWidth="1"/>
    <col min="14592" max="14593" width="13.42578125" style="97" customWidth="1"/>
    <col min="14594" max="14844" width="9.140625" style="97"/>
    <col min="14845" max="14845" width="13.5703125" style="97" customWidth="1"/>
    <col min="14846" max="14846" width="12.85546875" style="97" customWidth="1"/>
    <col min="14847" max="14847" width="15" style="97" customWidth="1"/>
    <col min="14848" max="14849" width="13.42578125" style="97" customWidth="1"/>
    <col min="14850" max="15100" width="9.140625" style="97"/>
    <col min="15101" max="15101" width="13.5703125" style="97" customWidth="1"/>
    <col min="15102" max="15102" width="12.85546875" style="97" customWidth="1"/>
    <col min="15103" max="15103" width="15" style="97" customWidth="1"/>
    <col min="15104" max="15105" width="13.42578125" style="97" customWidth="1"/>
    <col min="15106" max="15356" width="9.140625" style="97"/>
    <col min="15357" max="15357" width="13.5703125" style="97" customWidth="1"/>
    <col min="15358" max="15358" width="12.85546875" style="97" customWidth="1"/>
    <col min="15359" max="15359" width="15" style="97" customWidth="1"/>
    <col min="15360" max="15361" width="13.42578125" style="97" customWidth="1"/>
    <col min="15362" max="15612" width="9.140625" style="97"/>
    <col min="15613" max="15613" width="13.5703125" style="97" customWidth="1"/>
    <col min="15614" max="15614" width="12.85546875" style="97" customWidth="1"/>
    <col min="15615" max="15615" width="15" style="97" customWidth="1"/>
    <col min="15616" max="15617" width="13.42578125" style="97" customWidth="1"/>
    <col min="15618" max="15868" width="9.140625" style="97"/>
    <col min="15869" max="15869" width="13.5703125" style="97" customWidth="1"/>
    <col min="15870" max="15870" width="12.85546875" style="97" customWidth="1"/>
    <col min="15871" max="15871" width="15" style="97" customWidth="1"/>
    <col min="15872" max="15873" width="13.42578125" style="97" customWidth="1"/>
    <col min="15874" max="16124" width="9.140625" style="97"/>
    <col min="16125" max="16125" width="13.5703125" style="97" customWidth="1"/>
    <col min="16126" max="16126" width="12.85546875" style="97" customWidth="1"/>
    <col min="16127" max="16127" width="15" style="97" customWidth="1"/>
    <col min="16128" max="16129" width="13.42578125" style="97" customWidth="1"/>
    <col min="16130" max="16384" width="9.140625" style="97"/>
  </cols>
  <sheetData>
    <row r="1" spans="1:7" ht="33" customHeight="1" x14ac:dyDescent="0.2">
      <c r="A1" s="453" t="s">
        <v>290</v>
      </c>
      <c r="B1" s="454"/>
      <c r="C1" s="454"/>
      <c r="D1" s="454"/>
      <c r="E1" s="454"/>
      <c r="F1" s="454"/>
      <c r="G1" s="455"/>
    </row>
    <row r="2" spans="1:7" s="98" customFormat="1" ht="33.75" customHeight="1" x14ac:dyDescent="0.2">
      <c r="A2" s="290" t="s">
        <v>258</v>
      </c>
      <c r="B2" s="291"/>
      <c r="C2" s="291"/>
      <c r="D2" s="291"/>
      <c r="E2" s="291"/>
      <c r="F2" s="291"/>
      <c r="G2" s="292"/>
    </row>
    <row r="3" spans="1:7" s="98" customFormat="1" ht="29.25" customHeight="1" x14ac:dyDescent="0.2">
      <c r="A3" s="293" t="s">
        <v>194</v>
      </c>
      <c r="B3" s="294"/>
      <c r="C3" s="294"/>
      <c r="D3" s="294"/>
      <c r="E3" s="294"/>
      <c r="F3" s="294"/>
      <c r="G3" s="295"/>
    </row>
    <row r="4" spans="1:7" ht="12.75" customHeight="1" x14ac:dyDescent="0.2">
      <c r="A4" s="281" t="s">
        <v>189</v>
      </c>
      <c r="B4" s="296" t="s">
        <v>149</v>
      </c>
      <c r="C4" s="296" t="s">
        <v>138</v>
      </c>
      <c r="D4" s="271" t="s">
        <v>196</v>
      </c>
      <c r="E4" s="272"/>
      <c r="F4" s="271" t="s">
        <v>197</v>
      </c>
      <c r="G4" s="280"/>
    </row>
    <row r="5" spans="1:7" x14ac:dyDescent="0.2">
      <c r="A5" s="282"/>
      <c r="B5" s="297"/>
      <c r="C5" s="297"/>
      <c r="D5" s="173" t="s">
        <v>139</v>
      </c>
      <c r="E5" s="173" t="s">
        <v>140</v>
      </c>
      <c r="F5" s="173" t="s">
        <v>139</v>
      </c>
      <c r="G5" s="197" t="s">
        <v>140</v>
      </c>
    </row>
    <row r="6" spans="1:7" ht="12.75" customHeight="1" x14ac:dyDescent="0.2">
      <c r="A6" s="198"/>
      <c r="B6" s="178">
        <v>1</v>
      </c>
      <c r="C6" s="179"/>
      <c r="D6" s="180">
        <v>0</v>
      </c>
      <c r="E6" s="95">
        <f>ROUND((C6*D6)/B6,2)</f>
        <v>0</v>
      </c>
      <c r="F6" s="180">
        <v>0</v>
      </c>
      <c r="G6" s="199">
        <f>ROUND((C6*F6)/B6,2)</f>
        <v>0</v>
      </c>
    </row>
    <row r="7" spans="1:7" x14ac:dyDescent="0.2">
      <c r="A7" s="198"/>
      <c r="B7" s="178">
        <v>1</v>
      </c>
      <c r="C7" s="179"/>
      <c r="D7" s="180">
        <v>0</v>
      </c>
      <c r="E7" s="95">
        <f t="shared" ref="E7:E49" si="0">ROUND((C7*D7)/B7,2)</f>
        <v>0</v>
      </c>
      <c r="F7" s="180">
        <v>0</v>
      </c>
      <c r="G7" s="199">
        <f t="shared" ref="G7:G49" si="1">ROUND((C7*F7)/B7,2)</f>
        <v>0</v>
      </c>
    </row>
    <row r="8" spans="1:7" x14ac:dyDescent="0.2">
      <c r="A8" s="200"/>
      <c r="B8" s="178">
        <v>1</v>
      </c>
      <c r="C8" s="179"/>
      <c r="D8" s="180">
        <v>0</v>
      </c>
      <c r="E8" s="95">
        <f t="shared" si="0"/>
        <v>0</v>
      </c>
      <c r="F8" s="180">
        <v>0</v>
      </c>
      <c r="G8" s="199">
        <f t="shared" si="1"/>
        <v>0</v>
      </c>
    </row>
    <row r="9" spans="1:7" x14ac:dyDescent="0.2">
      <c r="A9" s="200"/>
      <c r="B9" s="178">
        <v>1</v>
      </c>
      <c r="C9" s="179"/>
      <c r="D9" s="180">
        <v>0</v>
      </c>
      <c r="E9" s="95">
        <f t="shared" si="0"/>
        <v>0</v>
      </c>
      <c r="F9" s="180">
        <v>0</v>
      </c>
      <c r="G9" s="199">
        <f t="shared" si="1"/>
        <v>0</v>
      </c>
    </row>
    <row r="10" spans="1:7" x14ac:dyDescent="0.2">
      <c r="A10" s="198"/>
      <c r="B10" s="178">
        <v>1</v>
      </c>
      <c r="C10" s="179"/>
      <c r="D10" s="180">
        <v>0</v>
      </c>
      <c r="E10" s="95">
        <f t="shared" si="0"/>
        <v>0</v>
      </c>
      <c r="F10" s="180">
        <v>0</v>
      </c>
      <c r="G10" s="199">
        <f t="shared" si="1"/>
        <v>0</v>
      </c>
    </row>
    <row r="11" spans="1:7" x14ac:dyDescent="0.2">
      <c r="A11" s="198"/>
      <c r="B11" s="180">
        <v>1</v>
      </c>
      <c r="C11" s="179"/>
      <c r="D11" s="180">
        <v>0</v>
      </c>
      <c r="E11" s="95">
        <f t="shared" si="0"/>
        <v>0</v>
      </c>
      <c r="F11" s="180">
        <v>0</v>
      </c>
      <c r="G11" s="199">
        <f t="shared" si="1"/>
        <v>0</v>
      </c>
    </row>
    <row r="12" spans="1:7" x14ac:dyDescent="0.2">
      <c r="A12" s="198"/>
      <c r="B12" s="180">
        <v>1</v>
      </c>
      <c r="C12" s="179"/>
      <c r="D12" s="180">
        <v>0</v>
      </c>
      <c r="E12" s="95">
        <f t="shared" si="0"/>
        <v>0</v>
      </c>
      <c r="F12" s="180">
        <v>0</v>
      </c>
      <c r="G12" s="199">
        <f t="shared" si="1"/>
        <v>0</v>
      </c>
    </row>
    <row r="13" spans="1:7" x14ac:dyDescent="0.2">
      <c r="A13" s="198"/>
      <c r="B13" s="180">
        <v>1</v>
      </c>
      <c r="C13" s="179"/>
      <c r="D13" s="180">
        <v>0</v>
      </c>
      <c r="E13" s="95">
        <f t="shared" ref="E13:E29" si="2">ROUND((C13*D13)/B13,2)</f>
        <v>0</v>
      </c>
      <c r="F13" s="180">
        <v>0</v>
      </c>
      <c r="G13" s="199">
        <f t="shared" ref="G13:G29" si="3">ROUND((C13*F13)/B13,2)</f>
        <v>0</v>
      </c>
    </row>
    <row r="14" spans="1:7" x14ac:dyDescent="0.2">
      <c r="A14" s="198"/>
      <c r="B14" s="180">
        <v>1</v>
      </c>
      <c r="C14" s="179"/>
      <c r="D14" s="180">
        <v>0</v>
      </c>
      <c r="E14" s="95">
        <f t="shared" si="2"/>
        <v>0</v>
      </c>
      <c r="F14" s="180">
        <v>0</v>
      </c>
      <c r="G14" s="199">
        <f t="shared" si="3"/>
        <v>0</v>
      </c>
    </row>
    <row r="15" spans="1:7" x14ac:dyDescent="0.2">
      <c r="A15" s="198"/>
      <c r="B15" s="180">
        <v>1</v>
      </c>
      <c r="C15" s="179"/>
      <c r="D15" s="180">
        <v>0</v>
      </c>
      <c r="E15" s="95">
        <f t="shared" si="2"/>
        <v>0</v>
      </c>
      <c r="F15" s="180">
        <v>0</v>
      </c>
      <c r="G15" s="199">
        <f t="shared" si="3"/>
        <v>0</v>
      </c>
    </row>
    <row r="16" spans="1:7" x14ac:dyDescent="0.2">
      <c r="A16" s="198"/>
      <c r="B16" s="178">
        <v>1</v>
      </c>
      <c r="C16" s="179"/>
      <c r="D16" s="180">
        <v>0</v>
      </c>
      <c r="E16" s="95">
        <f t="shared" si="2"/>
        <v>0</v>
      </c>
      <c r="F16" s="180">
        <v>0</v>
      </c>
      <c r="G16" s="199">
        <f t="shared" si="3"/>
        <v>0</v>
      </c>
    </row>
    <row r="17" spans="1:7" x14ac:dyDescent="0.2">
      <c r="A17" s="198"/>
      <c r="B17" s="178">
        <v>1</v>
      </c>
      <c r="C17" s="179"/>
      <c r="D17" s="180">
        <v>0</v>
      </c>
      <c r="E17" s="95">
        <f t="shared" si="2"/>
        <v>0</v>
      </c>
      <c r="F17" s="180">
        <v>0</v>
      </c>
      <c r="G17" s="199">
        <f t="shared" si="3"/>
        <v>0</v>
      </c>
    </row>
    <row r="18" spans="1:7" x14ac:dyDescent="0.2">
      <c r="A18" s="198"/>
      <c r="B18" s="178">
        <v>1</v>
      </c>
      <c r="C18" s="179"/>
      <c r="D18" s="180">
        <v>0</v>
      </c>
      <c r="E18" s="95">
        <f t="shared" si="2"/>
        <v>0</v>
      </c>
      <c r="F18" s="180">
        <v>0</v>
      </c>
      <c r="G18" s="199">
        <f t="shared" si="3"/>
        <v>0</v>
      </c>
    </row>
    <row r="19" spans="1:7" x14ac:dyDescent="0.2">
      <c r="A19" s="198"/>
      <c r="B19" s="180">
        <v>1</v>
      </c>
      <c r="C19" s="179"/>
      <c r="D19" s="180">
        <v>0</v>
      </c>
      <c r="E19" s="95">
        <f t="shared" si="2"/>
        <v>0</v>
      </c>
      <c r="F19" s="180">
        <v>0</v>
      </c>
      <c r="G19" s="199">
        <f t="shared" si="3"/>
        <v>0</v>
      </c>
    </row>
    <row r="20" spans="1:7" x14ac:dyDescent="0.2">
      <c r="A20" s="198"/>
      <c r="B20" s="180">
        <v>1</v>
      </c>
      <c r="C20" s="179"/>
      <c r="D20" s="180">
        <v>0</v>
      </c>
      <c r="E20" s="95">
        <f t="shared" si="2"/>
        <v>0</v>
      </c>
      <c r="F20" s="180">
        <v>0</v>
      </c>
      <c r="G20" s="199">
        <f t="shared" si="3"/>
        <v>0</v>
      </c>
    </row>
    <row r="21" spans="1:7" x14ac:dyDescent="0.2">
      <c r="A21" s="198"/>
      <c r="B21" s="178">
        <v>1</v>
      </c>
      <c r="C21" s="179"/>
      <c r="D21" s="180">
        <v>0</v>
      </c>
      <c r="E21" s="95">
        <f t="shared" si="2"/>
        <v>0</v>
      </c>
      <c r="F21" s="180">
        <v>0</v>
      </c>
      <c r="G21" s="199">
        <f t="shared" si="3"/>
        <v>0</v>
      </c>
    </row>
    <row r="22" spans="1:7" x14ac:dyDescent="0.2">
      <c r="A22" s="198"/>
      <c r="B22" s="180">
        <v>1</v>
      </c>
      <c r="C22" s="179"/>
      <c r="D22" s="180">
        <v>0</v>
      </c>
      <c r="E22" s="95">
        <f t="shared" si="2"/>
        <v>0</v>
      </c>
      <c r="F22" s="180">
        <v>0</v>
      </c>
      <c r="G22" s="199">
        <f t="shared" si="3"/>
        <v>0</v>
      </c>
    </row>
    <row r="23" spans="1:7" x14ac:dyDescent="0.2">
      <c r="A23" s="198"/>
      <c r="B23" s="180">
        <v>1</v>
      </c>
      <c r="C23" s="179"/>
      <c r="D23" s="180">
        <v>0</v>
      </c>
      <c r="E23" s="95">
        <f t="shared" si="2"/>
        <v>0</v>
      </c>
      <c r="F23" s="180">
        <v>0</v>
      </c>
      <c r="G23" s="199">
        <f t="shared" si="3"/>
        <v>0</v>
      </c>
    </row>
    <row r="24" spans="1:7" x14ac:dyDescent="0.2">
      <c r="A24" s="198"/>
      <c r="B24" s="180">
        <v>1</v>
      </c>
      <c r="C24" s="179"/>
      <c r="D24" s="180">
        <v>0</v>
      </c>
      <c r="E24" s="95">
        <f t="shared" si="2"/>
        <v>0</v>
      </c>
      <c r="F24" s="180">
        <v>0</v>
      </c>
      <c r="G24" s="199">
        <f t="shared" si="3"/>
        <v>0</v>
      </c>
    </row>
    <row r="25" spans="1:7" x14ac:dyDescent="0.2">
      <c r="A25" s="198"/>
      <c r="B25" s="180">
        <v>1</v>
      </c>
      <c r="C25" s="179"/>
      <c r="D25" s="180">
        <v>0</v>
      </c>
      <c r="E25" s="95">
        <f t="shared" si="2"/>
        <v>0</v>
      </c>
      <c r="F25" s="180">
        <v>0</v>
      </c>
      <c r="G25" s="199">
        <f t="shared" si="3"/>
        <v>0</v>
      </c>
    </row>
    <row r="26" spans="1:7" x14ac:dyDescent="0.2">
      <c r="A26" s="198"/>
      <c r="B26" s="180">
        <v>1</v>
      </c>
      <c r="C26" s="179"/>
      <c r="D26" s="180">
        <v>0</v>
      </c>
      <c r="E26" s="95">
        <f t="shared" si="2"/>
        <v>0</v>
      </c>
      <c r="F26" s="180">
        <v>0</v>
      </c>
      <c r="G26" s="199">
        <f t="shared" si="3"/>
        <v>0</v>
      </c>
    </row>
    <row r="27" spans="1:7" x14ac:dyDescent="0.2">
      <c r="A27" s="198"/>
      <c r="B27" s="180">
        <v>1</v>
      </c>
      <c r="C27" s="179"/>
      <c r="D27" s="180">
        <v>0</v>
      </c>
      <c r="E27" s="95">
        <f t="shared" si="2"/>
        <v>0</v>
      </c>
      <c r="F27" s="180">
        <v>0</v>
      </c>
      <c r="G27" s="199">
        <f t="shared" si="3"/>
        <v>0</v>
      </c>
    </row>
    <row r="28" spans="1:7" x14ac:dyDescent="0.2">
      <c r="A28" s="198"/>
      <c r="B28" s="180">
        <v>1</v>
      </c>
      <c r="C28" s="179"/>
      <c r="D28" s="180">
        <v>0</v>
      </c>
      <c r="E28" s="95">
        <f t="shared" si="2"/>
        <v>0</v>
      </c>
      <c r="F28" s="180">
        <v>0</v>
      </c>
      <c r="G28" s="199">
        <f t="shared" si="3"/>
        <v>0</v>
      </c>
    </row>
    <row r="29" spans="1:7" x14ac:dyDescent="0.2">
      <c r="A29" s="198"/>
      <c r="B29" s="178">
        <v>1</v>
      </c>
      <c r="C29" s="179"/>
      <c r="D29" s="180">
        <v>0</v>
      </c>
      <c r="E29" s="95">
        <f t="shared" si="2"/>
        <v>0</v>
      </c>
      <c r="F29" s="180">
        <v>0</v>
      </c>
      <c r="G29" s="199">
        <f t="shared" si="3"/>
        <v>0</v>
      </c>
    </row>
    <row r="30" spans="1:7" x14ac:dyDescent="0.2">
      <c r="A30" s="198"/>
      <c r="B30" s="178">
        <v>1</v>
      </c>
      <c r="C30" s="179"/>
      <c r="D30" s="180">
        <v>0</v>
      </c>
      <c r="E30" s="95">
        <f t="shared" si="0"/>
        <v>0</v>
      </c>
      <c r="F30" s="180">
        <v>0</v>
      </c>
      <c r="G30" s="199">
        <f t="shared" si="1"/>
        <v>0</v>
      </c>
    </row>
    <row r="31" spans="1:7" x14ac:dyDescent="0.2">
      <c r="A31" s="198"/>
      <c r="B31" s="178">
        <v>1</v>
      </c>
      <c r="C31" s="179"/>
      <c r="D31" s="180">
        <v>0</v>
      </c>
      <c r="E31" s="95">
        <f t="shared" si="0"/>
        <v>0</v>
      </c>
      <c r="F31" s="180">
        <v>0</v>
      </c>
      <c r="G31" s="199">
        <f t="shared" si="1"/>
        <v>0</v>
      </c>
    </row>
    <row r="32" spans="1:7" x14ac:dyDescent="0.2">
      <c r="A32" s="198"/>
      <c r="B32" s="178">
        <v>1</v>
      </c>
      <c r="C32" s="179"/>
      <c r="D32" s="180">
        <v>0</v>
      </c>
      <c r="E32" s="95">
        <f t="shared" si="0"/>
        <v>0</v>
      </c>
      <c r="F32" s="180">
        <v>0</v>
      </c>
      <c r="G32" s="199">
        <f t="shared" si="1"/>
        <v>0</v>
      </c>
    </row>
    <row r="33" spans="1:7" x14ac:dyDescent="0.2">
      <c r="A33" s="198"/>
      <c r="B33" s="178">
        <v>1</v>
      </c>
      <c r="C33" s="179"/>
      <c r="D33" s="180">
        <v>0</v>
      </c>
      <c r="E33" s="95">
        <f t="shared" si="0"/>
        <v>0</v>
      </c>
      <c r="F33" s="180">
        <v>0</v>
      </c>
      <c r="G33" s="199">
        <f t="shared" si="1"/>
        <v>0</v>
      </c>
    </row>
    <row r="34" spans="1:7" x14ac:dyDescent="0.2">
      <c r="A34" s="198"/>
      <c r="B34" s="178">
        <v>1</v>
      </c>
      <c r="C34" s="179"/>
      <c r="D34" s="180">
        <v>0</v>
      </c>
      <c r="E34" s="95">
        <f t="shared" si="0"/>
        <v>0</v>
      </c>
      <c r="F34" s="180">
        <v>0</v>
      </c>
      <c r="G34" s="199">
        <f t="shared" si="1"/>
        <v>0</v>
      </c>
    </row>
    <row r="35" spans="1:7" x14ac:dyDescent="0.2">
      <c r="A35" s="198"/>
      <c r="B35" s="178">
        <v>1</v>
      </c>
      <c r="C35" s="179"/>
      <c r="D35" s="180">
        <v>0</v>
      </c>
      <c r="E35" s="95">
        <f t="shared" si="0"/>
        <v>0</v>
      </c>
      <c r="F35" s="180">
        <v>0</v>
      </c>
      <c r="G35" s="199">
        <f t="shared" si="1"/>
        <v>0</v>
      </c>
    </row>
    <row r="36" spans="1:7" x14ac:dyDescent="0.2">
      <c r="A36" s="198"/>
      <c r="B36" s="178">
        <v>1</v>
      </c>
      <c r="C36" s="179"/>
      <c r="D36" s="180">
        <v>0</v>
      </c>
      <c r="E36" s="95">
        <f t="shared" si="0"/>
        <v>0</v>
      </c>
      <c r="F36" s="180">
        <v>0</v>
      </c>
      <c r="G36" s="199">
        <f t="shared" si="1"/>
        <v>0</v>
      </c>
    </row>
    <row r="37" spans="1:7" x14ac:dyDescent="0.2">
      <c r="A37" s="198"/>
      <c r="B37" s="178">
        <v>1</v>
      </c>
      <c r="C37" s="179"/>
      <c r="D37" s="180">
        <v>0</v>
      </c>
      <c r="E37" s="95">
        <f t="shared" si="0"/>
        <v>0</v>
      </c>
      <c r="F37" s="180">
        <v>0</v>
      </c>
      <c r="G37" s="199">
        <f t="shared" si="1"/>
        <v>0</v>
      </c>
    </row>
    <row r="38" spans="1:7" x14ac:dyDescent="0.2">
      <c r="A38" s="198"/>
      <c r="B38" s="178">
        <v>1</v>
      </c>
      <c r="C38" s="179"/>
      <c r="D38" s="180">
        <v>0</v>
      </c>
      <c r="E38" s="95">
        <f t="shared" si="0"/>
        <v>0</v>
      </c>
      <c r="F38" s="180">
        <v>0</v>
      </c>
      <c r="G38" s="199">
        <f t="shared" si="1"/>
        <v>0</v>
      </c>
    </row>
    <row r="39" spans="1:7" x14ac:dyDescent="0.2">
      <c r="A39" s="198"/>
      <c r="B39" s="178">
        <v>1</v>
      </c>
      <c r="C39" s="179"/>
      <c r="D39" s="180">
        <v>0</v>
      </c>
      <c r="E39" s="95">
        <f t="shared" si="0"/>
        <v>0</v>
      </c>
      <c r="F39" s="180">
        <v>0</v>
      </c>
      <c r="G39" s="199">
        <f t="shared" si="1"/>
        <v>0</v>
      </c>
    </row>
    <row r="40" spans="1:7" x14ac:dyDescent="0.2">
      <c r="A40" s="198"/>
      <c r="B40" s="178">
        <v>1</v>
      </c>
      <c r="C40" s="179"/>
      <c r="D40" s="180">
        <v>0</v>
      </c>
      <c r="E40" s="95">
        <f t="shared" si="0"/>
        <v>0</v>
      </c>
      <c r="F40" s="180">
        <v>0</v>
      </c>
      <c r="G40" s="199">
        <f t="shared" si="1"/>
        <v>0</v>
      </c>
    </row>
    <row r="41" spans="1:7" x14ac:dyDescent="0.2">
      <c r="A41" s="198"/>
      <c r="B41" s="178">
        <v>1</v>
      </c>
      <c r="C41" s="179"/>
      <c r="D41" s="180">
        <v>0</v>
      </c>
      <c r="E41" s="95">
        <f t="shared" si="0"/>
        <v>0</v>
      </c>
      <c r="F41" s="180">
        <v>0</v>
      </c>
      <c r="G41" s="199">
        <f t="shared" si="1"/>
        <v>0</v>
      </c>
    </row>
    <row r="42" spans="1:7" x14ac:dyDescent="0.2">
      <c r="A42" s="198"/>
      <c r="B42" s="178">
        <v>1</v>
      </c>
      <c r="C42" s="179"/>
      <c r="D42" s="180">
        <v>0</v>
      </c>
      <c r="E42" s="95">
        <f t="shared" si="0"/>
        <v>0</v>
      </c>
      <c r="F42" s="180">
        <v>0</v>
      </c>
      <c r="G42" s="199">
        <f t="shared" si="1"/>
        <v>0</v>
      </c>
    </row>
    <row r="43" spans="1:7" x14ac:dyDescent="0.2">
      <c r="A43" s="198"/>
      <c r="B43" s="178">
        <v>1</v>
      </c>
      <c r="C43" s="179"/>
      <c r="D43" s="180">
        <v>0</v>
      </c>
      <c r="E43" s="95">
        <f t="shared" ref="E43:E48" si="4">ROUND((C43*D43)/B43,2)</f>
        <v>0</v>
      </c>
      <c r="F43" s="180">
        <v>0</v>
      </c>
      <c r="G43" s="199">
        <f t="shared" ref="G43:G48" si="5">ROUND((C43*F43)/B43,2)</f>
        <v>0</v>
      </c>
    </row>
    <row r="44" spans="1:7" x14ac:dyDescent="0.2">
      <c r="A44" s="198"/>
      <c r="B44" s="178">
        <v>1</v>
      </c>
      <c r="C44" s="179"/>
      <c r="D44" s="180">
        <v>0</v>
      </c>
      <c r="E44" s="95">
        <f t="shared" si="4"/>
        <v>0</v>
      </c>
      <c r="F44" s="180">
        <v>0</v>
      </c>
      <c r="G44" s="199">
        <f t="shared" si="5"/>
        <v>0</v>
      </c>
    </row>
    <row r="45" spans="1:7" x14ac:dyDescent="0.2">
      <c r="A45" s="198"/>
      <c r="B45" s="178">
        <v>1</v>
      </c>
      <c r="C45" s="179"/>
      <c r="D45" s="180">
        <v>0</v>
      </c>
      <c r="E45" s="95">
        <f t="shared" si="4"/>
        <v>0</v>
      </c>
      <c r="F45" s="180">
        <v>0</v>
      </c>
      <c r="G45" s="199">
        <f t="shared" si="5"/>
        <v>0</v>
      </c>
    </row>
    <row r="46" spans="1:7" x14ac:dyDescent="0.2">
      <c r="A46" s="198"/>
      <c r="B46" s="178">
        <v>1</v>
      </c>
      <c r="C46" s="179"/>
      <c r="D46" s="180">
        <v>0</v>
      </c>
      <c r="E46" s="95">
        <f t="shared" si="4"/>
        <v>0</v>
      </c>
      <c r="F46" s="180">
        <v>0</v>
      </c>
      <c r="G46" s="199">
        <f t="shared" si="5"/>
        <v>0</v>
      </c>
    </row>
    <row r="47" spans="1:7" x14ac:dyDescent="0.2">
      <c r="A47" s="198"/>
      <c r="B47" s="178">
        <v>1</v>
      </c>
      <c r="C47" s="179"/>
      <c r="D47" s="180">
        <v>0</v>
      </c>
      <c r="E47" s="95">
        <f t="shared" si="4"/>
        <v>0</v>
      </c>
      <c r="F47" s="180">
        <v>0</v>
      </c>
      <c r="G47" s="199">
        <f t="shared" si="5"/>
        <v>0</v>
      </c>
    </row>
    <row r="48" spans="1:7" x14ac:dyDescent="0.2">
      <c r="A48" s="198"/>
      <c r="B48" s="178">
        <v>1</v>
      </c>
      <c r="C48" s="179"/>
      <c r="D48" s="180">
        <v>0</v>
      </c>
      <c r="E48" s="95">
        <f t="shared" si="4"/>
        <v>0</v>
      </c>
      <c r="F48" s="180">
        <v>0</v>
      </c>
      <c r="G48" s="199">
        <f t="shared" si="5"/>
        <v>0</v>
      </c>
    </row>
    <row r="49" spans="1:7" x14ac:dyDescent="0.2">
      <c r="A49" s="198"/>
      <c r="B49" s="178">
        <v>1</v>
      </c>
      <c r="C49" s="179"/>
      <c r="D49" s="180">
        <v>0</v>
      </c>
      <c r="E49" s="95">
        <f t="shared" si="0"/>
        <v>0</v>
      </c>
      <c r="F49" s="180">
        <v>0</v>
      </c>
      <c r="G49" s="199">
        <f t="shared" si="1"/>
        <v>0</v>
      </c>
    </row>
    <row r="50" spans="1:7" x14ac:dyDescent="0.2">
      <c r="A50" s="198"/>
      <c r="B50" s="124"/>
      <c r="C50" s="95"/>
      <c r="D50" s="96"/>
      <c r="E50" s="95"/>
      <c r="F50" s="96"/>
      <c r="G50" s="199"/>
    </row>
    <row r="51" spans="1:7" ht="13.5" thickBot="1" x14ac:dyDescent="0.25">
      <c r="A51" s="265" t="s">
        <v>141</v>
      </c>
      <c r="B51" s="266"/>
      <c r="C51" s="267"/>
      <c r="D51" s="99"/>
      <c r="E51" s="100">
        <f>SUM(E6:E50)</f>
        <v>0</v>
      </c>
      <c r="F51" s="101"/>
      <c r="G51" s="201">
        <f>SUM(G6:G50)</f>
        <v>0</v>
      </c>
    </row>
    <row r="52" spans="1:7" s="84" customFormat="1" ht="13.5" thickBot="1" x14ac:dyDescent="0.25">
      <c r="A52" s="268" t="s">
        <v>142</v>
      </c>
      <c r="B52" s="269"/>
      <c r="C52" s="270"/>
      <c r="D52" s="87"/>
      <c r="E52" s="88">
        <f>ROUND((E51/'Resumo Geral'!H6),2)</f>
        <v>0</v>
      </c>
      <c r="F52" s="83"/>
      <c r="G52" s="88">
        <f>ROUND(G51/('Resumo Geral'!H8),2)</f>
        <v>0</v>
      </c>
    </row>
    <row r="53" spans="1:7" x14ac:dyDescent="0.2">
      <c r="A53" s="202"/>
      <c r="B53" s="203"/>
      <c r="C53" s="203"/>
      <c r="D53" s="203"/>
      <c r="E53" s="203"/>
      <c r="F53" s="203"/>
      <c r="G53" s="204"/>
    </row>
    <row r="54" spans="1:7" s="102" customFormat="1" ht="12.75" customHeight="1" x14ac:dyDescent="0.2">
      <c r="A54" s="281" t="s">
        <v>143</v>
      </c>
      <c r="B54" s="298" t="s">
        <v>137</v>
      </c>
      <c r="C54" s="296" t="s">
        <v>138</v>
      </c>
      <c r="D54" s="271" t="s">
        <v>196</v>
      </c>
      <c r="E54" s="272"/>
      <c r="F54" s="271" t="s">
        <v>197</v>
      </c>
      <c r="G54" s="280"/>
    </row>
    <row r="55" spans="1:7" s="102" customFormat="1" x14ac:dyDescent="0.2">
      <c r="A55" s="282"/>
      <c r="B55" s="299"/>
      <c r="C55" s="297"/>
      <c r="D55" s="173" t="s">
        <v>139</v>
      </c>
      <c r="E55" s="173" t="s">
        <v>140</v>
      </c>
      <c r="F55" s="173" t="s">
        <v>139</v>
      </c>
      <c r="G55" s="197" t="s">
        <v>140</v>
      </c>
    </row>
    <row r="56" spans="1:7" x14ac:dyDescent="0.2">
      <c r="A56" s="205"/>
      <c r="B56" s="180">
        <v>1</v>
      </c>
      <c r="C56" s="94"/>
      <c r="D56" s="180">
        <v>0</v>
      </c>
      <c r="E56" s="95">
        <f>ROUND((C56*D56)/B56,2)</f>
        <v>0</v>
      </c>
      <c r="F56" s="180">
        <v>0</v>
      </c>
      <c r="G56" s="199">
        <f>ROUND((C56*F56)/B56,2)</f>
        <v>0</v>
      </c>
    </row>
    <row r="57" spans="1:7" x14ac:dyDescent="0.2">
      <c r="A57" s="205"/>
      <c r="B57" s="178">
        <v>1</v>
      </c>
      <c r="C57" s="181"/>
      <c r="D57" s="180">
        <v>0</v>
      </c>
      <c r="E57" s="95">
        <f t="shared" ref="E57:E62" si="6">ROUND((C57*D57)/B57,2)</f>
        <v>0</v>
      </c>
      <c r="F57" s="180">
        <v>0</v>
      </c>
      <c r="G57" s="199">
        <f t="shared" ref="G57:G64" si="7">ROUND((C57*F57)/B57,2)</f>
        <v>0</v>
      </c>
    </row>
    <row r="58" spans="1:7" x14ac:dyDescent="0.2">
      <c r="A58" s="205"/>
      <c r="B58" s="180">
        <v>1</v>
      </c>
      <c r="C58" s="181"/>
      <c r="D58" s="180">
        <v>0</v>
      </c>
      <c r="E58" s="95">
        <f t="shared" si="6"/>
        <v>0</v>
      </c>
      <c r="F58" s="180">
        <v>0</v>
      </c>
      <c r="G58" s="199">
        <f t="shared" si="7"/>
        <v>0</v>
      </c>
    </row>
    <row r="59" spans="1:7" x14ac:dyDescent="0.2">
      <c r="A59" s="205"/>
      <c r="B59" s="180">
        <v>1</v>
      </c>
      <c r="C59" s="181"/>
      <c r="D59" s="180">
        <v>0</v>
      </c>
      <c r="E59" s="95">
        <f t="shared" si="6"/>
        <v>0</v>
      </c>
      <c r="F59" s="180">
        <v>0</v>
      </c>
      <c r="G59" s="199">
        <f t="shared" si="7"/>
        <v>0</v>
      </c>
    </row>
    <row r="60" spans="1:7" x14ac:dyDescent="0.2">
      <c r="A60" s="205"/>
      <c r="B60" s="180">
        <v>1</v>
      </c>
      <c r="C60" s="181"/>
      <c r="D60" s="180">
        <v>0</v>
      </c>
      <c r="E60" s="95">
        <f t="shared" si="6"/>
        <v>0</v>
      </c>
      <c r="F60" s="180">
        <v>0</v>
      </c>
      <c r="G60" s="199">
        <f t="shared" si="7"/>
        <v>0</v>
      </c>
    </row>
    <row r="61" spans="1:7" x14ac:dyDescent="0.2">
      <c r="A61" s="205"/>
      <c r="B61" s="180">
        <v>1</v>
      </c>
      <c r="C61" s="181"/>
      <c r="D61" s="180">
        <v>0</v>
      </c>
      <c r="E61" s="95">
        <f t="shared" si="6"/>
        <v>0</v>
      </c>
      <c r="F61" s="180">
        <v>0</v>
      </c>
      <c r="G61" s="199">
        <f t="shared" si="7"/>
        <v>0</v>
      </c>
    </row>
    <row r="62" spans="1:7" x14ac:dyDescent="0.2">
      <c r="A62" s="205"/>
      <c r="B62" s="180">
        <v>1</v>
      </c>
      <c r="C62" s="181"/>
      <c r="D62" s="180">
        <v>0</v>
      </c>
      <c r="E62" s="95">
        <f t="shared" si="6"/>
        <v>0</v>
      </c>
      <c r="F62" s="180">
        <v>0</v>
      </c>
      <c r="G62" s="199">
        <f t="shared" si="7"/>
        <v>0</v>
      </c>
    </row>
    <row r="63" spans="1:7" x14ac:dyDescent="0.2">
      <c r="A63" s="205"/>
      <c r="B63" s="180">
        <v>1</v>
      </c>
      <c r="C63" s="181"/>
      <c r="D63" s="180">
        <v>0</v>
      </c>
      <c r="E63" s="95">
        <f t="shared" ref="E63:E64" si="8">ROUND((C63*D63)/B63,2)</f>
        <v>0</v>
      </c>
      <c r="F63" s="180">
        <v>0</v>
      </c>
      <c r="G63" s="199">
        <f t="shared" si="7"/>
        <v>0</v>
      </c>
    </row>
    <row r="64" spans="1:7" x14ac:dyDescent="0.2">
      <c r="A64" s="205"/>
      <c r="B64" s="180">
        <v>1</v>
      </c>
      <c r="C64" s="181"/>
      <c r="D64" s="180">
        <v>0</v>
      </c>
      <c r="E64" s="95">
        <f t="shared" si="8"/>
        <v>0</v>
      </c>
      <c r="F64" s="180">
        <v>0</v>
      </c>
      <c r="G64" s="199">
        <f t="shared" si="7"/>
        <v>0</v>
      </c>
    </row>
    <row r="65" spans="1:17" x14ac:dyDescent="0.2">
      <c r="A65" s="206"/>
      <c r="B65" s="93"/>
      <c r="C65" s="122"/>
      <c r="D65" s="93"/>
      <c r="E65" s="123"/>
      <c r="F65" s="124"/>
      <c r="G65" s="219"/>
    </row>
    <row r="66" spans="1:17" ht="13.5" thickBot="1" x14ac:dyDescent="0.25">
      <c r="A66" s="207" t="s">
        <v>141</v>
      </c>
      <c r="B66" s="103"/>
      <c r="C66" s="103"/>
      <c r="D66" s="99"/>
      <c r="E66" s="100">
        <f>SUM(E56:E65)</f>
        <v>0</v>
      </c>
      <c r="F66" s="101"/>
      <c r="G66" s="201">
        <f>SUM(G56:G65)</f>
        <v>0</v>
      </c>
      <c r="Q66" s="97">
        <f>SUM(Q56:Q65)</f>
        <v>0</v>
      </c>
    </row>
    <row r="67" spans="1:17" s="84" customFormat="1" ht="13.5" thickBot="1" x14ac:dyDescent="0.25">
      <c r="A67" s="87" t="s">
        <v>144</v>
      </c>
      <c r="B67" s="89"/>
      <c r="C67" s="89"/>
      <c r="D67" s="87"/>
      <c r="E67" s="88">
        <f>ROUND(E66/'Resumo Geral'!H7,2)*0</f>
        <v>0</v>
      </c>
      <c r="F67" s="83"/>
      <c r="G67" s="88">
        <f>ROUND(G66/'Resumo Geral'!H8,2)*0</f>
        <v>0</v>
      </c>
    </row>
    <row r="68" spans="1:17" x14ac:dyDescent="0.2">
      <c r="A68" s="202"/>
      <c r="B68" s="203"/>
      <c r="C68" s="203"/>
      <c r="D68" s="203"/>
      <c r="E68" s="203"/>
      <c r="F68" s="203"/>
      <c r="G68" s="204"/>
    </row>
    <row r="69" spans="1:17" s="104" customFormat="1" ht="12.75" customHeight="1" x14ac:dyDescent="0.2">
      <c r="A69" s="281" t="s">
        <v>192</v>
      </c>
      <c r="B69" s="283" t="s">
        <v>145</v>
      </c>
      <c r="C69" s="277" t="s">
        <v>146</v>
      </c>
      <c r="D69" s="271" t="s">
        <v>196</v>
      </c>
      <c r="E69" s="272"/>
      <c r="F69" s="271" t="s">
        <v>197</v>
      </c>
      <c r="G69" s="280"/>
    </row>
    <row r="70" spans="1:17" s="104" customFormat="1" x14ac:dyDescent="0.2">
      <c r="A70" s="282"/>
      <c r="B70" s="284"/>
      <c r="C70" s="279"/>
      <c r="D70" s="173" t="s">
        <v>139</v>
      </c>
      <c r="E70" s="173" t="s">
        <v>140</v>
      </c>
      <c r="F70" s="173" t="s">
        <v>139</v>
      </c>
      <c r="G70" s="197" t="s">
        <v>140</v>
      </c>
    </row>
    <row r="71" spans="1:17" s="162" customFormat="1" x14ac:dyDescent="0.2">
      <c r="A71" s="208"/>
      <c r="B71" s="125">
        <v>0</v>
      </c>
      <c r="C71" s="90">
        <v>0.1</v>
      </c>
      <c r="D71" s="91">
        <v>0</v>
      </c>
      <c r="E71" s="85">
        <f>ROUND(((B71*C71)*D71)/12,2)</f>
        <v>0</v>
      </c>
      <c r="F71" s="126">
        <v>0</v>
      </c>
      <c r="G71" s="209">
        <f>ROUND(((B71*C71)*F71)/12,2)</f>
        <v>0</v>
      </c>
    </row>
    <row r="72" spans="1:17" s="98" customFormat="1" x14ac:dyDescent="0.2">
      <c r="A72" s="208"/>
      <c r="B72" s="125">
        <v>0</v>
      </c>
      <c r="C72" s="90">
        <v>0.1</v>
      </c>
      <c r="D72" s="91">
        <v>0</v>
      </c>
      <c r="E72" s="85">
        <f>ROUND(((B72*C72)*D72)/12,2)</f>
        <v>0</v>
      </c>
      <c r="F72" s="126">
        <v>0</v>
      </c>
      <c r="G72" s="209">
        <f>ROUND(((B72*C72)*F72)/12,2)</f>
        <v>0</v>
      </c>
    </row>
    <row r="73" spans="1:17" s="98" customFormat="1" x14ac:dyDescent="0.2">
      <c r="A73" s="208"/>
      <c r="B73" s="125">
        <v>0</v>
      </c>
      <c r="C73" s="90">
        <v>0.1</v>
      </c>
      <c r="D73" s="91">
        <v>0</v>
      </c>
      <c r="E73" s="85">
        <f t="shared" ref="E73:E77" si="9">ROUND(((B73*C73)*D73)/12,2)</f>
        <v>0</v>
      </c>
      <c r="F73" s="126">
        <v>0</v>
      </c>
      <c r="G73" s="209">
        <f t="shared" ref="G73:G77" si="10">ROUND(((B73*C73)*F73)/12,2)</f>
        <v>0</v>
      </c>
    </row>
    <row r="74" spans="1:17" s="98" customFormat="1" x14ac:dyDescent="0.2">
      <c r="A74" s="208"/>
      <c r="B74" s="125">
        <v>0</v>
      </c>
      <c r="C74" s="90">
        <v>0.1</v>
      </c>
      <c r="D74" s="91">
        <v>0</v>
      </c>
      <c r="E74" s="85">
        <f t="shared" si="9"/>
        <v>0</v>
      </c>
      <c r="F74" s="126">
        <v>0</v>
      </c>
      <c r="G74" s="209">
        <f t="shared" si="10"/>
        <v>0</v>
      </c>
    </row>
    <row r="75" spans="1:17" s="98" customFormat="1" x14ac:dyDescent="0.2">
      <c r="A75" s="210"/>
      <c r="B75" s="125">
        <v>0</v>
      </c>
      <c r="C75" s="90">
        <v>0.1</v>
      </c>
      <c r="D75" s="91">
        <v>0</v>
      </c>
      <c r="E75" s="85">
        <f t="shared" si="9"/>
        <v>0</v>
      </c>
      <c r="F75" s="126">
        <v>0</v>
      </c>
      <c r="G75" s="209">
        <f t="shared" si="10"/>
        <v>0</v>
      </c>
    </row>
    <row r="76" spans="1:17" s="98" customFormat="1" x14ac:dyDescent="0.2">
      <c r="A76" s="229"/>
      <c r="B76" s="125">
        <v>0</v>
      </c>
      <c r="C76" s="230">
        <v>0.1</v>
      </c>
      <c r="D76" s="231">
        <v>0</v>
      </c>
      <c r="E76" s="232">
        <f t="shared" si="9"/>
        <v>0</v>
      </c>
      <c r="F76" s="233">
        <v>0</v>
      </c>
      <c r="G76" s="234">
        <f t="shared" si="10"/>
        <v>0</v>
      </c>
    </row>
    <row r="77" spans="1:17" s="98" customFormat="1" x14ac:dyDescent="0.2">
      <c r="A77" s="238"/>
      <c r="B77" s="239">
        <v>0</v>
      </c>
      <c r="C77" s="90">
        <v>0.1</v>
      </c>
      <c r="D77" s="91"/>
      <c r="E77" s="85">
        <f t="shared" si="9"/>
        <v>0</v>
      </c>
      <c r="F77" s="126"/>
      <c r="G77" s="85">
        <f t="shared" si="10"/>
        <v>0</v>
      </c>
      <c r="H77" s="240"/>
      <c r="I77" s="240"/>
      <c r="J77" s="240"/>
      <c r="K77" s="240"/>
    </row>
    <row r="78" spans="1:17" s="98" customFormat="1" x14ac:dyDescent="0.2">
      <c r="A78" s="238"/>
      <c r="B78" s="239"/>
      <c r="C78" s="90"/>
      <c r="D78" s="91"/>
      <c r="E78" s="85"/>
      <c r="F78" s="126"/>
      <c r="G78" s="85"/>
      <c r="H78" s="240"/>
      <c r="I78" s="240"/>
      <c r="J78" s="240"/>
      <c r="K78" s="240"/>
    </row>
    <row r="79" spans="1:17" s="98" customFormat="1" ht="13.5" thickBot="1" x14ac:dyDescent="0.25">
      <c r="A79" s="285" t="s">
        <v>147</v>
      </c>
      <c r="B79" s="286"/>
      <c r="C79" s="287"/>
      <c r="D79" s="235"/>
      <c r="E79" s="236">
        <f>SUM(E71:E77)</f>
        <v>0</v>
      </c>
      <c r="F79" s="235"/>
      <c r="G79" s="237">
        <f>SUM(G71:G77)</f>
        <v>0</v>
      </c>
      <c r="Q79" s="98">
        <f>SUM(Q71:Q78)</f>
        <v>0</v>
      </c>
    </row>
    <row r="80" spans="1:17" s="84" customFormat="1" ht="13.5" thickBot="1" x14ac:dyDescent="0.25">
      <c r="A80" s="268" t="s">
        <v>142</v>
      </c>
      <c r="B80" s="269"/>
      <c r="C80" s="270"/>
      <c r="D80" s="87"/>
      <c r="E80" s="88">
        <f>ROUND(E79/'Resumo Geral'!H6,2)</f>
        <v>0</v>
      </c>
      <c r="F80" s="83"/>
      <c r="G80" s="88">
        <f>ROUND(G79/('Resumo Geral'!H8),2)</f>
        <v>0</v>
      </c>
    </row>
    <row r="81" spans="1:7" s="127" customFormat="1" x14ac:dyDescent="0.2">
      <c r="A81" s="273"/>
      <c r="B81" s="274"/>
      <c r="C81" s="274"/>
      <c r="D81" s="274"/>
      <c r="E81" s="274"/>
      <c r="F81" s="274"/>
      <c r="G81" s="275"/>
    </row>
    <row r="82" spans="1:7" s="102" customFormat="1" ht="12.75" customHeight="1" x14ac:dyDescent="0.2">
      <c r="A82" s="281" t="s">
        <v>226</v>
      </c>
      <c r="B82" s="298" t="s">
        <v>137</v>
      </c>
      <c r="C82" s="296" t="s">
        <v>138</v>
      </c>
      <c r="D82" s="271" t="s">
        <v>196</v>
      </c>
      <c r="E82" s="272"/>
      <c r="F82" s="271" t="s">
        <v>197</v>
      </c>
      <c r="G82" s="280"/>
    </row>
    <row r="83" spans="1:7" s="102" customFormat="1" x14ac:dyDescent="0.2">
      <c r="A83" s="282"/>
      <c r="B83" s="299"/>
      <c r="C83" s="297"/>
      <c r="D83" s="173" t="s">
        <v>139</v>
      </c>
      <c r="E83" s="173" t="s">
        <v>140</v>
      </c>
      <c r="F83" s="173" t="s">
        <v>139</v>
      </c>
      <c r="G83" s="197" t="s">
        <v>140</v>
      </c>
    </row>
    <row r="84" spans="1:7" x14ac:dyDescent="0.2">
      <c r="A84" s="214"/>
      <c r="B84" s="178">
        <v>1</v>
      </c>
      <c r="C84" s="181"/>
      <c r="D84" s="178">
        <v>0</v>
      </c>
      <c r="E84" s="95">
        <f>ROUND((C84*D84)/B84,2)</f>
        <v>0</v>
      </c>
      <c r="F84" s="178">
        <v>0</v>
      </c>
      <c r="G84" s="199">
        <f>ROUND((C84*F84)/B84,2)</f>
        <v>0</v>
      </c>
    </row>
    <row r="85" spans="1:7" x14ac:dyDescent="0.2">
      <c r="A85" s="214"/>
      <c r="B85" s="178">
        <v>1</v>
      </c>
      <c r="C85" s="181"/>
      <c r="D85" s="178">
        <v>0</v>
      </c>
      <c r="E85" s="95">
        <f t="shared" ref="E85:E100" si="11">ROUND((C85*D85)/B85,2)</f>
        <v>0</v>
      </c>
      <c r="F85" s="178">
        <v>0</v>
      </c>
      <c r="G85" s="199">
        <f t="shared" ref="G85:G100" si="12">ROUND((C85*F85)/B85,2)</f>
        <v>0</v>
      </c>
    </row>
    <row r="86" spans="1:7" x14ac:dyDescent="0.2">
      <c r="A86" s="214"/>
      <c r="B86" s="178">
        <v>1</v>
      </c>
      <c r="C86" s="181"/>
      <c r="D86" s="178">
        <v>0</v>
      </c>
      <c r="E86" s="95">
        <f t="shared" ref="E86:E96" si="13">ROUND((C86*D86)/B86,2)</f>
        <v>0</v>
      </c>
      <c r="F86" s="178">
        <v>0</v>
      </c>
      <c r="G86" s="199">
        <f t="shared" ref="G86:G96" si="14">ROUND((C86*F86)/B86,2)</f>
        <v>0</v>
      </c>
    </row>
    <row r="87" spans="1:7" x14ac:dyDescent="0.2">
      <c r="A87" s="214"/>
      <c r="B87" s="178">
        <v>1</v>
      </c>
      <c r="C87" s="181"/>
      <c r="D87" s="178">
        <v>0</v>
      </c>
      <c r="E87" s="95">
        <f t="shared" ref="E87:E91" si="15">ROUND((C87*D87)/B87,2)</f>
        <v>0</v>
      </c>
      <c r="F87" s="178">
        <v>0</v>
      </c>
      <c r="G87" s="199">
        <f t="shared" ref="G87:G91" si="16">ROUND((C87*F87)/B87,2)</f>
        <v>0</v>
      </c>
    </row>
    <row r="88" spans="1:7" x14ac:dyDescent="0.2">
      <c r="A88" s="214"/>
      <c r="B88" s="178">
        <v>1</v>
      </c>
      <c r="C88" s="181"/>
      <c r="D88" s="178">
        <v>0</v>
      </c>
      <c r="E88" s="95">
        <f t="shared" si="15"/>
        <v>0</v>
      </c>
      <c r="F88" s="178">
        <v>0</v>
      </c>
      <c r="G88" s="199">
        <f t="shared" si="16"/>
        <v>0</v>
      </c>
    </row>
    <row r="89" spans="1:7" x14ac:dyDescent="0.2">
      <c r="A89" s="214"/>
      <c r="B89" s="178">
        <v>1</v>
      </c>
      <c r="C89" s="181"/>
      <c r="D89" s="178">
        <v>0</v>
      </c>
      <c r="E89" s="95">
        <f t="shared" si="15"/>
        <v>0</v>
      </c>
      <c r="F89" s="178">
        <v>0</v>
      </c>
      <c r="G89" s="199">
        <f t="shared" si="16"/>
        <v>0</v>
      </c>
    </row>
    <row r="90" spans="1:7" x14ac:dyDescent="0.2">
      <c r="A90" s="214"/>
      <c r="B90" s="178">
        <v>1</v>
      </c>
      <c r="C90" s="181"/>
      <c r="D90" s="178">
        <v>0</v>
      </c>
      <c r="E90" s="95">
        <f t="shared" si="15"/>
        <v>0</v>
      </c>
      <c r="F90" s="178">
        <v>0</v>
      </c>
      <c r="G90" s="199">
        <f t="shared" si="16"/>
        <v>0</v>
      </c>
    </row>
    <row r="91" spans="1:7" x14ac:dyDescent="0.2">
      <c r="A91" s="214"/>
      <c r="B91" s="178">
        <v>1</v>
      </c>
      <c r="C91" s="181"/>
      <c r="D91" s="178">
        <v>0</v>
      </c>
      <c r="E91" s="95">
        <f t="shared" si="15"/>
        <v>0</v>
      </c>
      <c r="F91" s="178">
        <v>0</v>
      </c>
      <c r="G91" s="199">
        <f t="shared" si="16"/>
        <v>0</v>
      </c>
    </row>
    <row r="92" spans="1:7" x14ac:dyDescent="0.2">
      <c r="A92" s="214"/>
      <c r="B92" s="178">
        <v>1</v>
      </c>
      <c r="C92" s="181"/>
      <c r="D92" s="178">
        <v>0</v>
      </c>
      <c r="E92" s="95">
        <f t="shared" si="13"/>
        <v>0</v>
      </c>
      <c r="F92" s="178">
        <v>0</v>
      </c>
      <c r="G92" s="199">
        <f t="shared" si="14"/>
        <v>0</v>
      </c>
    </row>
    <row r="93" spans="1:7" x14ac:dyDescent="0.2">
      <c r="A93" s="214"/>
      <c r="B93" s="178">
        <v>1</v>
      </c>
      <c r="C93" s="181"/>
      <c r="D93" s="178">
        <v>0</v>
      </c>
      <c r="E93" s="95">
        <f t="shared" si="13"/>
        <v>0</v>
      </c>
      <c r="F93" s="178">
        <v>0</v>
      </c>
      <c r="G93" s="199">
        <f t="shared" si="14"/>
        <v>0</v>
      </c>
    </row>
    <row r="94" spans="1:7" x14ac:dyDescent="0.2">
      <c r="A94" s="214"/>
      <c r="B94" s="178">
        <v>1</v>
      </c>
      <c r="C94" s="181"/>
      <c r="D94" s="178">
        <v>0</v>
      </c>
      <c r="E94" s="95">
        <f t="shared" si="13"/>
        <v>0</v>
      </c>
      <c r="F94" s="178">
        <v>0</v>
      </c>
      <c r="G94" s="199">
        <f t="shared" si="14"/>
        <v>0</v>
      </c>
    </row>
    <row r="95" spans="1:7" x14ac:dyDescent="0.2">
      <c r="A95" s="214"/>
      <c r="B95" s="178">
        <v>1</v>
      </c>
      <c r="C95" s="181"/>
      <c r="D95" s="178">
        <v>0</v>
      </c>
      <c r="E95" s="95">
        <f t="shared" si="13"/>
        <v>0</v>
      </c>
      <c r="F95" s="178">
        <v>0</v>
      </c>
      <c r="G95" s="199">
        <f t="shared" si="14"/>
        <v>0</v>
      </c>
    </row>
    <row r="96" spans="1:7" x14ac:dyDescent="0.2">
      <c r="A96" s="214"/>
      <c r="B96" s="178">
        <v>1</v>
      </c>
      <c r="C96" s="181"/>
      <c r="D96" s="178">
        <v>0</v>
      </c>
      <c r="E96" s="95">
        <f t="shared" si="13"/>
        <v>0</v>
      </c>
      <c r="F96" s="178">
        <v>0</v>
      </c>
      <c r="G96" s="199">
        <f t="shared" si="14"/>
        <v>0</v>
      </c>
    </row>
    <row r="97" spans="1:17" x14ac:dyDescent="0.2">
      <c r="A97" s="214"/>
      <c r="B97" s="178">
        <v>1</v>
      </c>
      <c r="C97" s="181"/>
      <c r="D97" s="178">
        <v>0</v>
      </c>
      <c r="E97" s="95">
        <f t="shared" si="11"/>
        <v>0</v>
      </c>
      <c r="F97" s="178">
        <v>0</v>
      </c>
      <c r="G97" s="199">
        <f t="shared" si="12"/>
        <v>0</v>
      </c>
    </row>
    <row r="98" spans="1:17" x14ac:dyDescent="0.2">
      <c r="A98" s="215"/>
      <c r="B98" s="178">
        <v>1</v>
      </c>
      <c r="C98" s="181"/>
      <c r="D98" s="178">
        <v>0</v>
      </c>
      <c r="E98" s="95">
        <f t="shared" si="11"/>
        <v>0</v>
      </c>
      <c r="F98" s="178">
        <v>0</v>
      </c>
      <c r="G98" s="199">
        <f t="shared" si="12"/>
        <v>0</v>
      </c>
    </row>
    <row r="99" spans="1:17" x14ac:dyDescent="0.2">
      <c r="A99" s="215"/>
      <c r="B99" s="178">
        <v>1</v>
      </c>
      <c r="C99" s="181"/>
      <c r="D99" s="178">
        <v>0</v>
      </c>
      <c r="E99" s="95">
        <f t="shared" si="11"/>
        <v>0</v>
      </c>
      <c r="F99" s="178">
        <v>0</v>
      </c>
      <c r="G99" s="199">
        <f t="shared" si="12"/>
        <v>0</v>
      </c>
    </row>
    <row r="100" spans="1:17" x14ac:dyDescent="0.2">
      <c r="A100" s="215"/>
      <c r="B100" s="178">
        <v>1</v>
      </c>
      <c r="C100" s="181"/>
      <c r="D100" s="178">
        <v>0</v>
      </c>
      <c r="E100" s="95">
        <f t="shared" si="11"/>
        <v>0</v>
      </c>
      <c r="F100" s="178">
        <v>0</v>
      </c>
      <c r="G100" s="199">
        <f t="shared" si="12"/>
        <v>0</v>
      </c>
    </row>
    <row r="101" spans="1:17" x14ac:dyDescent="0.2">
      <c r="A101" s="206"/>
      <c r="B101" s="93"/>
      <c r="C101" s="122"/>
      <c r="D101" s="93"/>
      <c r="E101" s="95"/>
      <c r="F101" s="93"/>
      <c r="G101" s="199"/>
    </row>
    <row r="102" spans="1:17" ht="13.5" thickBot="1" x14ac:dyDescent="0.25">
      <c r="A102" s="206"/>
      <c r="B102" s="93"/>
      <c r="C102" s="122"/>
      <c r="D102" s="93"/>
      <c r="E102" s="95"/>
      <c r="F102" s="93"/>
      <c r="G102" s="199"/>
    </row>
    <row r="103" spans="1:17" ht="13.5" thickBot="1" x14ac:dyDescent="0.25">
      <c r="A103" s="163" t="s">
        <v>190</v>
      </c>
      <c r="B103" s="164"/>
      <c r="C103" s="165"/>
      <c r="D103" s="166"/>
      <c r="E103" s="167">
        <f>SUM(E84:E101)</f>
        <v>0</v>
      </c>
      <c r="F103" s="163"/>
      <c r="G103" s="167">
        <f>SUM(G84:G101)</f>
        <v>0</v>
      </c>
      <c r="Q103" s="97">
        <f>SUM(Q84:Q102)</f>
        <v>0</v>
      </c>
    </row>
    <row r="104" spans="1:17" s="84" customFormat="1" ht="13.5" thickBot="1" x14ac:dyDescent="0.25">
      <c r="A104" s="87" t="s">
        <v>144</v>
      </c>
      <c r="B104" s="89"/>
      <c r="C104" s="89"/>
      <c r="D104" s="87"/>
      <c r="E104" s="88">
        <f>ROUND(E103/'Resumo Geral'!H6,2)</f>
        <v>0</v>
      </c>
      <c r="F104" s="83"/>
      <c r="G104" s="88">
        <f>ROUND(G103/'Resumo Geral'!H8,2)</f>
        <v>0</v>
      </c>
    </row>
    <row r="105" spans="1:17" s="84" customFormat="1" x14ac:dyDescent="0.2">
      <c r="A105" s="273"/>
      <c r="B105" s="274"/>
      <c r="C105" s="274"/>
      <c r="D105" s="274"/>
      <c r="E105" s="274"/>
      <c r="F105" s="274"/>
      <c r="G105" s="275"/>
    </row>
    <row r="106" spans="1:17" s="104" customFormat="1" ht="12.75" customHeight="1" x14ac:dyDescent="0.2">
      <c r="A106" s="221" t="s">
        <v>187</v>
      </c>
      <c r="B106" s="276" t="s">
        <v>188</v>
      </c>
      <c r="C106" s="277"/>
      <c r="D106" s="271" t="s">
        <v>196</v>
      </c>
      <c r="E106" s="272"/>
      <c r="F106" s="271" t="s">
        <v>197</v>
      </c>
      <c r="G106" s="280"/>
    </row>
    <row r="107" spans="1:17" s="104" customFormat="1" ht="12.75" customHeight="1" x14ac:dyDescent="0.2">
      <c r="A107" s="222" t="s">
        <v>277</v>
      </c>
      <c r="B107" s="278"/>
      <c r="C107" s="279"/>
      <c r="D107" s="271" t="s">
        <v>139</v>
      </c>
      <c r="E107" s="272"/>
      <c r="F107" s="271" t="s">
        <v>139</v>
      </c>
      <c r="G107" s="280"/>
    </row>
    <row r="108" spans="1:17" s="98" customFormat="1" x14ac:dyDescent="0.2">
      <c r="A108" s="208"/>
      <c r="B108" s="260">
        <v>1</v>
      </c>
      <c r="C108" s="261"/>
      <c r="D108" s="262">
        <v>0</v>
      </c>
      <c r="E108" s="263"/>
      <c r="F108" s="262">
        <v>0</v>
      </c>
      <c r="G108" s="264"/>
    </row>
    <row r="109" spans="1:17" s="98" customFormat="1" x14ac:dyDescent="0.2">
      <c r="A109" s="208"/>
      <c r="B109" s="260">
        <v>1</v>
      </c>
      <c r="C109" s="261"/>
      <c r="D109" s="262">
        <v>0</v>
      </c>
      <c r="E109" s="263"/>
      <c r="F109" s="262">
        <v>0</v>
      </c>
      <c r="G109" s="264"/>
    </row>
    <row r="110" spans="1:17" s="98" customFormat="1" x14ac:dyDescent="0.2">
      <c r="A110" s="208"/>
      <c r="B110" s="260">
        <v>1</v>
      </c>
      <c r="C110" s="261"/>
      <c r="D110" s="262">
        <v>0</v>
      </c>
      <c r="E110" s="263"/>
      <c r="F110" s="262">
        <v>0</v>
      </c>
      <c r="G110" s="264"/>
    </row>
    <row r="111" spans="1:17" s="98" customFormat="1" x14ac:dyDescent="0.2">
      <c r="A111" s="208"/>
      <c r="B111" s="260">
        <v>1</v>
      </c>
      <c r="C111" s="261"/>
      <c r="D111" s="262">
        <v>0</v>
      </c>
      <c r="E111" s="263"/>
      <c r="F111" s="262">
        <v>0</v>
      </c>
      <c r="G111" s="264"/>
    </row>
    <row r="112" spans="1:17" s="98" customFormat="1" x14ac:dyDescent="0.2">
      <c r="A112" s="208"/>
      <c r="B112" s="260">
        <v>1</v>
      </c>
      <c r="C112" s="261"/>
      <c r="D112" s="262">
        <v>0</v>
      </c>
      <c r="E112" s="263"/>
      <c r="F112" s="262">
        <v>0</v>
      </c>
      <c r="G112" s="264"/>
    </row>
    <row r="113" spans="1:7" ht="13.5" thickBot="1" x14ac:dyDescent="0.25">
      <c r="A113" s="218"/>
      <c r="B113" s="255">
        <v>1</v>
      </c>
      <c r="C113" s="256"/>
      <c r="D113" s="257">
        <v>0</v>
      </c>
      <c r="E113" s="258"/>
      <c r="F113" s="257">
        <v>0</v>
      </c>
      <c r="G113" s="259"/>
    </row>
  </sheetData>
  <mergeCells count="52">
    <mergeCell ref="A54:A55"/>
    <mergeCell ref="B54:B55"/>
    <mergeCell ref="C54:C55"/>
    <mergeCell ref="F108:G108"/>
    <mergeCell ref="F112:G112"/>
    <mergeCell ref="B108:C108"/>
    <mergeCell ref="D108:E108"/>
    <mergeCell ref="D54:E54"/>
    <mergeCell ref="F54:G54"/>
    <mergeCell ref="A81:G81"/>
    <mergeCell ref="F82:G82"/>
    <mergeCell ref="D82:E82"/>
    <mergeCell ref="B82:B83"/>
    <mergeCell ref="C82:C83"/>
    <mergeCell ref="A1:G1"/>
    <mergeCell ref="A2:G2"/>
    <mergeCell ref="A3:G3"/>
    <mergeCell ref="A4:A5"/>
    <mergeCell ref="B4:B5"/>
    <mergeCell ref="C4:C5"/>
    <mergeCell ref="D4:E4"/>
    <mergeCell ref="F4:G4"/>
    <mergeCell ref="A51:C51"/>
    <mergeCell ref="A52:C52"/>
    <mergeCell ref="D106:E106"/>
    <mergeCell ref="D107:E107"/>
    <mergeCell ref="A105:G105"/>
    <mergeCell ref="B106:C107"/>
    <mergeCell ref="F107:G107"/>
    <mergeCell ref="F106:G106"/>
    <mergeCell ref="A69:A70"/>
    <mergeCell ref="B69:B70"/>
    <mergeCell ref="C69:C70"/>
    <mergeCell ref="D69:E69"/>
    <mergeCell ref="F69:G69"/>
    <mergeCell ref="A79:C79"/>
    <mergeCell ref="A80:C80"/>
    <mergeCell ref="A82:A83"/>
    <mergeCell ref="B113:C113"/>
    <mergeCell ref="D113:E113"/>
    <mergeCell ref="F113:G113"/>
    <mergeCell ref="B109:C109"/>
    <mergeCell ref="D109:E109"/>
    <mergeCell ref="F109:G109"/>
    <mergeCell ref="F110:G110"/>
    <mergeCell ref="F111:G111"/>
    <mergeCell ref="B110:C110"/>
    <mergeCell ref="B111:C111"/>
    <mergeCell ref="B112:C112"/>
    <mergeCell ref="D110:E110"/>
    <mergeCell ref="D111:E111"/>
    <mergeCell ref="D112:E112"/>
  </mergeCells>
  <printOptions horizontalCentered="1" verticalCentered="1"/>
  <pageMargins left="0.9055118110236221" right="0.51181102362204722" top="0.78740157480314965" bottom="0.98425196850393704" header="0.51181102362204722" footer="0.51181102362204722"/>
  <pageSetup paperSize="9" scale="49" firstPageNumber="0" orientation="portrait" r:id="rId1"/>
  <headerFooter>
    <oddHeader>&amp;RMODELO</oddHeader>
    <oddFooter>&amp;CPág.&amp;P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220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206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135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3'!E104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3'!E52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3'!E80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51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220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207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135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3'!G104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3'!G52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3'!G80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48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220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207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 t="s">
        <v>283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247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5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7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1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195</v>
      </c>
      <c r="C57" s="348"/>
      <c r="D57" s="348"/>
      <c r="E57" s="145">
        <f>ROUND((F15*10%)*5%,2)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248</v>
      </c>
      <c r="C59" s="348"/>
      <c r="D59" s="348"/>
      <c r="E59" s="145">
        <f>ROUND(1200*0.4%,2)*0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416" t="s">
        <v>249</v>
      </c>
      <c r="C60" s="417"/>
      <c r="D60" s="417"/>
      <c r="E60" s="105">
        <f>ROUND(((G34/220)*1.5*8)/12,2)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403" t="s">
        <v>167</v>
      </c>
      <c r="C61" s="404"/>
      <c r="D61" s="404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74" t="s">
        <v>191</v>
      </c>
      <c r="C106" s="168"/>
      <c r="D106" s="168"/>
      <c r="E106" s="39">
        <f>'Insumos Diversos - Lote 3'!G104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6" t="s">
        <v>227</v>
      </c>
      <c r="C107" s="177"/>
      <c r="D107" s="177"/>
      <c r="E107" s="40"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7" t="s">
        <v>193</v>
      </c>
      <c r="C108" s="177"/>
      <c r="D108" s="177"/>
      <c r="E108" s="40">
        <f>'Insumos Diversos - Lote 3'!G80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7" t="s">
        <v>148</v>
      </c>
      <c r="C109" s="177"/>
      <c r="D109" s="177"/>
      <c r="E109" s="40">
        <f>'Insumos Diversos - Lote 3'!G67</f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7" t="s">
        <v>167</v>
      </c>
      <c r="C110" s="177"/>
      <c r="D110" s="177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7" t="s">
        <v>167</v>
      </c>
      <c r="C111" s="177"/>
      <c r="D111" s="177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7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48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220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207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155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3'!G104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3'!G52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3'!G80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54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220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208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135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3'!I104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3'!I52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3'!I80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48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220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208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 t="s">
        <v>283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247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5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7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1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195</v>
      </c>
      <c r="C57" s="348"/>
      <c r="D57" s="348"/>
      <c r="E57" s="145">
        <f>ROUND((F15*10%)*5%,2)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248</v>
      </c>
      <c r="C59" s="348"/>
      <c r="D59" s="348"/>
      <c r="E59" s="145">
        <f>ROUND(1200*0.4%,2)*0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416" t="s">
        <v>249</v>
      </c>
      <c r="C60" s="417"/>
      <c r="D60" s="417"/>
      <c r="E60" s="105">
        <f>ROUND(((G34/220)*1.5*8)/12,2)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403" t="s">
        <v>167</v>
      </c>
      <c r="C61" s="404"/>
      <c r="D61" s="404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74" t="s">
        <v>191</v>
      </c>
      <c r="C106" s="168"/>
      <c r="D106" s="168"/>
      <c r="E106" s="39">
        <f>'Insumos Diversos - Lote 3'!I104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6" t="s">
        <v>227</v>
      </c>
      <c r="C107" s="177"/>
      <c r="D107" s="177"/>
      <c r="E107" s="40"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7" t="s">
        <v>193</v>
      </c>
      <c r="C108" s="177"/>
      <c r="D108" s="177"/>
      <c r="E108" s="40">
        <f>'Insumos Diversos - Lote 3'!I80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7" t="s">
        <v>148</v>
      </c>
      <c r="C109" s="177"/>
      <c r="D109" s="177"/>
      <c r="E109" s="40">
        <f>'Insumos Diversos - Lote 3'!I67</f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7" t="s">
        <v>167</v>
      </c>
      <c r="C110" s="177"/>
      <c r="D110" s="177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7" t="s">
        <v>167</v>
      </c>
      <c r="C111" s="177"/>
      <c r="D111" s="177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7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54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220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209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135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3'!K104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3'!K52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3'!K80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48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220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210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135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3'!M104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3'!M52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3'!M80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48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220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210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 t="s">
        <v>283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247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5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7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1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195</v>
      </c>
      <c r="C57" s="348"/>
      <c r="D57" s="348"/>
      <c r="E57" s="145">
        <f>ROUND((F15*10%)*5%,2)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248</v>
      </c>
      <c r="C59" s="348"/>
      <c r="D59" s="348"/>
      <c r="E59" s="145">
        <f>ROUND(1200*0.4%,2)*0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416" t="s">
        <v>249</v>
      </c>
      <c r="C60" s="417"/>
      <c r="D60" s="417"/>
      <c r="E60" s="105">
        <f>ROUND(((G34/220)*1.5*8)/12,2)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403" t="s">
        <v>167</v>
      </c>
      <c r="C61" s="404"/>
      <c r="D61" s="404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74" t="s">
        <v>191</v>
      </c>
      <c r="C106" s="168"/>
      <c r="D106" s="168"/>
      <c r="E106" s="39">
        <f>'Insumos Diversos - Lote 3'!M104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6" t="s">
        <v>227</v>
      </c>
      <c r="C107" s="177"/>
      <c r="D107" s="177"/>
      <c r="E107" s="40"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7" t="s">
        <v>193</v>
      </c>
      <c r="C108" s="177"/>
      <c r="D108" s="177"/>
      <c r="E108" s="40">
        <f>'Insumos Diversos - Lote 3'!M80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7" t="s">
        <v>148</v>
      </c>
      <c r="C109" s="177"/>
      <c r="D109" s="177"/>
      <c r="E109" s="40">
        <f>'Insumos Diversos - Lote 3'!M67</f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7" t="s">
        <v>167</v>
      </c>
      <c r="C110" s="177"/>
      <c r="D110" s="177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7" t="s">
        <v>167</v>
      </c>
      <c r="C111" s="177"/>
      <c r="D111" s="177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7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51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220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211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135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3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3'!O104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3'!O52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3'!O80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3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3"/>
  <sheetViews>
    <sheetView windowProtection="1" view="pageBreakPreview" topLeftCell="A40" zoomScaleNormal="85" zoomScaleSheetLayoutView="100" workbookViewId="0">
      <selection activeCell="A16" sqref="A16:B27"/>
    </sheetView>
  </sheetViews>
  <sheetFormatPr defaultRowHeight="12.75" x14ac:dyDescent="0.2"/>
  <cols>
    <col min="1" max="1" width="51.7109375" style="97" customWidth="1"/>
    <col min="2" max="3" width="10.7109375" style="97" customWidth="1"/>
    <col min="4" max="15" width="11.5703125" style="97" customWidth="1"/>
    <col min="16" max="256" width="9.140625" style="97"/>
    <col min="257" max="257" width="13.5703125" style="97" customWidth="1"/>
    <col min="258" max="258" width="12.85546875" style="97" customWidth="1"/>
    <col min="259" max="259" width="15" style="97" customWidth="1"/>
    <col min="260" max="261" width="13.42578125" style="97" customWidth="1"/>
    <col min="262" max="512" width="9.140625" style="97"/>
    <col min="513" max="513" width="13.5703125" style="97" customWidth="1"/>
    <col min="514" max="514" width="12.85546875" style="97" customWidth="1"/>
    <col min="515" max="515" width="15" style="97" customWidth="1"/>
    <col min="516" max="517" width="13.42578125" style="97" customWidth="1"/>
    <col min="518" max="768" width="9.140625" style="97"/>
    <col min="769" max="769" width="13.5703125" style="97" customWidth="1"/>
    <col min="770" max="770" width="12.85546875" style="97" customWidth="1"/>
    <col min="771" max="771" width="15" style="97" customWidth="1"/>
    <col min="772" max="773" width="13.42578125" style="97" customWidth="1"/>
    <col min="774" max="1024" width="9.140625" style="97"/>
    <col min="1025" max="1025" width="13.5703125" style="97" customWidth="1"/>
    <col min="1026" max="1026" width="12.85546875" style="97" customWidth="1"/>
    <col min="1027" max="1027" width="15" style="97" customWidth="1"/>
    <col min="1028" max="1029" width="13.42578125" style="97" customWidth="1"/>
    <col min="1030" max="1280" width="9.140625" style="97"/>
    <col min="1281" max="1281" width="13.5703125" style="97" customWidth="1"/>
    <col min="1282" max="1282" width="12.85546875" style="97" customWidth="1"/>
    <col min="1283" max="1283" width="15" style="97" customWidth="1"/>
    <col min="1284" max="1285" width="13.42578125" style="97" customWidth="1"/>
    <col min="1286" max="1536" width="9.140625" style="97"/>
    <col min="1537" max="1537" width="13.5703125" style="97" customWidth="1"/>
    <col min="1538" max="1538" width="12.85546875" style="97" customWidth="1"/>
    <col min="1539" max="1539" width="15" style="97" customWidth="1"/>
    <col min="1540" max="1541" width="13.42578125" style="97" customWidth="1"/>
    <col min="1542" max="1792" width="9.140625" style="97"/>
    <col min="1793" max="1793" width="13.5703125" style="97" customWidth="1"/>
    <col min="1794" max="1794" width="12.85546875" style="97" customWidth="1"/>
    <col min="1795" max="1795" width="15" style="97" customWidth="1"/>
    <col min="1796" max="1797" width="13.42578125" style="97" customWidth="1"/>
    <col min="1798" max="2048" width="9.140625" style="97"/>
    <col min="2049" max="2049" width="13.5703125" style="97" customWidth="1"/>
    <col min="2050" max="2050" width="12.85546875" style="97" customWidth="1"/>
    <col min="2051" max="2051" width="15" style="97" customWidth="1"/>
    <col min="2052" max="2053" width="13.42578125" style="97" customWidth="1"/>
    <col min="2054" max="2304" width="9.140625" style="97"/>
    <col min="2305" max="2305" width="13.5703125" style="97" customWidth="1"/>
    <col min="2306" max="2306" width="12.85546875" style="97" customWidth="1"/>
    <col min="2307" max="2307" width="15" style="97" customWidth="1"/>
    <col min="2308" max="2309" width="13.42578125" style="97" customWidth="1"/>
    <col min="2310" max="2560" width="9.140625" style="97"/>
    <col min="2561" max="2561" width="13.5703125" style="97" customWidth="1"/>
    <col min="2562" max="2562" width="12.85546875" style="97" customWidth="1"/>
    <col min="2563" max="2563" width="15" style="97" customWidth="1"/>
    <col min="2564" max="2565" width="13.42578125" style="97" customWidth="1"/>
    <col min="2566" max="2816" width="9.140625" style="97"/>
    <col min="2817" max="2817" width="13.5703125" style="97" customWidth="1"/>
    <col min="2818" max="2818" width="12.85546875" style="97" customWidth="1"/>
    <col min="2819" max="2819" width="15" style="97" customWidth="1"/>
    <col min="2820" max="2821" width="13.42578125" style="97" customWidth="1"/>
    <col min="2822" max="3072" width="9.140625" style="97"/>
    <col min="3073" max="3073" width="13.5703125" style="97" customWidth="1"/>
    <col min="3074" max="3074" width="12.85546875" style="97" customWidth="1"/>
    <col min="3075" max="3075" width="15" style="97" customWidth="1"/>
    <col min="3076" max="3077" width="13.42578125" style="97" customWidth="1"/>
    <col min="3078" max="3328" width="9.140625" style="97"/>
    <col min="3329" max="3329" width="13.5703125" style="97" customWidth="1"/>
    <col min="3330" max="3330" width="12.85546875" style="97" customWidth="1"/>
    <col min="3331" max="3331" width="15" style="97" customWidth="1"/>
    <col min="3332" max="3333" width="13.42578125" style="97" customWidth="1"/>
    <col min="3334" max="3584" width="9.140625" style="97"/>
    <col min="3585" max="3585" width="13.5703125" style="97" customWidth="1"/>
    <col min="3586" max="3586" width="12.85546875" style="97" customWidth="1"/>
    <col min="3587" max="3587" width="15" style="97" customWidth="1"/>
    <col min="3588" max="3589" width="13.42578125" style="97" customWidth="1"/>
    <col min="3590" max="3840" width="9.140625" style="97"/>
    <col min="3841" max="3841" width="13.5703125" style="97" customWidth="1"/>
    <col min="3842" max="3842" width="12.85546875" style="97" customWidth="1"/>
    <col min="3843" max="3843" width="15" style="97" customWidth="1"/>
    <col min="3844" max="3845" width="13.42578125" style="97" customWidth="1"/>
    <col min="3846" max="4096" width="9.140625" style="97"/>
    <col min="4097" max="4097" width="13.5703125" style="97" customWidth="1"/>
    <col min="4098" max="4098" width="12.85546875" style="97" customWidth="1"/>
    <col min="4099" max="4099" width="15" style="97" customWidth="1"/>
    <col min="4100" max="4101" width="13.42578125" style="97" customWidth="1"/>
    <col min="4102" max="4352" width="9.140625" style="97"/>
    <col min="4353" max="4353" width="13.5703125" style="97" customWidth="1"/>
    <col min="4354" max="4354" width="12.85546875" style="97" customWidth="1"/>
    <col min="4355" max="4355" width="15" style="97" customWidth="1"/>
    <col min="4356" max="4357" width="13.42578125" style="97" customWidth="1"/>
    <col min="4358" max="4608" width="9.140625" style="97"/>
    <col min="4609" max="4609" width="13.5703125" style="97" customWidth="1"/>
    <col min="4610" max="4610" width="12.85546875" style="97" customWidth="1"/>
    <col min="4611" max="4611" width="15" style="97" customWidth="1"/>
    <col min="4612" max="4613" width="13.42578125" style="97" customWidth="1"/>
    <col min="4614" max="4864" width="9.140625" style="97"/>
    <col min="4865" max="4865" width="13.5703125" style="97" customWidth="1"/>
    <col min="4866" max="4866" width="12.85546875" style="97" customWidth="1"/>
    <col min="4867" max="4867" width="15" style="97" customWidth="1"/>
    <col min="4868" max="4869" width="13.42578125" style="97" customWidth="1"/>
    <col min="4870" max="5120" width="9.140625" style="97"/>
    <col min="5121" max="5121" width="13.5703125" style="97" customWidth="1"/>
    <col min="5122" max="5122" width="12.85546875" style="97" customWidth="1"/>
    <col min="5123" max="5123" width="15" style="97" customWidth="1"/>
    <col min="5124" max="5125" width="13.42578125" style="97" customWidth="1"/>
    <col min="5126" max="5376" width="9.140625" style="97"/>
    <col min="5377" max="5377" width="13.5703125" style="97" customWidth="1"/>
    <col min="5378" max="5378" width="12.85546875" style="97" customWidth="1"/>
    <col min="5379" max="5379" width="15" style="97" customWidth="1"/>
    <col min="5380" max="5381" width="13.42578125" style="97" customWidth="1"/>
    <col min="5382" max="5632" width="9.140625" style="97"/>
    <col min="5633" max="5633" width="13.5703125" style="97" customWidth="1"/>
    <col min="5634" max="5634" width="12.85546875" style="97" customWidth="1"/>
    <col min="5635" max="5635" width="15" style="97" customWidth="1"/>
    <col min="5636" max="5637" width="13.42578125" style="97" customWidth="1"/>
    <col min="5638" max="5888" width="9.140625" style="97"/>
    <col min="5889" max="5889" width="13.5703125" style="97" customWidth="1"/>
    <col min="5890" max="5890" width="12.85546875" style="97" customWidth="1"/>
    <col min="5891" max="5891" width="15" style="97" customWidth="1"/>
    <col min="5892" max="5893" width="13.42578125" style="97" customWidth="1"/>
    <col min="5894" max="6144" width="9.140625" style="97"/>
    <col min="6145" max="6145" width="13.5703125" style="97" customWidth="1"/>
    <col min="6146" max="6146" width="12.85546875" style="97" customWidth="1"/>
    <col min="6147" max="6147" width="15" style="97" customWidth="1"/>
    <col min="6148" max="6149" width="13.42578125" style="97" customWidth="1"/>
    <col min="6150" max="6400" width="9.140625" style="97"/>
    <col min="6401" max="6401" width="13.5703125" style="97" customWidth="1"/>
    <col min="6402" max="6402" width="12.85546875" style="97" customWidth="1"/>
    <col min="6403" max="6403" width="15" style="97" customWidth="1"/>
    <col min="6404" max="6405" width="13.42578125" style="97" customWidth="1"/>
    <col min="6406" max="6656" width="9.140625" style="97"/>
    <col min="6657" max="6657" width="13.5703125" style="97" customWidth="1"/>
    <col min="6658" max="6658" width="12.85546875" style="97" customWidth="1"/>
    <col min="6659" max="6659" width="15" style="97" customWidth="1"/>
    <col min="6660" max="6661" width="13.42578125" style="97" customWidth="1"/>
    <col min="6662" max="6912" width="9.140625" style="97"/>
    <col min="6913" max="6913" width="13.5703125" style="97" customWidth="1"/>
    <col min="6914" max="6914" width="12.85546875" style="97" customWidth="1"/>
    <col min="6915" max="6915" width="15" style="97" customWidth="1"/>
    <col min="6916" max="6917" width="13.42578125" style="97" customWidth="1"/>
    <col min="6918" max="7168" width="9.140625" style="97"/>
    <col min="7169" max="7169" width="13.5703125" style="97" customWidth="1"/>
    <col min="7170" max="7170" width="12.85546875" style="97" customWidth="1"/>
    <col min="7171" max="7171" width="15" style="97" customWidth="1"/>
    <col min="7172" max="7173" width="13.42578125" style="97" customWidth="1"/>
    <col min="7174" max="7424" width="9.140625" style="97"/>
    <col min="7425" max="7425" width="13.5703125" style="97" customWidth="1"/>
    <col min="7426" max="7426" width="12.85546875" style="97" customWidth="1"/>
    <col min="7427" max="7427" width="15" style="97" customWidth="1"/>
    <col min="7428" max="7429" width="13.42578125" style="97" customWidth="1"/>
    <col min="7430" max="7680" width="9.140625" style="97"/>
    <col min="7681" max="7681" width="13.5703125" style="97" customWidth="1"/>
    <col min="7682" max="7682" width="12.85546875" style="97" customWidth="1"/>
    <col min="7683" max="7683" width="15" style="97" customWidth="1"/>
    <col min="7684" max="7685" width="13.42578125" style="97" customWidth="1"/>
    <col min="7686" max="7936" width="9.140625" style="97"/>
    <col min="7937" max="7937" width="13.5703125" style="97" customWidth="1"/>
    <col min="7938" max="7938" width="12.85546875" style="97" customWidth="1"/>
    <col min="7939" max="7939" width="15" style="97" customWidth="1"/>
    <col min="7940" max="7941" width="13.42578125" style="97" customWidth="1"/>
    <col min="7942" max="8192" width="9.140625" style="97"/>
    <col min="8193" max="8193" width="13.5703125" style="97" customWidth="1"/>
    <col min="8194" max="8194" width="12.85546875" style="97" customWidth="1"/>
    <col min="8195" max="8195" width="15" style="97" customWidth="1"/>
    <col min="8196" max="8197" width="13.42578125" style="97" customWidth="1"/>
    <col min="8198" max="8448" width="9.140625" style="97"/>
    <col min="8449" max="8449" width="13.5703125" style="97" customWidth="1"/>
    <col min="8450" max="8450" width="12.85546875" style="97" customWidth="1"/>
    <col min="8451" max="8451" width="15" style="97" customWidth="1"/>
    <col min="8452" max="8453" width="13.42578125" style="97" customWidth="1"/>
    <col min="8454" max="8704" width="9.140625" style="97"/>
    <col min="8705" max="8705" width="13.5703125" style="97" customWidth="1"/>
    <col min="8706" max="8706" width="12.85546875" style="97" customWidth="1"/>
    <col min="8707" max="8707" width="15" style="97" customWidth="1"/>
    <col min="8708" max="8709" width="13.42578125" style="97" customWidth="1"/>
    <col min="8710" max="8960" width="9.140625" style="97"/>
    <col min="8961" max="8961" width="13.5703125" style="97" customWidth="1"/>
    <col min="8962" max="8962" width="12.85546875" style="97" customWidth="1"/>
    <col min="8963" max="8963" width="15" style="97" customWidth="1"/>
    <col min="8964" max="8965" width="13.42578125" style="97" customWidth="1"/>
    <col min="8966" max="9216" width="9.140625" style="97"/>
    <col min="9217" max="9217" width="13.5703125" style="97" customWidth="1"/>
    <col min="9218" max="9218" width="12.85546875" style="97" customWidth="1"/>
    <col min="9219" max="9219" width="15" style="97" customWidth="1"/>
    <col min="9220" max="9221" width="13.42578125" style="97" customWidth="1"/>
    <col min="9222" max="9472" width="9.140625" style="97"/>
    <col min="9473" max="9473" width="13.5703125" style="97" customWidth="1"/>
    <col min="9474" max="9474" width="12.85546875" style="97" customWidth="1"/>
    <col min="9475" max="9475" width="15" style="97" customWidth="1"/>
    <col min="9476" max="9477" width="13.42578125" style="97" customWidth="1"/>
    <col min="9478" max="9728" width="9.140625" style="97"/>
    <col min="9729" max="9729" width="13.5703125" style="97" customWidth="1"/>
    <col min="9730" max="9730" width="12.85546875" style="97" customWidth="1"/>
    <col min="9731" max="9731" width="15" style="97" customWidth="1"/>
    <col min="9732" max="9733" width="13.42578125" style="97" customWidth="1"/>
    <col min="9734" max="9984" width="9.140625" style="97"/>
    <col min="9985" max="9985" width="13.5703125" style="97" customWidth="1"/>
    <col min="9986" max="9986" width="12.85546875" style="97" customWidth="1"/>
    <col min="9987" max="9987" width="15" style="97" customWidth="1"/>
    <col min="9988" max="9989" width="13.42578125" style="97" customWidth="1"/>
    <col min="9990" max="10240" width="9.140625" style="97"/>
    <col min="10241" max="10241" width="13.5703125" style="97" customWidth="1"/>
    <col min="10242" max="10242" width="12.85546875" style="97" customWidth="1"/>
    <col min="10243" max="10243" width="15" style="97" customWidth="1"/>
    <col min="10244" max="10245" width="13.42578125" style="97" customWidth="1"/>
    <col min="10246" max="10496" width="9.140625" style="97"/>
    <col min="10497" max="10497" width="13.5703125" style="97" customWidth="1"/>
    <col min="10498" max="10498" width="12.85546875" style="97" customWidth="1"/>
    <col min="10499" max="10499" width="15" style="97" customWidth="1"/>
    <col min="10500" max="10501" width="13.42578125" style="97" customWidth="1"/>
    <col min="10502" max="10752" width="9.140625" style="97"/>
    <col min="10753" max="10753" width="13.5703125" style="97" customWidth="1"/>
    <col min="10754" max="10754" width="12.85546875" style="97" customWidth="1"/>
    <col min="10755" max="10755" width="15" style="97" customWidth="1"/>
    <col min="10756" max="10757" width="13.42578125" style="97" customWidth="1"/>
    <col min="10758" max="11008" width="9.140625" style="97"/>
    <col min="11009" max="11009" width="13.5703125" style="97" customWidth="1"/>
    <col min="11010" max="11010" width="12.85546875" style="97" customWidth="1"/>
    <col min="11011" max="11011" width="15" style="97" customWidth="1"/>
    <col min="11012" max="11013" width="13.42578125" style="97" customWidth="1"/>
    <col min="11014" max="11264" width="9.140625" style="97"/>
    <col min="11265" max="11265" width="13.5703125" style="97" customWidth="1"/>
    <col min="11266" max="11266" width="12.85546875" style="97" customWidth="1"/>
    <col min="11267" max="11267" width="15" style="97" customWidth="1"/>
    <col min="11268" max="11269" width="13.42578125" style="97" customWidth="1"/>
    <col min="11270" max="11520" width="9.140625" style="97"/>
    <col min="11521" max="11521" width="13.5703125" style="97" customWidth="1"/>
    <col min="11522" max="11522" width="12.85546875" style="97" customWidth="1"/>
    <col min="11523" max="11523" width="15" style="97" customWidth="1"/>
    <col min="11524" max="11525" width="13.42578125" style="97" customWidth="1"/>
    <col min="11526" max="11776" width="9.140625" style="97"/>
    <col min="11777" max="11777" width="13.5703125" style="97" customWidth="1"/>
    <col min="11778" max="11778" width="12.85546875" style="97" customWidth="1"/>
    <col min="11779" max="11779" width="15" style="97" customWidth="1"/>
    <col min="11780" max="11781" width="13.42578125" style="97" customWidth="1"/>
    <col min="11782" max="12032" width="9.140625" style="97"/>
    <col min="12033" max="12033" width="13.5703125" style="97" customWidth="1"/>
    <col min="12034" max="12034" width="12.85546875" style="97" customWidth="1"/>
    <col min="12035" max="12035" width="15" style="97" customWidth="1"/>
    <col min="12036" max="12037" width="13.42578125" style="97" customWidth="1"/>
    <col min="12038" max="12288" width="9.140625" style="97"/>
    <col min="12289" max="12289" width="13.5703125" style="97" customWidth="1"/>
    <col min="12290" max="12290" width="12.85546875" style="97" customWidth="1"/>
    <col min="12291" max="12291" width="15" style="97" customWidth="1"/>
    <col min="12292" max="12293" width="13.42578125" style="97" customWidth="1"/>
    <col min="12294" max="12544" width="9.140625" style="97"/>
    <col min="12545" max="12545" width="13.5703125" style="97" customWidth="1"/>
    <col min="12546" max="12546" width="12.85546875" style="97" customWidth="1"/>
    <col min="12547" max="12547" width="15" style="97" customWidth="1"/>
    <col min="12548" max="12549" width="13.42578125" style="97" customWidth="1"/>
    <col min="12550" max="12800" width="9.140625" style="97"/>
    <col min="12801" max="12801" width="13.5703125" style="97" customWidth="1"/>
    <col min="12802" max="12802" width="12.85546875" style="97" customWidth="1"/>
    <col min="12803" max="12803" width="15" style="97" customWidth="1"/>
    <col min="12804" max="12805" width="13.42578125" style="97" customWidth="1"/>
    <col min="12806" max="13056" width="9.140625" style="97"/>
    <col min="13057" max="13057" width="13.5703125" style="97" customWidth="1"/>
    <col min="13058" max="13058" width="12.85546875" style="97" customWidth="1"/>
    <col min="13059" max="13059" width="15" style="97" customWidth="1"/>
    <col min="13060" max="13061" width="13.42578125" style="97" customWidth="1"/>
    <col min="13062" max="13312" width="9.140625" style="97"/>
    <col min="13313" max="13313" width="13.5703125" style="97" customWidth="1"/>
    <col min="13314" max="13314" width="12.85546875" style="97" customWidth="1"/>
    <col min="13315" max="13315" width="15" style="97" customWidth="1"/>
    <col min="13316" max="13317" width="13.42578125" style="97" customWidth="1"/>
    <col min="13318" max="13568" width="9.140625" style="97"/>
    <col min="13569" max="13569" width="13.5703125" style="97" customWidth="1"/>
    <col min="13570" max="13570" width="12.85546875" style="97" customWidth="1"/>
    <col min="13571" max="13571" width="15" style="97" customWidth="1"/>
    <col min="13572" max="13573" width="13.42578125" style="97" customWidth="1"/>
    <col min="13574" max="13824" width="9.140625" style="97"/>
    <col min="13825" max="13825" width="13.5703125" style="97" customWidth="1"/>
    <col min="13826" max="13826" width="12.85546875" style="97" customWidth="1"/>
    <col min="13827" max="13827" width="15" style="97" customWidth="1"/>
    <col min="13828" max="13829" width="13.42578125" style="97" customWidth="1"/>
    <col min="13830" max="14080" width="9.140625" style="97"/>
    <col min="14081" max="14081" width="13.5703125" style="97" customWidth="1"/>
    <col min="14082" max="14082" width="12.85546875" style="97" customWidth="1"/>
    <col min="14083" max="14083" width="15" style="97" customWidth="1"/>
    <col min="14084" max="14085" width="13.42578125" style="97" customWidth="1"/>
    <col min="14086" max="14336" width="9.140625" style="97"/>
    <col min="14337" max="14337" width="13.5703125" style="97" customWidth="1"/>
    <col min="14338" max="14338" width="12.85546875" style="97" customWidth="1"/>
    <col min="14339" max="14339" width="15" style="97" customWidth="1"/>
    <col min="14340" max="14341" width="13.42578125" style="97" customWidth="1"/>
    <col min="14342" max="14592" width="9.140625" style="97"/>
    <col min="14593" max="14593" width="13.5703125" style="97" customWidth="1"/>
    <col min="14594" max="14594" width="12.85546875" style="97" customWidth="1"/>
    <col min="14595" max="14595" width="15" style="97" customWidth="1"/>
    <col min="14596" max="14597" width="13.42578125" style="97" customWidth="1"/>
    <col min="14598" max="14848" width="9.140625" style="97"/>
    <col min="14849" max="14849" width="13.5703125" style="97" customWidth="1"/>
    <col min="14850" max="14850" width="12.85546875" style="97" customWidth="1"/>
    <col min="14851" max="14851" width="15" style="97" customWidth="1"/>
    <col min="14852" max="14853" width="13.42578125" style="97" customWidth="1"/>
    <col min="14854" max="15104" width="9.140625" style="97"/>
    <col min="15105" max="15105" width="13.5703125" style="97" customWidth="1"/>
    <col min="15106" max="15106" width="12.85546875" style="97" customWidth="1"/>
    <col min="15107" max="15107" width="15" style="97" customWidth="1"/>
    <col min="15108" max="15109" width="13.42578125" style="97" customWidth="1"/>
    <col min="15110" max="15360" width="9.140625" style="97"/>
    <col min="15361" max="15361" width="13.5703125" style="97" customWidth="1"/>
    <col min="15362" max="15362" width="12.85546875" style="97" customWidth="1"/>
    <col min="15363" max="15363" width="15" style="97" customWidth="1"/>
    <col min="15364" max="15365" width="13.42578125" style="97" customWidth="1"/>
    <col min="15366" max="15616" width="9.140625" style="97"/>
    <col min="15617" max="15617" width="13.5703125" style="97" customWidth="1"/>
    <col min="15618" max="15618" width="12.85546875" style="97" customWidth="1"/>
    <col min="15619" max="15619" width="15" style="97" customWidth="1"/>
    <col min="15620" max="15621" width="13.42578125" style="97" customWidth="1"/>
    <col min="15622" max="15872" width="9.140625" style="97"/>
    <col min="15873" max="15873" width="13.5703125" style="97" customWidth="1"/>
    <col min="15874" max="15874" width="12.85546875" style="97" customWidth="1"/>
    <col min="15875" max="15875" width="15" style="97" customWidth="1"/>
    <col min="15876" max="15877" width="13.42578125" style="97" customWidth="1"/>
    <col min="15878" max="16128" width="9.140625" style="97"/>
    <col min="16129" max="16129" width="13.5703125" style="97" customWidth="1"/>
    <col min="16130" max="16130" width="12.85546875" style="97" customWidth="1"/>
    <col min="16131" max="16131" width="15" style="97" customWidth="1"/>
    <col min="16132" max="16133" width="13.42578125" style="97" customWidth="1"/>
    <col min="16134" max="16384" width="9.140625" style="97"/>
  </cols>
  <sheetData>
    <row r="1" spans="1:15" ht="33" customHeight="1" x14ac:dyDescent="0.2">
      <c r="A1" s="453" t="s">
        <v>290</v>
      </c>
      <c r="B1" s="454"/>
      <c r="C1" s="454"/>
      <c r="D1" s="454"/>
      <c r="E1" s="454"/>
      <c r="F1" s="454"/>
      <c r="G1" s="454"/>
      <c r="H1" s="288"/>
      <c r="I1" s="288"/>
      <c r="J1" s="288"/>
      <c r="K1" s="288"/>
      <c r="L1" s="288"/>
      <c r="M1" s="288"/>
      <c r="N1" s="288"/>
      <c r="O1" s="289"/>
    </row>
    <row r="2" spans="1:15" s="98" customFormat="1" ht="33.75" customHeight="1" x14ac:dyDescent="0.2">
      <c r="A2" s="290" t="s">
        <v>257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2"/>
    </row>
    <row r="3" spans="1:15" s="98" customFormat="1" ht="29.25" customHeight="1" x14ac:dyDescent="0.2">
      <c r="A3" s="293" t="s">
        <v>194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1"/>
    </row>
    <row r="4" spans="1:15" ht="12.75" customHeight="1" x14ac:dyDescent="0.2">
      <c r="A4" s="281" t="s">
        <v>189</v>
      </c>
      <c r="B4" s="296" t="s">
        <v>149</v>
      </c>
      <c r="C4" s="296" t="s">
        <v>138</v>
      </c>
      <c r="D4" s="271" t="s">
        <v>251</v>
      </c>
      <c r="E4" s="272"/>
      <c r="F4" s="271" t="s">
        <v>252</v>
      </c>
      <c r="G4" s="272"/>
      <c r="H4" s="271" t="s">
        <v>253</v>
      </c>
      <c r="I4" s="272"/>
      <c r="J4" s="271" t="s">
        <v>254</v>
      </c>
      <c r="K4" s="272"/>
      <c r="L4" s="271" t="s">
        <v>255</v>
      </c>
      <c r="M4" s="272"/>
      <c r="N4" s="271" t="s">
        <v>256</v>
      </c>
      <c r="O4" s="280"/>
    </row>
    <row r="5" spans="1:15" x14ac:dyDescent="0.2">
      <c r="A5" s="282"/>
      <c r="B5" s="297"/>
      <c r="C5" s="297"/>
      <c r="D5" s="241" t="s">
        <v>139</v>
      </c>
      <c r="E5" s="241" t="s">
        <v>140</v>
      </c>
      <c r="F5" s="173" t="s">
        <v>139</v>
      </c>
      <c r="G5" s="173" t="s">
        <v>140</v>
      </c>
      <c r="H5" s="173" t="s">
        <v>139</v>
      </c>
      <c r="I5" s="173" t="s">
        <v>140</v>
      </c>
      <c r="J5" s="173" t="s">
        <v>139</v>
      </c>
      <c r="K5" s="173" t="s">
        <v>140</v>
      </c>
      <c r="L5" s="173" t="s">
        <v>139</v>
      </c>
      <c r="M5" s="173" t="s">
        <v>140</v>
      </c>
      <c r="N5" s="173" t="s">
        <v>139</v>
      </c>
      <c r="O5" s="197" t="s">
        <v>140</v>
      </c>
    </row>
    <row r="6" spans="1:15" ht="12.75" customHeight="1" x14ac:dyDescent="0.2">
      <c r="A6" s="198"/>
      <c r="B6" s="178">
        <v>1</v>
      </c>
      <c r="C6" s="179"/>
      <c r="D6" s="180">
        <v>0</v>
      </c>
      <c r="E6" s="95">
        <f>ROUND((C6*D6)/B6,2)</f>
        <v>0</v>
      </c>
      <c r="F6" s="180">
        <v>0</v>
      </c>
      <c r="G6" s="95">
        <f>ROUND((C6*F6)/B6,2)</f>
        <v>0</v>
      </c>
      <c r="H6" s="180">
        <v>0</v>
      </c>
      <c r="I6" s="95">
        <f>ROUND((C6*H6)/B6,2)</f>
        <v>0</v>
      </c>
      <c r="J6" s="180">
        <v>0</v>
      </c>
      <c r="K6" s="95">
        <f>ROUND((C6*J6)/B6,2)</f>
        <v>0</v>
      </c>
      <c r="L6" s="180">
        <v>0</v>
      </c>
      <c r="M6" s="95">
        <f>ROUND((C6*L6)/B6,2)</f>
        <v>0</v>
      </c>
      <c r="N6" s="180">
        <v>0</v>
      </c>
      <c r="O6" s="199">
        <f>ROUND((N6*C6)/B6,2)</f>
        <v>0</v>
      </c>
    </row>
    <row r="7" spans="1:15" x14ac:dyDescent="0.2">
      <c r="A7" s="198"/>
      <c r="B7" s="178">
        <v>1</v>
      </c>
      <c r="C7" s="179"/>
      <c r="D7" s="180">
        <v>0</v>
      </c>
      <c r="E7" s="95">
        <f t="shared" ref="E7:E49" si="0">ROUND((C7*D7)/B7,2)</f>
        <v>0</v>
      </c>
      <c r="F7" s="180">
        <v>0</v>
      </c>
      <c r="G7" s="95">
        <f t="shared" ref="G7:G49" si="1">ROUND((C7*F7)/B7,2)</f>
        <v>0</v>
      </c>
      <c r="H7" s="180">
        <v>0</v>
      </c>
      <c r="I7" s="95">
        <f t="shared" ref="I7:I49" si="2">ROUND((C7*H7)/B7,2)</f>
        <v>0</v>
      </c>
      <c r="J7" s="180">
        <v>0</v>
      </c>
      <c r="K7" s="95">
        <f t="shared" ref="K7:K49" si="3">ROUND((C7*J7)/B7,2)</f>
        <v>0</v>
      </c>
      <c r="L7" s="180">
        <v>0</v>
      </c>
      <c r="M7" s="95">
        <f t="shared" ref="M7:M49" si="4">ROUND((C7*L7)/B7,2)</f>
        <v>0</v>
      </c>
      <c r="N7" s="180">
        <v>0</v>
      </c>
      <c r="O7" s="199">
        <f t="shared" ref="O7:O49" si="5">ROUND((N7*C7)/B7,2)</f>
        <v>0</v>
      </c>
    </row>
    <row r="8" spans="1:15" x14ac:dyDescent="0.2">
      <c r="A8" s="200"/>
      <c r="B8" s="178">
        <v>1</v>
      </c>
      <c r="C8" s="179"/>
      <c r="D8" s="180">
        <v>0</v>
      </c>
      <c r="E8" s="95">
        <f t="shared" si="0"/>
        <v>0</v>
      </c>
      <c r="F8" s="180">
        <v>0</v>
      </c>
      <c r="G8" s="95">
        <f t="shared" si="1"/>
        <v>0</v>
      </c>
      <c r="H8" s="180">
        <v>0</v>
      </c>
      <c r="I8" s="95">
        <f t="shared" si="2"/>
        <v>0</v>
      </c>
      <c r="J8" s="180">
        <v>0</v>
      </c>
      <c r="K8" s="95">
        <f t="shared" si="3"/>
        <v>0</v>
      </c>
      <c r="L8" s="180">
        <v>0</v>
      </c>
      <c r="M8" s="95">
        <f t="shared" si="4"/>
        <v>0</v>
      </c>
      <c r="N8" s="180">
        <v>0</v>
      </c>
      <c r="O8" s="199">
        <f t="shared" si="5"/>
        <v>0</v>
      </c>
    </row>
    <row r="9" spans="1:15" x14ac:dyDescent="0.2">
      <c r="A9" s="200"/>
      <c r="B9" s="178">
        <v>1</v>
      </c>
      <c r="C9" s="179"/>
      <c r="D9" s="180">
        <v>0</v>
      </c>
      <c r="E9" s="95">
        <f t="shared" si="0"/>
        <v>0</v>
      </c>
      <c r="F9" s="180">
        <v>0</v>
      </c>
      <c r="G9" s="95">
        <f t="shared" si="1"/>
        <v>0</v>
      </c>
      <c r="H9" s="180">
        <v>0</v>
      </c>
      <c r="I9" s="95">
        <f t="shared" si="2"/>
        <v>0</v>
      </c>
      <c r="J9" s="180">
        <v>0</v>
      </c>
      <c r="K9" s="95">
        <f t="shared" si="3"/>
        <v>0</v>
      </c>
      <c r="L9" s="180">
        <v>0</v>
      </c>
      <c r="M9" s="95">
        <f t="shared" si="4"/>
        <v>0</v>
      </c>
      <c r="N9" s="180">
        <v>0</v>
      </c>
      <c r="O9" s="199">
        <f t="shared" si="5"/>
        <v>0</v>
      </c>
    </row>
    <row r="10" spans="1:15" x14ac:dyDescent="0.2">
      <c r="A10" s="198"/>
      <c r="B10" s="178">
        <v>1</v>
      </c>
      <c r="C10" s="179"/>
      <c r="D10" s="180">
        <v>0</v>
      </c>
      <c r="E10" s="95">
        <f t="shared" si="0"/>
        <v>0</v>
      </c>
      <c r="F10" s="180">
        <v>0</v>
      </c>
      <c r="G10" s="95">
        <f t="shared" si="1"/>
        <v>0</v>
      </c>
      <c r="H10" s="180">
        <v>0</v>
      </c>
      <c r="I10" s="95">
        <f t="shared" si="2"/>
        <v>0</v>
      </c>
      <c r="J10" s="180">
        <v>0</v>
      </c>
      <c r="K10" s="95">
        <f t="shared" si="3"/>
        <v>0</v>
      </c>
      <c r="L10" s="180">
        <v>0</v>
      </c>
      <c r="M10" s="95">
        <f t="shared" si="4"/>
        <v>0</v>
      </c>
      <c r="N10" s="180">
        <v>0</v>
      </c>
      <c r="O10" s="199">
        <f t="shared" si="5"/>
        <v>0</v>
      </c>
    </row>
    <row r="11" spans="1:15" x14ac:dyDescent="0.2">
      <c r="A11" s="198"/>
      <c r="B11" s="180">
        <v>1</v>
      </c>
      <c r="C11" s="179"/>
      <c r="D11" s="180">
        <v>0</v>
      </c>
      <c r="E11" s="95">
        <f t="shared" si="0"/>
        <v>0</v>
      </c>
      <c r="F11" s="180">
        <v>0</v>
      </c>
      <c r="G11" s="95">
        <f t="shared" si="1"/>
        <v>0</v>
      </c>
      <c r="H11" s="180">
        <v>0</v>
      </c>
      <c r="I11" s="95">
        <f t="shared" si="2"/>
        <v>0</v>
      </c>
      <c r="J11" s="180">
        <v>0</v>
      </c>
      <c r="K11" s="95">
        <f t="shared" si="3"/>
        <v>0</v>
      </c>
      <c r="L11" s="180">
        <v>0</v>
      </c>
      <c r="M11" s="95">
        <f t="shared" si="4"/>
        <v>0</v>
      </c>
      <c r="N11" s="180">
        <v>0</v>
      </c>
      <c r="O11" s="199">
        <f t="shared" si="5"/>
        <v>0</v>
      </c>
    </row>
    <row r="12" spans="1:15" x14ac:dyDescent="0.2">
      <c r="A12" s="198"/>
      <c r="B12" s="180">
        <v>1</v>
      </c>
      <c r="C12" s="179"/>
      <c r="D12" s="180">
        <v>0</v>
      </c>
      <c r="E12" s="95">
        <f t="shared" si="0"/>
        <v>0</v>
      </c>
      <c r="F12" s="180">
        <v>0</v>
      </c>
      <c r="G12" s="95">
        <f t="shared" si="1"/>
        <v>0</v>
      </c>
      <c r="H12" s="180">
        <v>0</v>
      </c>
      <c r="I12" s="95">
        <f t="shared" si="2"/>
        <v>0</v>
      </c>
      <c r="J12" s="180">
        <v>0</v>
      </c>
      <c r="K12" s="95">
        <f t="shared" si="3"/>
        <v>0</v>
      </c>
      <c r="L12" s="180">
        <v>0</v>
      </c>
      <c r="M12" s="95">
        <f t="shared" si="4"/>
        <v>0</v>
      </c>
      <c r="N12" s="180">
        <v>0</v>
      </c>
      <c r="O12" s="199">
        <f t="shared" si="5"/>
        <v>0</v>
      </c>
    </row>
    <row r="13" spans="1:15" x14ac:dyDescent="0.2">
      <c r="A13" s="198"/>
      <c r="B13" s="180">
        <v>1</v>
      </c>
      <c r="C13" s="179"/>
      <c r="D13" s="180">
        <v>0</v>
      </c>
      <c r="E13" s="95">
        <f t="shared" si="0"/>
        <v>0</v>
      </c>
      <c r="F13" s="180">
        <v>0</v>
      </c>
      <c r="G13" s="95">
        <f t="shared" si="1"/>
        <v>0</v>
      </c>
      <c r="H13" s="180">
        <v>0</v>
      </c>
      <c r="I13" s="95">
        <f t="shared" si="2"/>
        <v>0</v>
      </c>
      <c r="J13" s="180">
        <v>0</v>
      </c>
      <c r="K13" s="95">
        <f t="shared" si="3"/>
        <v>0</v>
      </c>
      <c r="L13" s="180">
        <v>0</v>
      </c>
      <c r="M13" s="95">
        <f t="shared" si="4"/>
        <v>0</v>
      </c>
      <c r="N13" s="180">
        <v>0</v>
      </c>
      <c r="O13" s="199">
        <f t="shared" si="5"/>
        <v>0</v>
      </c>
    </row>
    <row r="14" spans="1:15" x14ac:dyDescent="0.2">
      <c r="A14" s="198"/>
      <c r="B14" s="180">
        <v>1</v>
      </c>
      <c r="C14" s="179"/>
      <c r="D14" s="180">
        <v>0</v>
      </c>
      <c r="E14" s="95">
        <f t="shared" si="0"/>
        <v>0</v>
      </c>
      <c r="F14" s="180">
        <v>0</v>
      </c>
      <c r="G14" s="95">
        <f t="shared" si="1"/>
        <v>0</v>
      </c>
      <c r="H14" s="180">
        <v>0</v>
      </c>
      <c r="I14" s="95">
        <f t="shared" si="2"/>
        <v>0</v>
      </c>
      <c r="J14" s="180">
        <v>0</v>
      </c>
      <c r="K14" s="95">
        <f t="shared" si="3"/>
        <v>0</v>
      </c>
      <c r="L14" s="180">
        <v>0</v>
      </c>
      <c r="M14" s="95">
        <f t="shared" si="4"/>
        <v>0</v>
      </c>
      <c r="N14" s="180">
        <v>0</v>
      </c>
      <c r="O14" s="199">
        <f t="shared" si="5"/>
        <v>0</v>
      </c>
    </row>
    <row r="15" spans="1:15" x14ac:dyDescent="0.2">
      <c r="A15" s="198"/>
      <c r="B15" s="180">
        <v>1</v>
      </c>
      <c r="C15" s="179"/>
      <c r="D15" s="180">
        <v>0</v>
      </c>
      <c r="E15" s="95">
        <f t="shared" si="0"/>
        <v>0</v>
      </c>
      <c r="F15" s="180">
        <v>0</v>
      </c>
      <c r="G15" s="95">
        <f t="shared" si="1"/>
        <v>0</v>
      </c>
      <c r="H15" s="180">
        <v>0</v>
      </c>
      <c r="I15" s="95">
        <f t="shared" si="2"/>
        <v>0</v>
      </c>
      <c r="J15" s="180">
        <v>0</v>
      </c>
      <c r="K15" s="95">
        <f t="shared" si="3"/>
        <v>0</v>
      </c>
      <c r="L15" s="180">
        <v>0</v>
      </c>
      <c r="M15" s="95">
        <f t="shared" si="4"/>
        <v>0</v>
      </c>
      <c r="N15" s="180">
        <v>0</v>
      </c>
      <c r="O15" s="199">
        <f t="shared" si="5"/>
        <v>0</v>
      </c>
    </row>
    <row r="16" spans="1:15" x14ac:dyDescent="0.2">
      <c r="A16" s="198"/>
      <c r="B16" s="178">
        <v>1</v>
      </c>
      <c r="C16" s="179"/>
      <c r="D16" s="180">
        <v>0</v>
      </c>
      <c r="E16" s="95">
        <f t="shared" si="0"/>
        <v>0</v>
      </c>
      <c r="F16" s="180">
        <v>0</v>
      </c>
      <c r="G16" s="95">
        <f t="shared" si="1"/>
        <v>0</v>
      </c>
      <c r="H16" s="180">
        <v>0</v>
      </c>
      <c r="I16" s="95">
        <f t="shared" si="2"/>
        <v>0</v>
      </c>
      <c r="J16" s="180">
        <v>0</v>
      </c>
      <c r="K16" s="95">
        <f t="shared" si="3"/>
        <v>0</v>
      </c>
      <c r="L16" s="180">
        <v>0</v>
      </c>
      <c r="M16" s="95">
        <f t="shared" si="4"/>
        <v>0</v>
      </c>
      <c r="N16" s="180">
        <v>0</v>
      </c>
      <c r="O16" s="199">
        <f t="shared" si="5"/>
        <v>0</v>
      </c>
    </row>
    <row r="17" spans="1:15" x14ac:dyDescent="0.2">
      <c r="A17" s="198"/>
      <c r="B17" s="178">
        <v>1</v>
      </c>
      <c r="C17" s="179"/>
      <c r="D17" s="180">
        <v>0</v>
      </c>
      <c r="E17" s="95">
        <f t="shared" si="0"/>
        <v>0</v>
      </c>
      <c r="F17" s="180">
        <v>0</v>
      </c>
      <c r="G17" s="95">
        <f t="shared" si="1"/>
        <v>0</v>
      </c>
      <c r="H17" s="180">
        <v>0</v>
      </c>
      <c r="I17" s="95">
        <f t="shared" si="2"/>
        <v>0</v>
      </c>
      <c r="J17" s="180">
        <v>0</v>
      </c>
      <c r="K17" s="95">
        <f t="shared" si="3"/>
        <v>0</v>
      </c>
      <c r="L17" s="180">
        <v>0</v>
      </c>
      <c r="M17" s="95">
        <f t="shared" si="4"/>
        <v>0</v>
      </c>
      <c r="N17" s="180">
        <v>0</v>
      </c>
      <c r="O17" s="199">
        <f t="shared" si="5"/>
        <v>0</v>
      </c>
    </row>
    <row r="18" spans="1:15" x14ac:dyDescent="0.2">
      <c r="A18" s="198"/>
      <c r="B18" s="178">
        <v>1</v>
      </c>
      <c r="C18" s="179"/>
      <c r="D18" s="180">
        <v>0</v>
      </c>
      <c r="E18" s="95">
        <f t="shared" si="0"/>
        <v>0</v>
      </c>
      <c r="F18" s="180">
        <v>0</v>
      </c>
      <c r="G18" s="95">
        <f t="shared" si="1"/>
        <v>0</v>
      </c>
      <c r="H18" s="180">
        <v>0</v>
      </c>
      <c r="I18" s="95">
        <f t="shared" si="2"/>
        <v>0</v>
      </c>
      <c r="J18" s="180">
        <v>0</v>
      </c>
      <c r="K18" s="95">
        <f t="shared" si="3"/>
        <v>0</v>
      </c>
      <c r="L18" s="180">
        <v>0</v>
      </c>
      <c r="M18" s="95">
        <f t="shared" si="4"/>
        <v>0</v>
      </c>
      <c r="N18" s="180">
        <v>0</v>
      </c>
      <c r="O18" s="199">
        <f t="shared" si="5"/>
        <v>0</v>
      </c>
    </row>
    <row r="19" spans="1:15" x14ac:dyDescent="0.2">
      <c r="A19" s="198"/>
      <c r="B19" s="180">
        <v>1</v>
      </c>
      <c r="C19" s="179"/>
      <c r="D19" s="180">
        <v>0</v>
      </c>
      <c r="E19" s="95">
        <f t="shared" si="0"/>
        <v>0</v>
      </c>
      <c r="F19" s="180">
        <v>0</v>
      </c>
      <c r="G19" s="95">
        <f t="shared" si="1"/>
        <v>0</v>
      </c>
      <c r="H19" s="180">
        <v>0</v>
      </c>
      <c r="I19" s="95">
        <f t="shared" si="2"/>
        <v>0</v>
      </c>
      <c r="J19" s="180">
        <v>0</v>
      </c>
      <c r="K19" s="95">
        <f t="shared" si="3"/>
        <v>0</v>
      </c>
      <c r="L19" s="180">
        <v>0</v>
      </c>
      <c r="M19" s="95">
        <f t="shared" si="4"/>
        <v>0</v>
      </c>
      <c r="N19" s="180">
        <v>0</v>
      </c>
      <c r="O19" s="199">
        <f t="shared" si="5"/>
        <v>0</v>
      </c>
    </row>
    <row r="20" spans="1:15" x14ac:dyDescent="0.2">
      <c r="A20" s="198"/>
      <c r="B20" s="180">
        <v>1</v>
      </c>
      <c r="C20" s="179"/>
      <c r="D20" s="180">
        <v>0</v>
      </c>
      <c r="E20" s="95">
        <f t="shared" si="0"/>
        <v>0</v>
      </c>
      <c r="F20" s="180">
        <v>0</v>
      </c>
      <c r="G20" s="95">
        <f t="shared" si="1"/>
        <v>0</v>
      </c>
      <c r="H20" s="180">
        <v>0</v>
      </c>
      <c r="I20" s="95">
        <f t="shared" si="2"/>
        <v>0</v>
      </c>
      <c r="J20" s="180">
        <v>0</v>
      </c>
      <c r="K20" s="95">
        <f t="shared" si="3"/>
        <v>0</v>
      </c>
      <c r="L20" s="180">
        <v>0</v>
      </c>
      <c r="M20" s="95">
        <f t="shared" si="4"/>
        <v>0</v>
      </c>
      <c r="N20" s="180">
        <v>0</v>
      </c>
      <c r="O20" s="199">
        <f t="shared" si="5"/>
        <v>0</v>
      </c>
    </row>
    <row r="21" spans="1:15" x14ac:dyDescent="0.2">
      <c r="A21" s="198"/>
      <c r="B21" s="178">
        <v>1</v>
      </c>
      <c r="C21" s="179"/>
      <c r="D21" s="180">
        <v>0</v>
      </c>
      <c r="E21" s="95">
        <f t="shared" si="0"/>
        <v>0</v>
      </c>
      <c r="F21" s="180">
        <v>0</v>
      </c>
      <c r="G21" s="95">
        <f t="shared" si="1"/>
        <v>0</v>
      </c>
      <c r="H21" s="180">
        <v>0</v>
      </c>
      <c r="I21" s="95">
        <f t="shared" si="2"/>
        <v>0</v>
      </c>
      <c r="J21" s="180">
        <v>0</v>
      </c>
      <c r="K21" s="95">
        <f t="shared" si="3"/>
        <v>0</v>
      </c>
      <c r="L21" s="180">
        <v>0</v>
      </c>
      <c r="M21" s="95">
        <f t="shared" si="4"/>
        <v>0</v>
      </c>
      <c r="N21" s="180">
        <v>0</v>
      </c>
      <c r="O21" s="199">
        <f t="shared" si="5"/>
        <v>0</v>
      </c>
    </row>
    <row r="22" spans="1:15" x14ac:dyDescent="0.2">
      <c r="A22" s="198"/>
      <c r="B22" s="180">
        <v>1</v>
      </c>
      <c r="C22" s="179"/>
      <c r="D22" s="180">
        <v>0</v>
      </c>
      <c r="E22" s="95">
        <f t="shared" si="0"/>
        <v>0</v>
      </c>
      <c r="F22" s="180">
        <v>0</v>
      </c>
      <c r="G22" s="95">
        <f t="shared" si="1"/>
        <v>0</v>
      </c>
      <c r="H22" s="180">
        <v>0</v>
      </c>
      <c r="I22" s="95">
        <f t="shared" si="2"/>
        <v>0</v>
      </c>
      <c r="J22" s="180">
        <v>0</v>
      </c>
      <c r="K22" s="95">
        <f t="shared" si="3"/>
        <v>0</v>
      </c>
      <c r="L22" s="180">
        <v>0</v>
      </c>
      <c r="M22" s="95">
        <f t="shared" si="4"/>
        <v>0</v>
      </c>
      <c r="N22" s="180">
        <v>0</v>
      </c>
      <c r="O22" s="199">
        <f t="shared" si="5"/>
        <v>0</v>
      </c>
    </row>
    <row r="23" spans="1:15" x14ac:dyDescent="0.2">
      <c r="A23" s="198"/>
      <c r="B23" s="180">
        <v>1</v>
      </c>
      <c r="C23" s="179"/>
      <c r="D23" s="180">
        <v>0</v>
      </c>
      <c r="E23" s="95">
        <f t="shared" si="0"/>
        <v>0</v>
      </c>
      <c r="F23" s="180">
        <v>0</v>
      </c>
      <c r="G23" s="95">
        <f t="shared" si="1"/>
        <v>0</v>
      </c>
      <c r="H23" s="180">
        <v>0</v>
      </c>
      <c r="I23" s="95">
        <f t="shared" si="2"/>
        <v>0</v>
      </c>
      <c r="J23" s="180">
        <v>0</v>
      </c>
      <c r="K23" s="95">
        <f t="shared" si="3"/>
        <v>0</v>
      </c>
      <c r="L23" s="180">
        <v>0</v>
      </c>
      <c r="M23" s="95">
        <f t="shared" si="4"/>
        <v>0</v>
      </c>
      <c r="N23" s="180">
        <v>0</v>
      </c>
      <c r="O23" s="199">
        <f t="shared" si="5"/>
        <v>0</v>
      </c>
    </row>
    <row r="24" spans="1:15" x14ac:dyDescent="0.2">
      <c r="A24" s="198"/>
      <c r="B24" s="180">
        <v>1</v>
      </c>
      <c r="C24" s="179"/>
      <c r="D24" s="180">
        <v>0</v>
      </c>
      <c r="E24" s="95">
        <f t="shared" si="0"/>
        <v>0</v>
      </c>
      <c r="F24" s="180">
        <v>0</v>
      </c>
      <c r="G24" s="95">
        <f t="shared" si="1"/>
        <v>0</v>
      </c>
      <c r="H24" s="180">
        <v>0</v>
      </c>
      <c r="I24" s="95">
        <f t="shared" si="2"/>
        <v>0</v>
      </c>
      <c r="J24" s="180">
        <v>0</v>
      </c>
      <c r="K24" s="95">
        <f t="shared" si="3"/>
        <v>0</v>
      </c>
      <c r="L24" s="180">
        <v>0</v>
      </c>
      <c r="M24" s="95">
        <f t="shared" si="4"/>
        <v>0</v>
      </c>
      <c r="N24" s="180">
        <v>0</v>
      </c>
      <c r="O24" s="199">
        <f t="shared" si="5"/>
        <v>0</v>
      </c>
    </row>
    <row r="25" spans="1:15" x14ac:dyDescent="0.2">
      <c r="A25" s="198"/>
      <c r="B25" s="180">
        <v>1</v>
      </c>
      <c r="C25" s="179"/>
      <c r="D25" s="180">
        <v>0</v>
      </c>
      <c r="E25" s="95">
        <f t="shared" si="0"/>
        <v>0</v>
      </c>
      <c r="F25" s="180">
        <v>0</v>
      </c>
      <c r="G25" s="95">
        <f t="shared" si="1"/>
        <v>0</v>
      </c>
      <c r="H25" s="180">
        <v>0</v>
      </c>
      <c r="I25" s="95">
        <f t="shared" si="2"/>
        <v>0</v>
      </c>
      <c r="J25" s="180">
        <v>0</v>
      </c>
      <c r="K25" s="95">
        <f t="shared" si="3"/>
        <v>0</v>
      </c>
      <c r="L25" s="180">
        <v>0</v>
      </c>
      <c r="M25" s="95">
        <f t="shared" si="4"/>
        <v>0</v>
      </c>
      <c r="N25" s="180">
        <v>0</v>
      </c>
      <c r="O25" s="199">
        <f t="shared" si="5"/>
        <v>0</v>
      </c>
    </row>
    <row r="26" spans="1:15" x14ac:dyDescent="0.2">
      <c r="A26" s="198"/>
      <c r="B26" s="180">
        <v>1</v>
      </c>
      <c r="C26" s="179"/>
      <c r="D26" s="180">
        <v>0</v>
      </c>
      <c r="E26" s="95">
        <f t="shared" si="0"/>
        <v>0</v>
      </c>
      <c r="F26" s="180">
        <v>0</v>
      </c>
      <c r="G26" s="95">
        <f t="shared" si="1"/>
        <v>0</v>
      </c>
      <c r="H26" s="180">
        <v>0</v>
      </c>
      <c r="I26" s="95">
        <f t="shared" si="2"/>
        <v>0</v>
      </c>
      <c r="J26" s="180">
        <v>0</v>
      </c>
      <c r="K26" s="95">
        <f t="shared" si="3"/>
        <v>0</v>
      </c>
      <c r="L26" s="180">
        <v>0</v>
      </c>
      <c r="M26" s="95">
        <f t="shared" si="4"/>
        <v>0</v>
      </c>
      <c r="N26" s="180">
        <v>0</v>
      </c>
      <c r="O26" s="199">
        <f t="shared" si="5"/>
        <v>0</v>
      </c>
    </row>
    <row r="27" spans="1:15" x14ac:dyDescent="0.2">
      <c r="A27" s="198"/>
      <c r="B27" s="180">
        <v>1</v>
      </c>
      <c r="C27" s="179"/>
      <c r="D27" s="180">
        <v>0</v>
      </c>
      <c r="E27" s="95">
        <f t="shared" si="0"/>
        <v>0</v>
      </c>
      <c r="F27" s="180">
        <v>0</v>
      </c>
      <c r="G27" s="95">
        <f t="shared" si="1"/>
        <v>0</v>
      </c>
      <c r="H27" s="180">
        <v>0</v>
      </c>
      <c r="I27" s="95">
        <f t="shared" si="2"/>
        <v>0</v>
      </c>
      <c r="J27" s="180">
        <v>0</v>
      </c>
      <c r="K27" s="95">
        <f t="shared" si="3"/>
        <v>0</v>
      </c>
      <c r="L27" s="180">
        <v>0</v>
      </c>
      <c r="M27" s="95">
        <f t="shared" si="4"/>
        <v>0</v>
      </c>
      <c r="N27" s="180">
        <v>0</v>
      </c>
      <c r="O27" s="199">
        <f t="shared" si="5"/>
        <v>0</v>
      </c>
    </row>
    <row r="28" spans="1:15" x14ac:dyDescent="0.2">
      <c r="A28" s="198"/>
      <c r="B28" s="180">
        <v>1</v>
      </c>
      <c r="C28" s="179"/>
      <c r="D28" s="180">
        <v>0</v>
      </c>
      <c r="E28" s="95">
        <f t="shared" si="0"/>
        <v>0</v>
      </c>
      <c r="F28" s="180">
        <v>0</v>
      </c>
      <c r="G28" s="95">
        <f t="shared" si="1"/>
        <v>0</v>
      </c>
      <c r="H28" s="180">
        <v>0</v>
      </c>
      <c r="I28" s="95">
        <f t="shared" si="2"/>
        <v>0</v>
      </c>
      <c r="J28" s="180">
        <v>0</v>
      </c>
      <c r="K28" s="95">
        <f t="shared" si="3"/>
        <v>0</v>
      </c>
      <c r="L28" s="180">
        <v>0</v>
      </c>
      <c r="M28" s="95">
        <f t="shared" si="4"/>
        <v>0</v>
      </c>
      <c r="N28" s="180">
        <v>0</v>
      </c>
      <c r="O28" s="199">
        <f t="shared" si="5"/>
        <v>0</v>
      </c>
    </row>
    <row r="29" spans="1:15" x14ac:dyDescent="0.2">
      <c r="A29" s="198"/>
      <c r="B29" s="178">
        <v>1</v>
      </c>
      <c r="C29" s="179"/>
      <c r="D29" s="180">
        <v>0</v>
      </c>
      <c r="E29" s="95">
        <f t="shared" si="0"/>
        <v>0</v>
      </c>
      <c r="F29" s="180">
        <v>0</v>
      </c>
      <c r="G29" s="95">
        <f t="shared" si="1"/>
        <v>0</v>
      </c>
      <c r="H29" s="180">
        <v>0</v>
      </c>
      <c r="I29" s="95">
        <f t="shared" si="2"/>
        <v>0</v>
      </c>
      <c r="J29" s="180">
        <v>0</v>
      </c>
      <c r="K29" s="95">
        <f t="shared" si="3"/>
        <v>0</v>
      </c>
      <c r="L29" s="180">
        <v>0</v>
      </c>
      <c r="M29" s="95">
        <f t="shared" si="4"/>
        <v>0</v>
      </c>
      <c r="N29" s="180">
        <v>0</v>
      </c>
      <c r="O29" s="199">
        <f t="shared" si="5"/>
        <v>0</v>
      </c>
    </row>
    <row r="30" spans="1:15" x14ac:dyDescent="0.2">
      <c r="A30" s="198"/>
      <c r="B30" s="178">
        <v>1</v>
      </c>
      <c r="C30" s="179"/>
      <c r="D30" s="180">
        <v>0</v>
      </c>
      <c r="E30" s="95">
        <f t="shared" si="0"/>
        <v>0</v>
      </c>
      <c r="F30" s="180">
        <v>0</v>
      </c>
      <c r="G30" s="95">
        <f t="shared" si="1"/>
        <v>0</v>
      </c>
      <c r="H30" s="180">
        <v>0</v>
      </c>
      <c r="I30" s="95">
        <f t="shared" si="2"/>
        <v>0</v>
      </c>
      <c r="J30" s="180">
        <v>0</v>
      </c>
      <c r="K30" s="95">
        <f t="shared" si="3"/>
        <v>0</v>
      </c>
      <c r="L30" s="180">
        <v>0</v>
      </c>
      <c r="M30" s="95">
        <f t="shared" si="4"/>
        <v>0</v>
      </c>
      <c r="N30" s="180">
        <v>0</v>
      </c>
      <c r="O30" s="199">
        <f t="shared" si="5"/>
        <v>0</v>
      </c>
    </row>
    <row r="31" spans="1:15" x14ac:dyDescent="0.2">
      <c r="A31" s="198"/>
      <c r="B31" s="178">
        <v>1</v>
      </c>
      <c r="C31" s="179"/>
      <c r="D31" s="180">
        <v>0</v>
      </c>
      <c r="E31" s="95">
        <f t="shared" si="0"/>
        <v>0</v>
      </c>
      <c r="F31" s="180">
        <v>0</v>
      </c>
      <c r="G31" s="95">
        <f t="shared" si="1"/>
        <v>0</v>
      </c>
      <c r="H31" s="180">
        <v>0</v>
      </c>
      <c r="I31" s="95">
        <f t="shared" si="2"/>
        <v>0</v>
      </c>
      <c r="J31" s="180">
        <v>0</v>
      </c>
      <c r="K31" s="95">
        <f t="shared" si="3"/>
        <v>0</v>
      </c>
      <c r="L31" s="180">
        <v>0</v>
      </c>
      <c r="M31" s="95">
        <f t="shared" si="4"/>
        <v>0</v>
      </c>
      <c r="N31" s="180">
        <v>0</v>
      </c>
      <c r="O31" s="199">
        <f t="shared" si="5"/>
        <v>0</v>
      </c>
    </row>
    <row r="32" spans="1:15" x14ac:dyDescent="0.2">
      <c r="A32" s="198"/>
      <c r="B32" s="178">
        <v>1</v>
      </c>
      <c r="C32" s="179"/>
      <c r="D32" s="180">
        <v>0</v>
      </c>
      <c r="E32" s="95">
        <f t="shared" si="0"/>
        <v>0</v>
      </c>
      <c r="F32" s="180">
        <v>0</v>
      </c>
      <c r="G32" s="95">
        <f t="shared" si="1"/>
        <v>0</v>
      </c>
      <c r="H32" s="180">
        <v>0</v>
      </c>
      <c r="I32" s="95">
        <f t="shared" si="2"/>
        <v>0</v>
      </c>
      <c r="J32" s="180">
        <v>0</v>
      </c>
      <c r="K32" s="95">
        <f t="shared" si="3"/>
        <v>0</v>
      </c>
      <c r="L32" s="180">
        <v>0</v>
      </c>
      <c r="M32" s="95">
        <f t="shared" si="4"/>
        <v>0</v>
      </c>
      <c r="N32" s="180">
        <v>0</v>
      </c>
      <c r="O32" s="199">
        <f t="shared" si="5"/>
        <v>0</v>
      </c>
    </row>
    <row r="33" spans="1:15" x14ac:dyDescent="0.2">
      <c r="A33" s="198"/>
      <c r="B33" s="178">
        <v>1</v>
      </c>
      <c r="C33" s="179"/>
      <c r="D33" s="180">
        <v>0</v>
      </c>
      <c r="E33" s="95">
        <f t="shared" si="0"/>
        <v>0</v>
      </c>
      <c r="F33" s="180">
        <v>0</v>
      </c>
      <c r="G33" s="95">
        <f t="shared" si="1"/>
        <v>0</v>
      </c>
      <c r="H33" s="180">
        <v>0</v>
      </c>
      <c r="I33" s="95">
        <f t="shared" si="2"/>
        <v>0</v>
      </c>
      <c r="J33" s="180">
        <v>0</v>
      </c>
      <c r="K33" s="95">
        <f t="shared" si="3"/>
        <v>0</v>
      </c>
      <c r="L33" s="180">
        <v>0</v>
      </c>
      <c r="M33" s="95">
        <f t="shared" si="4"/>
        <v>0</v>
      </c>
      <c r="N33" s="180">
        <v>0</v>
      </c>
      <c r="O33" s="199">
        <f t="shared" si="5"/>
        <v>0</v>
      </c>
    </row>
    <row r="34" spans="1:15" x14ac:dyDescent="0.2">
      <c r="A34" s="198"/>
      <c r="B34" s="178">
        <v>1</v>
      </c>
      <c r="C34" s="179"/>
      <c r="D34" s="180">
        <v>0</v>
      </c>
      <c r="E34" s="95">
        <f t="shared" si="0"/>
        <v>0</v>
      </c>
      <c r="F34" s="180">
        <v>0</v>
      </c>
      <c r="G34" s="95">
        <f t="shared" si="1"/>
        <v>0</v>
      </c>
      <c r="H34" s="180">
        <v>0</v>
      </c>
      <c r="I34" s="95">
        <f t="shared" si="2"/>
        <v>0</v>
      </c>
      <c r="J34" s="180">
        <v>0</v>
      </c>
      <c r="K34" s="95">
        <f t="shared" si="3"/>
        <v>0</v>
      </c>
      <c r="L34" s="180">
        <v>0</v>
      </c>
      <c r="M34" s="95">
        <f t="shared" si="4"/>
        <v>0</v>
      </c>
      <c r="N34" s="180">
        <v>0</v>
      </c>
      <c r="O34" s="199">
        <f t="shared" si="5"/>
        <v>0</v>
      </c>
    </row>
    <row r="35" spans="1:15" x14ac:dyDescent="0.2">
      <c r="A35" s="198"/>
      <c r="B35" s="178">
        <v>1</v>
      </c>
      <c r="C35" s="179"/>
      <c r="D35" s="180">
        <v>0</v>
      </c>
      <c r="E35" s="95">
        <f t="shared" si="0"/>
        <v>0</v>
      </c>
      <c r="F35" s="180">
        <v>0</v>
      </c>
      <c r="G35" s="95">
        <f t="shared" si="1"/>
        <v>0</v>
      </c>
      <c r="H35" s="180">
        <v>0</v>
      </c>
      <c r="I35" s="95">
        <f t="shared" si="2"/>
        <v>0</v>
      </c>
      <c r="J35" s="180">
        <v>0</v>
      </c>
      <c r="K35" s="95">
        <f t="shared" si="3"/>
        <v>0</v>
      </c>
      <c r="L35" s="180">
        <v>0</v>
      </c>
      <c r="M35" s="95">
        <f t="shared" si="4"/>
        <v>0</v>
      </c>
      <c r="N35" s="180">
        <v>0</v>
      </c>
      <c r="O35" s="199">
        <f t="shared" si="5"/>
        <v>0</v>
      </c>
    </row>
    <row r="36" spans="1:15" x14ac:dyDescent="0.2">
      <c r="A36" s="198"/>
      <c r="B36" s="178">
        <v>1</v>
      </c>
      <c r="C36" s="179"/>
      <c r="D36" s="180">
        <v>0</v>
      </c>
      <c r="E36" s="95">
        <f t="shared" si="0"/>
        <v>0</v>
      </c>
      <c r="F36" s="180">
        <v>0</v>
      </c>
      <c r="G36" s="95">
        <f t="shared" si="1"/>
        <v>0</v>
      </c>
      <c r="H36" s="180">
        <v>0</v>
      </c>
      <c r="I36" s="95">
        <f t="shared" si="2"/>
        <v>0</v>
      </c>
      <c r="J36" s="180">
        <v>0</v>
      </c>
      <c r="K36" s="95">
        <f t="shared" si="3"/>
        <v>0</v>
      </c>
      <c r="L36" s="180">
        <v>0</v>
      </c>
      <c r="M36" s="95">
        <f t="shared" si="4"/>
        <v>0</v>
      </c>
      <c r="N36" s="180">
        <v>0</v>
      </c>
      <c r="O36" s="199">
        <f t="shared" si="5"/>
        <v>0</v>
      </c>
    </row>
    <row r="37" spans="1:15" x14ac:dyDescent="0.2">
      <c r="A37" s="198"/>
      <c r="B37" s="178">
        <v>1</v>
      </c>
      <c r="C37" s="179"/>
      <c r="D37" s="180">
        <v>0</v>
      </c>
      <c r="E37" s="95">
        <f t="shared" si="0"/>
        <v>0</v>
      </c>
      <c r="F37" s="180">
        <v>0</v>
      </c>
      <c r="G37" s="95">
        <f t="shared" si="1"/>
        <v>0</v>
      </c>
      <c r="H37" s="180">
        <v>0</v>
      </c>
      <c r="I37" s="95">
        <f t="shared" si="2"/>
        <v>0</v>
      </c>
      <c r="J37" s="180">
        <v>0</v>
      </c>
      <c r="K37" s="95">
        <f t="shared" si="3"/>
        <v>0</v>
      </c>
      <c r="L37" s="180">
        <v>0</v>
      </c>
      <c r="M37" s="95">
        <f t="shared" si="4"/>
        <v>0</v>
      </c>
      <c r="N37" s="180">
        <v>0</v>
      </c>
      <c r="O37" s="199">
        <f t="shared" si="5"/>
        <v>0</v>
      </c>
    </row>
    <row r="38" spans="1:15" x14ac:dyDescent="0.2">
      <c r="A38" s="198"/>
      <c r="B38" s="178">
        <v>1</v>
      </c>
      <c r="C38" s="179"/>
      <c r="D38" s="180">
        <v>0</v>
      </c>
      <c r="E38" s="95">
        <f t="shared" si="0"/>
        <v>0</v>
      </c>
      <c r="F38" s="180">
        <v>0</v>
      </c>
      <c r="G38" s="95">
        <f t="shared" si="1"/>
        <v>0</v>
      </c>
      <c r="H38" s="180">
        <v>0</v>
      </c>
      <c r="I38" s="95">
        <f t="shared" si="2"/>
        <v>0</v>
      </c>
      <c r="J38" s="180">
        <v>0</v>
      </c>
      <c r="K38" s="95">
        <f t="shared" si="3"/>
        <v>0</v>
      </c>
      <c r="L38" s="180">
        <v>0</v>
      </c>
      <c r="M38" s="95">
        <f t="shared" si="4"/>
        <v>0</v>
      </c>
      <c r="N38" s="180">
        <v>0</v>
      </c>
      <c r="O38" s="199">
        <f t="shared" si="5"/>
        <v>0</v>
      </c>
    </row>
    <row r="39" spans="1:15" x14ac:dyDescent="0.2">
      <c r="A39" s="198"/>
      <c r="B39" s="178">
        <v>1</v>
      </c>
      <c r="C39" s="179"/>
      <c r="D39" s="180">
        <v>0</v>
      </c>
      <c r="E39" s="95">
        <f t="shared" si="0"/>
        <v>0</v>
      </c>
      <c r="F39" s="180">
        <v>0</v>
      </c>
      <c r="G39" s="95">
        <f t="shared" si="1"/>
        <v>0</v>
      </c>
      <c r="H39" s="180">
        <v>0</v>
      </c>
      <c r="I39" s="95">
        <f t="shared" si="2"/>
        <v>0</v>
      </c>
      <c r="J39" s="180">
        <v>0</v>
      </c>
      <c r="K39" s="95">
        <f t="shared" si="3"/>
        <v>0</v>
      </c>
      <c r="L39" s="180">
        <v>0</v>
      </c>
      <c r="M39" s="95">
        <f t="shared" si="4"/>
        <v>0</v>
      </c>
      <c r="N39" s="180">
        <v>0</v>
      </c>
      <c r="O39" s="199">
        <f t="shared" si="5"/>
        <v>0</v>
      </c>
    </row>
    <row r="40" spans="1:15" x14ac:dyDescent="0.2">
      <c r="A40" s="198"/>
      <c r="B40" s="178">
        <v>1</v>
      </c>
      <c r="C40" s="179"/>
      <c r="D40" s="180">
        <v>0</v>
      </c>
      <c r="E40" s="95">
        <f t="shared" si="0"/>
        <v>0</v>
      </c>
      <c r="F40" s="180">
        <v>0</v>
      </c>
      <c r="G40" s="95">
        <f t="shared" si="1"/>
        <v>0</v>
      </c>
      <c r="H40" s="180">
        <v>0</v>
      </c>
      <c r="I40" s="95">
        <f t="shared" si="2"/>
        <v>0</v>
      </c>
      <c r="J40" s="180">
        <v>0</v>
      </c>
      <c r="K40" s="95">
        <f t="shared" si="3"/>
        <v>0</v>
      </c>
      <c r="L40" s="180">
        <v>0</v>
      </c>
      <c r="M40" s="95">
        <f t="shared" si="4"/>
        <v>0</v>
      </c>
      <c r="N40" s="180">
        <v>0</v>
      </c>
      <c r="O40" s="199">
        <f t="shared" si="5"/>
        <v>0</v>
      </c>
    </row>
    <row r="41" spans="1:15" x14ac:dyDescent="0.2">
      <c r="A41" s="198"/>
      <c r="B41" s="178">
        <v>1</v>
      </c>
      <c r="C41" s="179"/>
      <c r="D41" s="180">
        <v>0</v>
      </c>
      <c r="E41" s="95">
        <f t="shared" si="0"/>
        <v>0</v>
      </c>
      <c r="F41" s="180">
        <v>0</v>
      </c>
      <c r="G41" s="95">
        <f t="shared" si="1"/>
        <v>0</v>
      </c>
      <c r="H41" s="180">
        <v>0</v>
      </c>
      <c r="I41" s="95">
        <f t="shared" si="2"/>
        <v>0</v>
      </c>
      <c r="J41" s="180">
        <v>0</v>
      </c>
      <c r="K41" s="95">
        <f t="shared" si="3"/>
        <v>0</v>
      </c>
      <c r="L41" s="180">
        <v>0</v>
      </c>
      <c r="M41" s="95">
        <f t="shared" si="4"/>
        <v>0</v>
      </c>
      <c r="N41" s="180">
        <v>0</v>
      </c>
      <c r="O41" s="199">
        <f t="shared" si="5"/>
        <v>0</v>
      </c>
    </row>
    <row r="42" spans="1:15" x14ac:dyDescent="0.2">
      <c r="A42" s="198"/>
      <c r="B42" s="178">
        <v>1</v>
      </c>
      <c r="C42" s="179"/>
      <c r="D42" s="180">
        <v>0</v>
      </c>
      <c r="E42" s="95">
        <f t="shared" si="0"/>
        <v>0</v>
      </c>
      <c r="F42" s="180">
        <v>0</v>
      </c>
      <c r="G42" s="95">
        <f t="shared" si="1"/>
        <v>0</v>
      </c>
      <c r="H42" s="180">
        <v>0</v>
      </c>
      <c r="I42" s="95">
        <f t="shared" si="2"/>
        <v>0</v>
      </c>
      <c r="J42" s="180">
        <v>0</v>
      </c>
      <c r="K42" s="95">
        <f t="shared" si="3"/>
        <v>0</v>
      </c>
      <c r="L42" s="180">
        <v>0</v>
      </c>
      <c r="M42" s="95">
        <f t="shared" si="4"/>
        <v>0</v>
      </c>
      <c r="N42" s="180">
        <v>0</v>
      </c>
      <c r="O42" s="199">
        <f t="shared" si="5"/>
        <v>0</v>
      </c>
    </row>
    <row r="43" spans="1:15" x14ac:dyDescent="0.2">
      <c r="A43" s="198"/>
      <c r="B43" s="178">
        <v>1</v>
      </c>
      <c r="C43" s="179"/>
      <c r="D43" s="180">
        <v>0</v>
      </c>
      <c r="E43" s="95">
        <f t="shared" si="0"/>
        <v>0</v>
      </c>
      <c r="F43" s="180">
        <v>0</v>
      </c>
      <c r="G43" s="95">
        <f t="shared" si="1"/>
        <v>0</v>
      </c>
      <c r="H43" s="180">
        <v>0</v>
      </c>
      <c r="I43" s="95">
        <f t="shared" si="2"/>
        <v>0</v>
      </c>
      <c r="J43" s="180">
        <v>0</v>
      </c>
      <c r="K43" s="95">
        <f t="shared" si="3"/>
        <v>0</v>
      </c>
      <c r="L43" s="180">
        <v>0</v>
      </c>
      <c r="M43" s="95">
        <f t="shared" si="4"/>
        <v>0</v>
      </c>
      <c r="N43" s="180">
        <v>0</v>
      </c>
      <c r="O43" s="199">
        <f t="shared" si="5"/>
        <v>0</v>
      </c>
    </row>
    <row r="44" spans="1:15" x14ac:dyDescent="0.2">
      <c r="A44" s="198"/>
      <c r="B44" s="178">
        <v>1</v>
      </c>
      <c r="C44" s="179"/>
      <c r="D44" s="180">
        <v>0</v>
      </c>
      <c r="E44" s="95">
        <f t="shared" si="0"/>
        <v>0</v>
      </c>
      <c r="F44" s="180">
        <v>0</v>
      </c>
      <c r="G44" s="95">
        <f t="shared" si="1"/>
        <v>0</v>
      </c>
      <c r="H44" s="180">
        <v>0</v>
      </c>
      <c r="I44" s="95">
        <f t="shared" si="2"/>
        <v>0</v>
      </c>
      <c r="J44" s="180">
        <v>0</v>
      </c>
      <c r="K44" s="95">
        <f t="shared" si="3"/>
        <v>0</v>
      </c>
      <c r="L44" s="180">
        <v>0</v>
      </c>
      <c r="M44" s="95">
        <f t="shared" si="4"/>
        <v>0</v>
      </c>
      <c r="N44" s="180">
        <v>0</v>
      </c>
      <c r="O44" s="199">
        <f t="shared" si="5"/>
        <v>0</v>
      </c>
    </row>
    <row r="45" spans="1:15" x14ac:dyDescent="0.2">
      <c r="A45" s="198"/>
      <c r="B45" s="178">
        <v>1</v>
      </c>
      <c r="C45" s="179"/>
      <c r="D45" s="180">
        <v>0</v>
      </c>
      <c r="E45" s="95">
        <f t="shared" si="0"/>
        <v>0</v>
      </c>
      <c r="F45" s="180">
        <v>0</v>
      </c>
      <c r="G45" s="95">
        <f t="shared" si="1"/>
        <v>0</v>
      </c>
      <c r="H45" s="180">
        <v>0</v>
      </c>
      <c r="I45" s="95">
        <f t="shared" si="2"/>
        <v>0</v>
      </c>
      <c r="J45" s="180">
        <v>0</v>
      </c>
      <c r="K45" s="95">
        <f t="shared" si="3"/>
        <v>0</v>
      </c>
      <c r="L45" s="180">
        <v>0</v>
      </c>
      <c r="M45" s="95">
        <f t="shared" si="4"/>
        <v>0</v>
      </c>
      <c r="N45" s="180">
        <v>0</v>
      </c>
      <c r="O45" s="199">
        <f t="shared" si="5"/>
        <v>0</v>
      </c>
    </row>
    <row r="46" spans="1:15" x14ac:dyDescent="0.2">
      <c r="A46" s="198"/>
      <c r="B46" s="178">
        <v>1</v>
      </c>
      <c r="C46" s="179"/>
      <c r="D46" s="180">
        <v>0</v>
      </c>
      <c r="E46" s="95">
        <f t="shared" si="0"/>
        <v>0</v>
      </c>
      <c r="F46" s="180">
        <v>0</v>
      </c>
      <c r="G46" s="95">
        <f t="shared" si="1"/>
        <v>0</v>
      </c>
      <c r="H46" s="180">
        <v>0</v>
      </c>
      <c r="I46" s="95">
        <f t="shared" si="2"/>
        <v>0</v>
      </c>
      <c r="J46" s="180">
        <v>0</v>
      </c>
      <c r="K46" s="95">
        <f t="shared" si="3"/>
        <v>0</v>
      </c>
      <c r="L46" s="180">
        <v>0</v>
      </c>
      <c r="M46" s="95">
        <f t="shared" si="4"/>
        <v>0</v>
      </c>
      <c r="N46" s="180">
        <v>0</v>
      </c>
      <c r="O46" s="199">
        <f t="shared" si="5"/>
        <v>0</v>
      </c>
    </row>
    <row r="47" spans="1:15" x14ac:dyDescent="0.2">
      <c r="A47" s="198"/>
      <c r="B47" s="178">
        <v>1</v>
      </c>
      <c r="C47" s="179"/>
      <c r="D47" s="180">
        <v>0</v>
      </c>
      <c r="E47" s="95">
        <f t="shared" si="0"/>
        <v>0</v>
      </c>
      <c r="F47" s="180">
        <v>0</v>
      </c>
      <c r="G47" s="95">
        <f t="shared" si="1"/>
        <v>0</v>
      </c>
      <c r="H47" s="180">
        <v>0</v>
      </c>
      <c r="I47" s="95">
        <f t="shared" si="2"/>
        <v>0</v>
      </c>
      <c r="J47" s="180">
        <v>0</v>
      </c>
      <c r="K47" s="95">
        <f t="shared" si="3"/>
        <v>0</v>
      </c>
      <c r="L47" s="180">
        <v>0</v>
      </c>
      <c r="M47" s="95">
        <f t="shared" si="4"/>
        <v>0</v>
      </c>
      <c r="N47" s="180">
        <v>0</v>
      </c>
      <c r="O47" s="199">
        <f t="shared" si="5"/>
        <v>0</v>
      </c>
    </row>
    <row r="48" spans="1:15" x14ac:dyDescent="0.2">
      <c r="A48" s="198"/>
      <c r="B48" s="178">
        <v>1</v>
      </c>
      <c r="C48" s="179"/>
      <c r="D48" s="180">
        <v>0</v>
      </c>
      <c r="E48" s="95">
        <f t="shared" si="0"/>
        <v>0</v>
      </c>
      <c r="F48" s="180">
        <v>0</v>
      </c>
      <c r="G48" s="95">
        <f t="shared" si="1"/>
        <v>0</v>
      </c>
      <c r="H48" s="180">
        <v>0</v>
      </c>
      <c r="I48" s="95">
        <f t="shared" si="2"/>
        <v>0</v>
      </c>
      <c r="J48" s="180">
        <v>0</v>
      </c>
      <c r="K48" s="95">
        <f t="shared" si="3"/>
        <v>0</v>
      </c>
      <c r="L48" s="180">
        <v>0</v>
      </c>
      <c r="M48" s="95">
        <f t="shared" si="4"/>
        <v>0</v>
      </c>
      <c r="N48" s="180">
        <v>0</v>
      </c>
      <c r="O48" s="199">
        <f t="shared" si="5"/>
        <v>0</v>
      </c>
    </row>
    <row r="49" spans="1:16" x14ac:dyDescent="0.2">
      <c r="A49" s="198"/>
      <c r="B49" s="178">
        <v>1</v>
      </c>
      <c r="C49" s="179"/>
      <c r="D49" s="180">
        <v>0</v>
      </c>
      <c r="E49" s="95">
        <f t="shared" si="0"/>
        <v>0</v>
      </c>
      <c r="F49" s="180">
        <v>0</v>
      </c>
      <c r="G49" s="95">
        <f t="shared" si="1"/>
        <v>0</v>
      </c>
      <c r="H49" s="180">
        <v>0</v>
      </c>
      <c r="I49" s="95">
        <f t="shared" si="2"/>
        <v>0</v>
      </c>
      <c r="J49" s="180">
        <v>0</v>
      </c>
      <c r="K49" s="95">
        <f t="shared" si="3"/>
        <v>0</v>
      </c>
      <c r="L49" s="180">
        <v>0</v>
      </c>
      <c r="M49" s="95">
        <f t="shared" si="4"/>
        <v>0</v>
      </c>
      <c r="N49" s="180">
        <v>0</v>
      </c>
      <c r="O49" s="199">
        <f t="shared" si="5"/>
        <v>0</v>
      </c>
    </row>
    <row r="50" spans="1:16" x14ac:dyDescent="0.2">
      <c r="A50" s="198"/>
      <c r="B50" s="124"/>
      <c r="C50" s="95"/>
      <c r="D50" s="96"/>
      <c r="E50" s="95"/>
      <c r="F50" s="96"/>
      <c r="G50" s="95"/>
      <c r="H50" s="124"/>
      <c r="I50" s="95"/>
      <c r="J50" s="96"/>
      <c r="K50" s="95"/>
      <c r="L50" s="96"/>
      <c r="M50" s="95"/>
      <c r="N50" s="96"/>
      <c r="O50" s="199"/>
    </row>
    <row r="51" spans="1:16" ht="13.5" thickBot="1" x14ac:dyDescent="0.25">
      <c r="A51" s="265" t="s">
        <v>141</v>
      </c>
      <c r="B51" s="266"/>
      <c r="C51" s="267"/>
      <c r="D51" s="99"/>
      <c r="E51" s="100">
        <f>SUM(E6:E50)</f>
        <v>0</v>
      </c>
      <c r="F51" s="101"/>
      <c r="G51" s="100">
        <f>SUM(G6:G50)</f>
        <v>0</v>
      </c>
      <c r="H51" s="99"/>
      <c r="I51" s="100">
        <f>SUM(I6:I50)</f>
        <v>0</v>
      </c>
      <c r="J51" s="101"/>
      <c r="K51" s="100">
        <f>SUM(K6:K50)</f>
        <v>0</v>
      </c>
      <c r="L51" s="101"/>
      <c r="M51" s="100">
        <f>SUM(M6:M50)</f>
        <v>0</v>
      </c>
      <c r="N51" s="101"/>
      <c r="O51" s="201">
        <f>SUM(O6:O50)</f>
        <v>0</v>
      </c>
    </row>
    <row r="52" spans="1:16" s="84" customFormat="1" ht="13.5" thickBot="1" x14ac:dyDescent="0.25">
      <c r="A52" s="268" t="s">
        <v>142</v>
      </c>
      <c r="B52" s="269"/>
      <c r="C52" s="270"/>
      <c r="D52" s="87"/>
      <c r="E52" s="88">
        <f>ROUND((E51/('Resumo Geral'!H10+'Resumo Geral'!H12)),2)</f>
        <v>0</v>
      </c>
      <c r="F52" s="83"/>
      <c r="G52" s="88">
        <f>ROUND(G51/('Resumo Geral'!H15),2)</f>
        <v>0</v>
      </c>
      <c r="H52" s="87"/>
      <c r="I52" s="88">
        <f>ROUND(I51/('Resumo Geral'!H16),2)</f>
        <v>0</v>
      </c>
      <c r="J52" s="83"/>
      <c r="K52" s="88">
        <f>ROUND(K51/('Resumo Geral'!H19),2)</f>
        <v>0</v>
      </c>
      <c r="L52" s="83"/>
      <c r="M52" s="88">
        <f>ROUND(M51/('Resumo Geral'!H23),2)</f>
        <v>0</v>
      </c>
      <c r="N52" s="83"/>
      <c r="O52" s="88">
        <f>ROUND(O51/('Resumo Geral'!H27-'Resumo Geral'!H25),2)</f>
        <v>0</v>
      </c>
      <c r="P52" s="84" t="s">
        <v>259</v>
      </c>
    </row>
    <row r="53" spans="1:16" x14ac:dyDescent="0.2">
      <c r="A53" s="202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4"/>
    </row>
    <row r="54" spans="1:16" s="102" customFormat="1" ht="12.75" customHeight="1" x14ac:dyDescent="0.2">
      <c r="A54" s="281" t="s">
        <v>143</v>
      </c>
      <c r="B54" s="298" t="s">
        <v>137</v>
      </c>
      <c r="C54" s="296" t="s">
        <v>138</v>
      </c>
      <c r="D54" s="271" t="s">
        <v>251</v>
      </c>
      <c r="E54" s="272"/>
      <c r="F54" s="271" t="s">
        <v>252</v>
      </c>
      <c r="G54" s="272"/>
      <c r="H54" s="271" t="s">
        <v>253</v>
      </c>
      <c r="I54" s="272"/>
      <c r="J54" s="271" t="s">
        <v>254</v>
      </c>
      <c r="K54" s="272"/>
      <c r="L54" s="271" t="s">
        <v>255</v>
      </c>
      <c r="M54" s="272"/>
      <c r="N54" s="271" t="s">
        <v>256</v>
      </c>
      <c r="O54" s="280"/>
    </row>
    <row r="55" spans="1:16" s="102" customFormat="1" x14ac:dyDescent="0.2">
      <c r="A55" s="282"/>
      <c r="B55" s="299"/>
      <c r="C55" s="297"/>
      <c r="D55" s="241" t="s">
        <v>139</v>
      </c>
      <c r="E55" s="241" t="s">
        <v>140</v>
      </c>
      <c r="F55" s="173" t="s">
        <v>139</v>
      </c>
      <c r="G55" s="173" t="s">
        <v>140</v>
      </c>
      <c r="H55" s="173" t="s">
        <v>139</v>
      </c>
      <c r="I55" s="173" t="s">
        <v>140</v>
      </c>
      <c r="J55" s="173" t="s">
        <v>139</v>
      </c>
      <c r="K55" s="173" t="s">
        <v>140</v>
      </c>
      <c r="L55" s="173" t="s">
        <v>139</v>
      </c>
      <c r="M55" s="173" t="s">
        <v>140</v>
      </c>
      <c r="N55" s="173" t="s">
        <v>139</v>
      </c>
      <c r="O55" s="197" t="s">
        <v>140</v>
      </c>
    </row>
    <row r="56" spans="1:16" x14ac:dyDescent="0.2">
      <c r="A56" s="205"/>
      <c r="B56" s="180">
        <v>1</v>
      </c>
      <c r="C56" s="94"/>
      <c r="D56" s="180">
        <v>0</v>
      </c>
      <c r="E56" s="95">
        <f>ROUND((C56*D56)/B56,2)</f>
        <v>0</v>
      </c>
      <c r="F56" s="180">
        <v>0</v>
      </c>
      <c r="G56" s="95">
        <f>ROUND((C56*F56)/B56,2)</f>
        <v>0</v>
      </c>
      <c r="H56" s="180">
        <v>0</v>
      </c>
      <c r="I56" s="95">
        <f>ROUND((C56*H56)/B56,2)</f>
        <v>0</v>
      </c>
      <c r="J56" s="180">
        <v>0</v>
      </c>
      <c r="K56" s="95">
        <f>ROUND((C56*J56)/B56,2)</f>
        <v>0</v>
      </c>
      <c r="L56" s="180">
        <v>0</v>
      </c>
      <c r="M56" s="95">
        <f>ROUND((L56*C56)/B56,2)</f>
        <v>0</v>
      </c>
      <c r="N56" s="180">
        <v>0</v>
      </c>
      <c r="O56" s="199">
        <f>ROUND((N56*C56)/B56,2)</f>
        <v>0</v>
      </c>
    </row>
    <row r="57" spans="1:16" x14ac:dyDescent="0.2">
      <c r="A57" s="205"/>
      <c r="B57" s="178">
        <v>1</v>
      </c>
      <c r="C57" s="181"/>
      <c r="D57" s="180">
        <v>0</v>
      </c>
      <c r="E57" s="95">
        <f t="shared" ref="E57:E64" si="6">ROUND((C57*D57)/B57,2)</f>
        <v>0</v>
      </c>
      <c r="F57" s="180">
        <v>0</v>
      </c>
      <c r="G57" s="95">
        <f t="shared" ref="G57:G64" si="7">ROUND((C57*F57)/B57,2)</f>
        <v>0</v>
      </c>
      <c r="H57" s="180">
        <v>0</v>
      </c>
      <c r="I57" s="95">
        <f t="shared" ref="I57:I64" si="8">ROUND((C57*H57)/B57,2)</f>
        <v>0</v>
      </c>
      <c r="J57" s="180">
        <v>0</v>
      </c>
      <c r="K57" s="95">
        <f t="shared" ref="K57:K64" si="9">ROUND((C57*J57)/B57,2)</f>
        <v>0</v>
      </c>
      <c r="L57" s="180">
        <v>0</v>
      </c>
      <c r="M57" s="95">
        <f t="shared" ref="M57:M64" si="10">ROUND((L57*C57)/B57,2)</f>
        <v>0</v>
      </c>
      <c r="N57" s="180">
        <v>0</v>
      </c>
      <c r="O57" s="199">
        <f t="shared" ref="O57:O64" si="11">ROUND((N57*C57)/B57,2)</f>
        <v>0</v>
      </c>
    </row>
    <row r="58" spans="1:16" x14ac:dyDescent="0.2">
      <c r="A58" s="205"/>
      <c r="B58" s="180">
        <v>1</v>
      </c>
      <c r="C58" s="181"/>
      <c r="D58" s="180">
        <v>0</v>
      </c>
      <c r="E58" s="95">
        <f t="shared" si="6"/>
        <v>0</v>
      </c>
      <c r="F58" s="180">
        <v>0</v>
      </c>
      <c r="G58" s="95">
        <f t="shared" si="7"/>
        <v>0</v>
      </c>
      <c r="H58" s="180">
        <v>0</v>
      </c>
      <c r="I58" s="95">
        <f t="shared" si="8"/>
        <v>0</v>
      </c>
      <c r="J58" s="180">
        <v>0</v>
      </c>
      <c r="K58" s="95">
        <f t="shared" si="9"/>
        <v>0</v>
      </c>
      <c r="L58" s="180">
        <v>0</v>
      </c>
      <c r="M58" s="95">
        <f t="shared" si="10"/>
        <v>0</v>
      </c>
      <c r="N58" s="180">
        <v>0</v>
      </c>
      <c r="O58" s="199">
        <f t="shared" si="11"/>
        <v>0</v>
      </c>
    </row>
    <row r="59" spans="1:16" x14ac:dyDescent="0.2">
      <c r="A59" s="205"/>
      <c r="B59" s="180">
        <v>1</v>
      </c>
      <c r="C59" s="181"/>
      <c r="D59" s="180">
        <v>0</v>
      </c>
      <c r="E59" s="95">
        <f t="shared" si="6"/>
        <v>0</v>
      </c>
      <c r="F59" s="180">
        <v>0</v>
      </c>
      <c r="G59" s="95">
        <f t="shared" si="7"/>
        <v>0</v>
      </c>
      <c r="H59" s="180">
        <v>0</v>
      </c>
      <c r="I59" s="95">
        <f t="shared" si="8"/>
        <v>0</v>
      </c>
      <c r="J59" s="180">
        <v>0</v>
      </c>
      <c r="K59" s="95">
        <f t="shared" si="9"/>
        <v>0</v>
      </c>
      <c r="L59" s="180">
        <v>0</v>
      </c>
      <c r="M59" s="95">
        <f t="shared" si="10"/>
        <v>0</v>
      </c>
      <c r="N59" s="180">
        <v>0</v>
      </c>
      <c r="O59" s="199">
        <f t="shared" si="11"/>
        <v>0</v>
      </c>
    </row>
    <row r="60" spans="1:16" x14ac:dyDescent="0.2">
      <c r="A60" s="205"/>
      <c r="B60" s="180">
        <v>1</v>
      </c>
      <c r="C60" s="181"/>
      <c r="D60" s="196">
        <v>0</v>
      </c>
      <c r="E60" s="95">
        <f t="shared" si="6"/>
        <v>0</v>
      </c>
      <c r="F60" s="180">
        <v>0</v>
      </c>
      <c r="G60" s="95">
        <f t="shared" si="7"/>
        <v>0</v>
      </c>
      <c r="H60" s="180">
        <v>0</v>
      </c>
      <c r="I60" s="95">
        <f t="shared" si="8"/>
        <v>0</v>
      </c>
      <c r="J60" s="180">
        <v>0</v>
      </c>
      <c r="K60" s="95">
        <f t="shared" si="9"/>
        <v>0</v>
      </c>
      <c r="L60" s="180">
        <v>0</v>
      </c>
      <c r="M60" s="95">
        <f t="shared" si="10"/>
        <v>0</v>
      </c>
      <c r="N60" s="180">
        <v>0</v>
      </c>
      <c r="O60" s="199">
        <f t="shared" si="11"/>
        <v>0</v>
      </c>
    </row>
    <row r="61" spans="1:16" x14ac:dyDescent="0.2">
      <c r="A61" s="205"/>
      <c r="B61" s="180">
        <v>1</v>
      </c>
      <c r="C61" s="181"/>
      <c r="D61" s="180">
        <v>0</v>
      </c>
      <c r="E61" s="95">
        <f t="shared" si="6"/>
        <v>0</v>
      </c>
      <c r="F61" s="180">
        <v>0</v>
      </c>
      <c r="G61" s="95">
        <f t="shared" si="7"/>
        <v>0</v>
      </c>
      <c r="H61" s="180">
        <v>0</v>
      </c>
      <c r="I61" s="95">
        <f t="shared" si="8"/>
        <v>0</v>
      </c>
      <c r="J61" s="180">
        <v>0</v>
      </c>
      <c r="K61" s="95">
        <f t="shared" si="9"/>
        <v>0</v>
      </c>
      <c r="L61" s="180">
        <v>0</v>
      </c>
      <c r="M61" s="95">
        <f t="shared" si="10"/>
        <v>0</v>
      </c>
      <c r="N61" s="180">
        <v>0</v>
      </c>
      <c r="O61" s="199">
        <f t="shared" si="11"/>
        <v>0</v>
      </c>
    </row>
    <row r="62" spans="1:16" x14ac:dyDescent="0.2">
      <c r="A62" s="205"/>
      <c r="B62" s="180">
        <v>1</v>
      </c>
      <c r="C62" s="181"/>
      <c r="D62" s="180">
        <v>0</v>
      </c>
      <c r="E62" s="95">
        <f t="shared" si="6"/>
        <v>0</v>
      </c>
      <c r="F62" s="180">
        <v>0</v>
      </c>
      <c r="G62" s="95">
        <f t="shared" si="7"/>
        <v>0</v>
      </c>
      <c r="H62" s="180">
        <v>0</v>
      </c>
      <c r="I62" s="95">
        <f t="shared" si="8"/>
        <v>0</v>
      </c>
      <c r="J62" s="180">
        <v>0</v>
      </c>
      <c r="K62" s="95">
        <f t="shared" si="9"/>
        <v>0</v>
      </c>
      <c r="L62" s="180">
        <v>0</v>
      </c>
      <c r="M62" s="95">
        <f t="shared" si="10"/>
        <v>0</v>
      </c>
      <c r="N62" s="180">
        <v>0</v>
      </c>
      <c r="O62" s="199">
        <f t="shared" si="11"/>
        <v>0</v>
      </c>
    </row>
    <row r="63" spans="1:16" x14ac:dyDescent="0.2">
      <c r="A63" s="205"/>
      <c r="B63" s="180">
        <v>1</v>
      </c>
      <c r="C63" s="181"/>
      <c r="D63" s="180">
        <v>0</v>
      </c>
      <c r="E63" s="95">
        <f t="shared" si="6"/>
        <v>0</v>
      </c>
      <c r="F63" s="180">
        <v>0</v>
      </c>
      <c r="G63" s="95">
        <f t="shared" si="7"/>
        <v>0</v>
      </c>
      <c r="H63" s="180">
        <v>0</v>
      </c>
      <c r="I63" s="95">
        <f t="shared" si="8"/>
        <v>0</v>
      </c>
      <c r="J63" s="180">
        <v>0</v>
      </c>
      <c r="K63" s="95">
        <f t="shared" si="9"/>
        <v>0</v>
      </c>
      <c r="L63" s="180">
        <v>0</v>
      </c>
      <c r="M63" s="95">
        <f t="shared" si="10"/>
        <v>0</v>
      </c>
      <c r="N63" s="180">
        <v>0</v>
      </c>
      <c r="O63" s="199">
        <f t="shared" si="11"/>
        <v>0</v>
      </c>
    </row>
    <row r="64" spans="1:16" x14ac:dyDescent="0.2">
      <c r="A64" s="205"/>
      <c r="B64" s="180">
        <v>1</v>
      </c>
      <c r="C64" s="181"/>
      <c r="D64" s="180">
        <v>0</v>
      </c>
      <c r="E64" s="95">
        <f t="shared" si="6"/>
        <v>0</v>
      </c>
      <c r="F64" s="180">
        <v>0</v>
      </c>
      <c r="G64" s="95">
        <f t="shared" si="7"/>
        <v>0</v>
      </c>
      <c r="H64" s="180">
        <v>0</v>
      </c>
      <c r="I64" s="95">
        <f t="shared" si="8"/>
        <v>0</v>
      </c>
      <c r="J64" s="180">
        <v>0</v>
      </c>
      <c r="K64" s="95">
        <f t="shared" si="9"/>
        <v>0</v>
      </c>
      <c r="L64" s="180">
        <v>0</v>
      </c>
      <c r="M64" s="95">
        <f t="shared" si="10"/>
        <v>0</v>
      </c>
      <c r="N64" s="180">
        <v>0</v>
      </c>
      <c r="O64" s="199">
        <f t="shared" si="11"/>
        <v>0</v>
      </c>
    </row>
    <row r="65" spans="1:17" x14ac:dyDescent="0.2">
      <c r="A65" s="206"/>
      <c r="B65" s="93"/>
      <c r="C65" s="122"/>
      <c r="D65" s="93"/>
      <c r="E65" s="123"/>
      <c r="F65" s="124"/>
      <c r="G65" s="123"/>
      <c r="H65" s="124"/>
      <c r="I65" s="123"/>
      <c r="J65" s="124"/>
      <c r="K65" s="123"/>
      <c r="L65" s="124"/>
      <c r="M65" s="95"/>
      <c r="N65" s="124"/>
      <c r="O65" s="199"/>
    </row>
    <row r="66" spans="1:17" ht="13.5" thickBot="1" x14ac:dyDescent="0.25">
      <c r="A66" s="207" t="s">
        <v>141</v>
      </c>
      <c r="B66" s="103"/>
      <c r="C66" s="103"/>
      <c r="D66" s="99"/>
      <c r="E66" s="100">
        <f>SUM(E56:E65)</f>
        <v>0</v>
      </c>
      <c r="F66" s="101"/>
      <c r="G66" s="100">
        <f>SUM(G56:G65)</f>
        <v>0</v>
      </c>
      <c r="H66" s="99"/>
      <c r="I66" s="100">
        <f>SUM(I56:I65)</f>
        <v>0</v>
      </c>
      <c r="J66" s="101"/>
      <c r="K66" s="100">
        <f>SUM(K56:K65)</f>
        <v>0</v>
      </c>
      <c r="L66" s="101"/>
      <c r="M66" s="100">
        <f>SUM(M56:M65)</f>
        <v>0</v>
      </c>
      <c r="N66" s="101"/>
      <c r="O66" s="201">
        <f>SUM(O56:O65)</f>
        <v>0</v>
      </c>
      <c r="Q66" s="97">
        <f>SUM(Q56:Q65)</f>
        <v>0</v>
      </c>
    </row>
    <row r="67" spans="1:17" s="84" customFormat="1" ht="13.5" thickBot="1" x14ac:dyDescent="0.25">
      <c r="A67" s="87" t="s">
        <v>144</v>
      </c>
      <c r="B67" s="89"/>
      <c r="C67" s="89"/>
      <c r="D67" s="87"/>
      <c r="E67" s="88">
        <f>ROUND(E66/'Resumo Geral'!H11,2)</f>
        <v>0</v>
      </c>
      <c r="F67" s="83"/>
      <c r="G67" s="88">
        <f>ROUND(G66/'Resumo Geral'!H8,2)*0</f>
        <v>0</v>
      </c>
      <c r="H67" s="87"/>
      <c r="I67" s="88">
        <f>ROUND(I66/'Resumo Geral'!H17,2)</f>
        <v>0</v>
      </c>
      <c r="J67" s="83"/>
      <c r="K67" s="88">
        <f>ROUND(K66/'Resumo Geral'!H20,2)</f>
        <v>0</v>
      </c>
      <c r="L67" s="83"/>
      <c r="M67" s="88">
        <f>ROUND(M66/'Resumo Geral'!H23,2)*0</f>
        <v>0</v>
      </c>
      <c r="N67" s="83"/>
      <c r="O67" s="88">
        <f>ROUND(O66/'Resumo Geral'!H25,2)</f>
        <v>0</v>
      </c>
    </row>
    <row r="68" spans="1:17" x14ac:dyDescent="0.2">
      <c r="A68" s="202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4"/>
    </row>
    <row r="69" spans="1:17" s="104" customFormat="1" ht="12.75" customHeight="1" x14ac:dyDescent="0.2">
      <c r="A69" s="281" t="s">
        <v>192</v>
      </c>
      <c r="B69" s="283" t="s">
        <v>145</v>
      </c>
      <c r="C69" s="277" t="s">
        <v>146</v>
      </c>
      <c r="D69" s="271" t="s">
        <v>251</v>
      </c>
      <c r="E69" s="272"/>
      <c r="F69" s="271" t="s">
        <v>252</v>
      </c>
      <c r="G69" s="272"/>
      <c r="H69" s="271" t="s">
        <v>253</v>
      </c>
      <c r="I69" s="272"/>
      <c r="J69" s="271" t="s">
        <v>254</v>
      </c>
      <c r="K69" s="272"/>
      <c r="L69" s="271" t="s">
        <v>255</v>
      </c>
      <c r="M69" s="272"/>
      <c r="N69" s="271" t="s">
        <v>256</v>
      </c>
      <c r="O69" s="280"/>
    </row>
    <row r="70" spans="1:17" s="104" customFormat="1" x14ac:dyDescent="0.2">
      <c r="A70" s="282"/>
      <c r="B70" s="284"/>
      <c r="C70" s="279"/>
      <c r="D70" s="241" t="s">
        <v>139</v>
      </c>
      <c r="E70" s="241" t="s">
        <v>140</v>
      </c>
      <c r="F70" s="173" t="s">
        <v>139</v>
      </c>
      <c r="G70" s="173" t="s">
        <v>140</v>
      </c>
      <c r="H70" s="173" t="s">
        <v>139</v>
      </c>
      <c r="I70" s="173" t="s">
        <v>140</v>
      </c>
      <c r="J70" s="173" t="s">
        <v>139</v>
      </c>
      <c r="K70" s="173" t="s">
        <v>140</v>
      </c>
      <c r="L70" s="173" t="s">
        <v>139</v>
      </c>
      <c r="M70" s="173" t="s">
        <v>140</v>
      </c>
      <c r="N70" s="173" t="s">
        <v>139</v>
      </c>
      <c r="O70" s="197" t="s">
        <v>140</v>
      </c>
    </row>
    <row r="71" spans="1:17" s="162" customFormat="1" x14ac:dyDescent="0.2">
      <c r="A71" s="208"/>
      <c r="B71" s="125">
        <v>0</v>
      </c>
      <c r="C71" s="90">
        <v>0.1</v>
      </c>
      <c r="D71" s="91">
        <v>0</v>
      </c>
      <c r="E71" s="85">
        <f>ROUND(((B71*C71)*D71)/12,2)</f>
        <v>0</v>
      </c>
      <c r="F71" s="91">
        <v>0</v>
      </c>
      <c r="G71" s="85">
        <f>ROUND(((B71*C71)*F71)/12,2)</f>
        <v>0</v>
      </c>
      <c r="H71" s="91">
        <v>0</v>
      </c>
      <c r="I71" s="85">
        <f>ROUND(((B71*C71)*H71)/12,2)</f>
        <v>0</v>
      </c>
      <c r="J71" s="91">
        <v>0</v>
      </c>
      <c r="K71" s="85">
        <f>ROUND(((B71*C71)*J71)/12,2)</f>
        <v>0</v>
      </c>
      <c r="L71" s="91">
        <v>0</v>
      </c>
      <c r="M71" s="85">
        <f>ROUND(((B71*C71)*L71)/12,2)</f>
        <v>0</v>
      </c>
      <c r="N71" s="91">
        <v>0</v>
      </c>
      <c r="O71" s="209">
        <f>ROUND(((B71*C71)*N71)/12,2)</f>
        <v>0</v>
      </c>
    </row>
    <row r="72" spans="1:17" s="98" customFormat="1" x14ac:dyDescent="0.2">
      <c r="A72" s="208"/>
      <c r="B72" s="125">
        <v>0</v>
      </c>
      <c r="C72" s="90">
        <v>0.1</v>
      </c>
      <c r="D72" s="91">
        <v>0</v>
      </c>
      <c r="E72" s="85">
        <f>ROUND(((B72*C72)*D72)/12,2)</f>
        <v>0</v>
      </c>
      <c r="F72" s="91">
        <v>0</v>
      </c>
      <c r="G72" s="85">
        <f>ROUND(((B72*C72)*F72)/12,2)</f>
        <v>0</v>
      </c>
      <c r="H72" s="91">
        <v>0</v>
      </c>
      <c r="I72" s="85">
        <f>ROUND(((B72*C72)*H72)/12,2)</f>
        <v>0</v>
      </c>
      <c r="J72" s="91">
        <v>0</v>
      </c>
      <c r="K72" s="85">
        <f>ROUND(((B72*C72)*J72)/12,2)</f>
        <v>0</v>
      </c>
      <c r="L72" s="91">
        <v>0</v>
      </c>
      <c r="M72" s="85">
        <f t="shared" ref="M72:M77" si="12">ROUND(((B72*C72)*L72)/12,2)</f>
        <v>0</v>
      </c>
      <c r="N72" s="91">
        <v>0</v>
      </c>
      <c r="O72" s="209">
        <f t="shared" ref="O72:O77" si="13">ROUND(((B72*C72)*N72)/12,2)</f>
        <v>0</v>
      </c>
    </row>
    <row r="73" spans="1:17" s="98" customFormat="1" x14ac:dyDescent="0.2">
      <c r="A73" s="208"/>
      <c r="B73" s="125">
        <v>0</v>
      </c>
      <c r="C73" s="90">
        <v>0.1</v>
      </c>
      <c r="D73" s="91">
        <v>0</v>
      </c>
      <c r="E73" s="85">
        <f t="shared" ref="E73:E77" si="14">ROUND(((B73*C73)*D73)/12,2)</f>
        <v>0</v>
      </c>
      <c r="F73" s="91">
        <v>0</v>
      </c>
      <c r="G73" s="85">
        <f t="shared" ref="G73:G77" si="15">ROUND(((B73*C73)*F73)/12,2)</f>
        <v>0</v>
      </c>
      <c r="H73" s="91">
        <v>0</v>
      </c>
      <c r="I73" s="85">
        <v>0</v>
      </c>
      <c r="J73" s="91">
        <v>0</v>
      </c>
      <c r="K73" s="85">
        <f t="shared" ref="K73:K77" si="16">ROUND(((B73*C73)*J73)/12,2)</f>
        <v>0</v>
      </c>
      <c r="L73" s="91">
        <v>0</v>
      </c>
      <c r="M73" s="85">
        <f t="shared" si="12"/>
        <v>0</v>
      </c>
      <c r="N73" s="91">
        <v>0</v>
      </c>
      <c r="O73" s="209">
        <f t="shared" si="13"/>
        <v>0</v>
      </c>
    </row>
    <row r="74" spans="1:17" s="98" customFormat="1" x14ac:dyDescent="0.2">
      <c r="A74" s="208"/>
      <c r="B74" s="125">
        <v>0</v>
      </c>
      <c r="C74" s="90">
        <v>0.1</v>
      </c>
      <c r="D74" s="91">
        <v>0</v>
      </c>
      <c r="E74" s="85">
        <f t="shared" si="14"/>
        <v>0</v>
      </c>
      <c r="F74" s="91">
        <v>0</v>
      </c>
      <c r="G74" s="85">
        <f t="shared" si="15"/>
        <v>0</v>
      </c>
      <c r="H74" s="91">
        <v>0</v>
      </c>
      <c r="I74" s="85">
        <f t="shared" ref="I74:I77" si="17">ROUND(((B74*C74)*H74)/12,2)</f>
        <v>0</v>
      </c>
      <c r="J74" s="91">
        <v>0</v>
      </c>
      <c r="K74" s="85">
        <f t="shared" si="16"/>
        <v>0</v>
      </c>
      <c r="L74" s="91">
        <v>0</v>
      </c>
      <c r="M74" s="85">
        <f t="shared" si="12"/>
        <v>0</v>
      </c>
      <c r="N74" s="91">
        <v>0</v>
      </c>
      <c r="O74" s="209">
        <f t="shared" si="13"/>
        <v>0</v>
      </c>
    </row>
    <row r="75" spans="1:17" s="98" customFormat="1" x14ac:dyDescent="0.2">
      <c r="A75" s="210"/>
      <c r="B75" s="125">
        <v>0</v>
      </c>
      <c r="C75" s="90">
        <v>0.1</v>
      </c>
      <c r="D75" s="91">
        <v>0</v>
      </c>
      <c r="E75" s="85">
        <f t="shared" si="14"/>
        <v>0</v>
      </c>
      <c r="F75" s="91">
        <v>0</v>
      </c>
      <c r="G75" s="85">
        <f t="shared" si="15"/>
        <v>0</v>
      </c>
      <c r="H75" s="91">
        <v>0</v>
      </c>
      <c r="I75" s="85">
        <f t="shared" si="17"/>
        <v>0</v>
      </c>
      <c r="J75" s="91">
        <v>0</v>
      </c>
      <c r="K75" s="85">
        <f t="shared" si="16"/>
        <v>0</v>
      </c>
      <c r="L75" s="91">
        <v>0</v>
      </c>
      <c r="M75" s="85">
        <f t="shared" si="12"/>
        <v>0</v>
      </c>
      <c r="N75" s="91">
        <v>0</v>
      </c>
      <c r="O75" s="209">
        <f t="shared" si="13"/>
        <v>0</v>
      </c>
    </row>
    <row r="76" spans="1:17" s="98" customFormat="1" x14ac:dyDescent="0.2">
      <c r="A76" s="229"/>
      <c r="B76" s="125">
        <v>0</v>
      </c>
      <c r="C76" s="230">
        <v>0.1</v>
      </c>
      <c r="D76" s="231">
        <v>0</v>
      </c>
      <c r="E76" s="232">
        <f t="shared" si="14"/>
        <v>0</v>
      </c>
      <c r="F76" s="231">
        <v>0</v>
      </c>
      <c r="G76" s="232">
        <f t="shared" si="15"/>
        <v>0</v>
      </c>
      <c r="H76" s="231">
        <v>0</v>
      </c>
      <c r="I76" s="232">
        <f t="shared" si="17"/>
        <v>0</v>
      </c>
      <c r="J76" s="231">
        <v>0</v>
      </c>
      <c r="K76" s="232">
        <f t="shared" si="16"/>
        <v>0</v>
      </c>
      <c r="L76" s="231">
        <v>0</v>
      </c>
      <c r="M76" s="85">
        <f t="shared" si="12"/>
        <v>0</v>
      </c>
      <c r="N76" s="231">
        <v>0</v>
      </c>
      <c r="O76" s="209">
        <f t="shared" si="13"/>
        <v>0</v>
      </c>
    </row>
    <row r="77" spans="1:17" s="98" customFormat="1" x14ac:dyDescent="0.2">
      <c r="A77" s="238"/>
      <c r="B77" s="239">
        <v>0</v>
      </c>
      <c r="C77" s="90">
        <v>0.1</v>
      </c>
      <c r="D77" s="91"/>
      <c r="E77" s="85">
        <f t="shared" si="14"/>
        <v>0</v>
      </c>
      <c r="F77" s="126"/>
      <c r="G77" s="85">
        <f t="shared" si="15"/>
        <v>0</v>
      </c>
      <c r="H77" s="126"/>
      <c r="I77" s="85">
        <f t="shared" si="17"/>
        <v>0</v>
      </c>
      <c r="J77" s="126"/>
      <c r="K77" s="85">
        <f t="shared" si="16"/>
        <v>0</v>
      </c>
      <c r="L77" s="242"/>
      <c r="M77" s="85">
        <f t="shared" si="12"/>
        <v>0</v>
      </c>
      <c r="N77" s="126"/>
      <c r="O77" s="209">
        <f t="shared" si="13"/>
        <v>0</v>
      </c>
    </row>
    <row r="78" spans="1:17" s="98" customFormat="1" x14ac:dyDescent="0.2">
      <c r="A78" s="238"/>
      <c r="B78" s="239"/>
      <c r="C78" s="90"/>
      <c r="D78" s="91"/>
      <c r="E78" s="85"/>
      <c r="F78" s="126"/>
      <c r="G78" s="85"/>
      <c r="H78" s="126"/>
      <c r="I78" s="85"/>
      <c r="J78" s="126"/>
      <c r="K78" s="85"/>
      <c r="L78" s="228"/>
      <c r="M78" s="85"/>
      <c r="N78" s="228"/>
      <c r="O78" s="209"/>
    </row>
    <row r="79" spans="1:17" s="98" customFormat="1" ht="13.5" thickBot="1" x14ac:dyDescent="0.25">
      <c r="A79" s="285" t="s">
        <v>147</v>
      </c>
      <c r="B79" s="286"/>
      <c r="C79" s="287"/>
      <c r="D79" s="235"/>
      <c r="E79" s="236">
        <f>SUM(E71:E77)</f>
        <v>0</v>
      </c>
      <c r="F79" s="235"/>
      <c r="G79" s="236">
        <f>SUM(G71:G77)</f>
        <v>0</v>
      </c>
      <c r="H79" s="235"/>
      <c r="I79" s="236">
        <f>SUM(I71:I77)</f>
        <v>0</v>
      </c>
      <c r="J79" s="235"/>
      <c r="K79" s="236">
        <f>SUM(K71:K77)</f>
        <v>0</v>
      </c>
      <c r="L79" s="92"/>
      <c r="M79" s="86">
        <f>SUM(M71:M77)</f>
        <v>0</v>
      </c>
      <c r="N79" s="92"/>
      <c r="O79" s="211">
        <f>SUM(O71:O77)</f>
        <v>0</v>
      </c>
      <c r="Q79" s="98">
        <f>SUM(Q71:Q78)</f>
        <v>0</v>
      </c>
    </row>
    <row r="80" spans="1:17" s="84" customFormat="1" ht="13.5" thickBot="1" x14ac:dyDescent="0.25">
      <c r="A80" s="268" t="s">
        <v>142</v>
      </c>
      <c r="B80" s="269"/>
      <c r="C80" s="270"/>
      <c r="D80" s="87"/>
      <c r="E80" s="88">
        <f>ROUND(E79/'Resumo Geral'!H13,2)</f>
        <v>0</v>
      </c>
      <c r="F80" s="83"/>
      <c r="G80" s="88">
        <f>ROUND(G79/('Resumo Geral'!H15),2)</f>
        <v>0</v>
      </c>
      <c r="H80" s="87"/>
      <c r="I80" s="88">
        <f>ROUND(I79/('Resumo Geral'!H18),2)</f>
        <v>0</v>
      </c>
      <c r="J80" s="83"/>
      <c r="K80" s="88">
        <f>ROUND(K79/('Resumo Geral'!H21),2)</f>
        <v>0</v>
      </c>
      <c r="L80" s="83"/>
      <c r="M80" s="88">
        <f>ROUND(M79/('Resumo Geral'!H23),2)</f>
        <v>0</v>
      </c>
      <c r="N80" s="83"/>
      <c r="O80" s="88">
        <f>ROUND(O79/('Resumo Geral'!H27),2)</f>
        <v>0</v>
      </c>
    </row>
    <row r="81" spans="1:15" s="127" customFormat="1" x14ac:dyDescent="0.2">
      <c r="A81" s="273"/>
      <c r="B81" s="274"/>
      <c r="C81" s="274"/>
      <c r="D81" s="274"/>
      <c r="E81" s="274"/>
      <c r="F81" s="274"/>
      <c r="G81" s="274"/>
      <c r="H81" s="274"/>
      <c r="I81" s="274"/>
      <c r="J81" s="274"/>
      <c r="K81" s="274"/>
      <c r="L81" s="212"/>
      <c r="M81" s="212"/>
      <c r="N81" s="212"/>
      <c r="O81" s="213"/>
    </row>
    <row r="82" spans="1:15" s="102" customFormat="1" ht="12.75" customHeight="1" x14ac:dyDescent="0.2">
      <c r="A82" s="281" t="s">
        <v>226</v>
      </c>
      <c r="B82" s="298" t="s">
        <v>137</v>
      </c>
      <c r="C82" s="296" t="s">
        <v>138</v>
      </c>
      <c r="D82" s="271" t="s">
        <v>251</v>
      </c>
      <c r="E82" s="272"/>
      <c r="F82" s="271" t="s">
        <v>252</v>
      </c>
      <c r="G82" s="272"/>
      <c r="H82" s="271" t="s">
        <v>253</v>
      </c>
      <c r="I82" s="272"/>
      <c r="J82" s="271" t="s">
        <v>254</v>
      </c>
      <c r="K82" s="272"/>
      <c r="L82" s="271" t="s">
        <v>255</v>
      </c>
      <c r="M82" s="272"/>
      <c r="N82" s="271" t="s">
        <v>256</v>
      </c>
      <c r="O82" s="280"/>
    </row>
    <row r="83" spans="1:15" s="102" customFormat="1" x14ac:dyDescent="0.2">
      <c r="A83" s="282"/>
      <c r="B83" s="299"/>
      <c r="C83" s="297"/>
      <c r="D83" s="241" t="s">
        <v>139</v>
      </c>
      <c r="E83" s="241" t="s">
        <v>140</v>
      </c>
      <c r="F83" s="173" t="s">
        <v>139</v>
      </c>
      <c r="G83" s="173" t="s">
        <v>140</v>
      </c>
      <c r="H83" s="173" t="s">
        <v>139</v>
      </c>
      <c r="I83" s="173" t="s">
        <v>140</v>
      </c>
      <c r="J83" s="173" t="s">
        <v>139</v>
      </c>
      <c r="K83" s="173" t="s">
        <v>140</v>
      </c>
      <c r="L83" s="173" t="s">
        <v>139</v>
      </c>
      <c r="M83" s="173" t="s">
        <v>140</v>
      </c>
      <c r="N83" s="173" t="s">
        <v>139</v>
      </c>
      <c r="O83" s="197" t="s">
        <v>140</v>
      </c>
    </row>
    <row r="84" spans="1:15" x14ac:dyDescent="0.2">
      <c r="A84" s="214"/>
      <c r="B84" s="178">
        <v>1</v>
      </c>
      <c r="C84" s="181"/>
      <c r="D84" s="178">
        <v>0</v>
      </c>
      <c r="E84" s="95">
        <f>ROUND((C84*D84)/B84,2)</f>
        <v>0</v>
      </c>
      <c r="F84" s="178">
        <v>0</v>
      </c>
      <c r="G84" s="95">
        <f>ROUND((C84*F84)/B84,2)</f>
        <v>0</v>
      </c>
      <c r="H84" s="178">
        <v>0</v>
      </c>
      <c r="I84" s="95">
        <f>ROUND((C84*H84)/B84,2)</f>
        <v>0</v>
      </c>
      <c r="J84" s="178">
        <v>0</v>
      </c>
      <c r="K84" s="95">
        <f>ROUND((C84*J84)/B84,2)</f>
        <v>0</v>
      </c>
      <c r="L84" s="178">
        <v>0</v>
      </c>
      <c r="M84" s="95">
        <f>ROUND((L84*C84)/B84,2)</f>
        <v>0</v>
      </c>
      <c r="N84" s="178">
        <v>0</v>
      </c>
      <c r="O84" s="199">
        <f>ROUND((N84*C84)/B84,2)</f>
        <v>0</v>
      </c>
    </row>
    <row r="85" spans="1:15" x14ac:dyDescent="0.2">
      <c r="A85" s="214"/>
      <c r="B85" s="178">
        <v>1</v>
      </c>
      <c r="C85" s="181"/>
      <c r="D85" s="178">
        <v>0</v>
      </c>
      <c r="E85" s="95">
        <f t="shared" ref="E85:E100" si="18">ROUND((C85*D85)/B85,2)</f>
        <v>0</v>
      </c>
      <c r="F85" s="178">
        <v>0</v>
      </c>
      <c r="G85" s="95">
        <f t="shared" ref="G85:G100" si="19">ROUND((C85*F85)/B85,2)</f>
        <v>0</v>
      </c>
      <c r="H85" s="178">
        <v>0</v>
      </c>
      <c r="I85" s="95">
        <f t="shared" ref="I85:I100" si="20">ROUND((C85*H85)/B85,2)</f>
        <v>0</v>
      </c>
      <c r="J85" s="178">
        <v>0</v>
      </c>
      <c r="K85" s="95">
        <f t="shared" ref="K85:K100" si="21">ROUND((C85*J85)/B85,2)</f>
        <v>0</v>
      </c>
      <c r="L85" s="178">
        <v>0</v>
      </c>
      <c r="M85" s="95">
        <f t="shared" ref="M85:M100" si="22">ROUND((L85*C85)/B85,2)</f>
        <v>0</v>
      </c>
      <c r="N85" s="178">
        <v>0</v>
      </c>
      <c r="O85" s="199">
        <f t="shared" ref="O85:O100" si="23">ROUND((N85*C85)/B85,2)</f>
        <v>0</v>
      </c>
    </row>
    <row r="86" spans="1:15" x14ac:dyDescent="0.2">
      <c r="A86" s="214"/>
      <c r="B86" s="178">
        <v>1</v>
      </c>
      <c r="C86" s="181"/>
      <c r="D86" s="178">
        <v>0</v>
      </c>
      <c r="E86" s="95">
        <f t="shared" si="18"/>
        <v>0</v>
      </c>
      <c r="F86" s="178">
        <v>0</v>
      </c>
      <c r="G86" s="95">
        <f t="shared" si="19"/>
        <v>0</v>
      </c>
      <c r="H86" s="178">
        <v>0</v>
      </c>
      <c r="I86" s="95">
        <f t="shared" si="20"/>
        <v>0</v>
      </c>
      <c r="J86" s="178">
        <v>0</v>
      </c>
      <c r="K86" s="95">
        <f t="shared" si="21"/>
        <v>0</v>
      </c>
      <c r="L86" s="178">
        <v>0</v>
      </c>
      <c r="M86" s="95">
        <f t="shared" si="22"/>
        <v>0</v>
      </c>
      <c r="N86" s="178">
        <v>0</v>
      </c>
      <c r="O86" s="199">
        <f t="shared" si="23"/>
        <v>0</v>
      </c>
    </row>
    <row r="87" spans="1:15" x14ac:dyDescent="0.2">
      <c r="A87" s="214"/>
      <c r="B87" s="178">
        <v>1</v>
      </c>
      <c r="C87" s="181"/>
      <c r="D87" s="178">
        <v>0</v>
      </c>
      <c r="E87" s="95">
        <f t="shared" si="18"/>
        <v>0</v>
      </c>
      <c r="F87" s="178">
        <v>0</v>
      </c>
      <c r="G87" s="95">
        <f t="shared" si="19"/>
        <v>0</v>
      </c>
      <c r="H87" s="178">
        <v>0</v>
      </c>
      <c r="I87" s="95">
        <f t="shared" si="20"/>
        <v>0</v>
      </c>
      <c r="J87" s="178">
        <v>0</v>
      </c>
      <c r="K87" s="95">
        <f t="shared" si="21"/>
        <v>0</v>
      </c>
      <c r="L87" s="178">
        <v>0</v>
      </c>
      <c r="M87" s="95">
        <f t="shared" si="22"/>
        <v>0</v>
      </c>
      <c r="N87" s="178">
        <v>0</v>
      </c>
      <c r="O87" s="199">
        <f t="shared" si="23"/>
        <v>0</v>
      </c>
    </row>
    <row r="88" spans="1:15" x14ac:dyDescent="0.2">
      <c r="A88" s="214"/>
      <c r="B88" s="178">
        <v>1</v>
      </c>
      <c r="C88" s="181"/>
      <c r="D88" s="178">
        <v>0</v>
      </c>
      <c r="E88" s="95">
        <f t="shared" si="18"/>
        <v>0</v>
      </c>
      <c r="F88" s="178">
        <v>0</v>
      </c>
      <c r="G88" s="95">
        <f t="shared" si="19"/>
        <v>0</v>
      </c>
      <c r="H88" s="178">
        <v>0</v>
      </c>
      <c r="I88" s="95">
        <f t="shared" si="20"/>
        <v>0</v>
      </c>
      <c r="J88" s="178">
        <v>0</v>
      </c>
      <c r="K88" s="95">
        <f t="shared" si="21"/>
        <v>0</v>
      </c>
      <c r="L88" s="178">
        <v>0</v>
      </c>
      <c r="M88" s="95">
        <f t="shared" si="22"/>
        <v>0</v>
      </c>
      <c r="N88" s="178">
        <v>0</v>
      </c>
      <c r="O88" s="199">
        <f t="shared" si="23"/>
        <v>0</v>
      </c>
    </row>
    <row r="89" spans="1:15" x14ac:dyDescent="0.2">
      <c r="A89" s="214"/>
      <c r="B89" s="178">
        <v>1</v>
      </c>
      <c r="C89" s="181"/>
      <c r="D89" s="178">
        <v>0</v>
      </c>
      <c r="E89" s="95">
        <f t="shared" si="18"/>
        <v>0</v>
      </c>
      <c r="F89" s="178">
        <v>0</v>
      </c>
      <c r="G89" s="95">
        <f t="shared" si="19"/>
        <v>0</v>
      </c>
      <c r="H89" s="178">
        <v>0</v>
      </c>
      <c r="I89" s="95">
        <f t="shared" si="20"/>
        <v>0</v>
      </c>
      <c r="J89" s="178">
        <v>0</v>
      </c>
      <c r="K89" s="95">
        <f t="shared" si="21"/>
        <v>0</v>
      </c>
      <c r="L89" s="178">
        <v>0</v>
      </c>
      <c r="M89" s="95">
        <f t="shared" si="22"/>
        <v>0</v>
      </c>
      <c r="N89" s="178">
        <v>0</v>
      </c>
      <c r="O89" s="199">
        <f t="shared" si="23"/>
        <v>0</v>
      </c>
    </row>
    <row r="90" spans="1:15" x14ac:dyDescent="0.2">
      <c r="A90" s="214"/>
      <c r="B90" s="178">
        <v>1</v>
      </c>
      <c r="C90" s="181"/>
      <c r="D90" s="178">
        <v>0</v>
      </c>
      <c r="E90" s="95">
        <f t="shared" si="18"/>
        <v>0</v>
      </c>
      <c r="F90" s="178">
        <v>0</v>
      </c>
      <c r="G90" s="95">
        <f t="shared" si="19"/>
        <v>0</v>
      </c>
      <c r="H90" s="178">
        <v>0</v>
      </c>
      <c r="I90" s="95">
        <f t="shared" si="20"/>
        <v>0</v>
      </c>
      <c r="J90" s="178">
        <v>0</v>
      </c>
      <c r="K90" s="95">
        <f t="shared" si="21"/>
        <v>0</v>
      </c>
      <c r="L90" s="178">
        <v>0</v>
      </c>
      <c r="M90" s="95">
        <f t="shared" si="22"/>
        <v>0</v>
      </c>
      <c r="N90" s="178">
        <v>0</v>
      </c>
      <c r="O90" s="199">
        <f t="shared" si="23"/>
        <v>0</v>
      </c>
    </row>
    <row r="91" spans="1:15" x14ac:dyDescent="0.2">
      <c r="A91" s="214"/>
      <c r="B91" s="178">
        <v>1</v>
      </c>
      <c r="C91" s="181"/>
      <c r="D91" s="178">
        <v>0</v>
      </c>
      <c r="E91" s="95">
        <f t="shared" si="18"/>
        <v>0</v>
      </c>
      <c r="F91" s="178">
        <v>0</v>
      </c>
      <c r="G91" s="95">
        <f t="shared" si="19"/>
        <v>0</v>
      </c>
      <c r="H91" s="178">
        <v>0</v>
      </c>
      <c r="I91" s="95">
        <f t="shared" si="20"/>
        <v>0</v>
      </c>
      <c r="J91" s="178">
        <v>0</v>
      </c>
      <c r="K91" s="95">
        <f t="shared" si="21"/>
        <v>0</v>
      </c>
      <c r="L91" s="178">
        <v>0</v>
      </c>
      <c r="M91" s="95">
        <f t="shared" si="22"/>
        <v>0</v>
      </c>
      <c r="N91" s="178">
        <v>0</v>
      </c>
      <c r="O91" s="199">
        <f t="shared" si="23"/>
        <v>0</v>
      </c>
    </row>
    <row r="92" spans="1:15" x14ac:dyDescent="0.2">
      <c r="A92" s="214"/>
      <c r="B92" s="178">
        <v>1</v>
      </c>
      <c r="C92" s="181"/>
      <c r="D92" s="178">
        <v>0</v>
      </c>
      <c r="E92" s="95">
        <f t="shared" si="18"/>
        <v>0</v>
      </c>
      <c r="F92" s="178">
        <v>0</v>
      </c>
      <c r="G92" s="95">
        <f t="shared" si="19"/>
        <v>0</v>
      </c>
      <c r="H92" s="178">
        <v>0</v>
      </c>
      <c r="I92" s="95">
        <f t="shared" si="20"/>
        <v>0</v>
      </c>
      <c r="J92" s="178">
        <v>0</v>
      </c>
      <c r="K92" s="95">
        <f t="shared" si="21"/>
        <v>0</v>
      </c>
      <c r="L92" s="178">
        <v>0</v>
      </c>
      <c r="M92" s="95">
        <f t="shared" si="22"/>
        <v>0</v>
      </c>
      <c r="N92" s="178">
        <v>0</v>
      </c>
      <c r="O92" s="199">
        <f t="shared" si="23"/>
        <v>0</v>
      </c>
    </row>
    <row r="93" spans="1:15" x14ac:dyDescent="0.2">
      <c r="A93" s="214"/>
      <c r="B93" s="178">
        <v>1</v>
      </c>
      <c r="C93" s="181"/>
      <c r="D93" s="178">
        <v>0</v>
      </c>
      <c r="E93" s="95">
        <f t="shared" si="18"/>
        <v>0</v>
      </c>
      <c r="F93" s="178">
        <v>0</v>
      </c>
      <c r="G93" s="95">
        <f t="shared" si="19"/>
        <v>0</v>
      </c>
      <c r="H93" s="178">
        <v>0</v>
      </c>
      <c r="I93" s="95">
        <f t="shared" si="20"/>
        <v>0</v>
      </c>
      <c r="J93" s="178">
        <v>0</v>
      </c>
      <c r="K93" s="95">
        <f t="shared" si="21"/>
        <v>0</v>
      </c>
      <c r="L93" s="178">
        <v>0</v>
      </c>
      <c r="M93" s="95">
        <f t="shared" si="22"/>
        <v>0</v>
      </c>
      <c r="N93" s="178">
        <v>0</v>
      </c>
      <c r="O93" s="199">
        <f t="shared" si="23"/>
        <v>0</v>
      </c>
    </row>
    <row r="94" spans="1:15" x14ac:dyDescent="0.2">
      <c r="A94" s="214"/>
      <c r="B94" s="178">
        <v>1</v>
      </c>
      <c r="C94" s="181"/>
      <c r="D94" s="178">
        <v>0</v>
      </c>
      <c r="E94" s="95">
        <f t="shared" si="18"/>
        <v>0</v>
      </c>
      <c r="F94" s="178">
        <v>0</v>
      </c>
      <c r="G94" s="95">
        <f t="shared" si="19"/>
        <v>0</v>
      </c>
      <c r="H94" s="178">
        <v>0</v>
      </c>
      <c r="I94" s="95">
        <f t="shared" si="20"/>
        <v>0</v>
      </c>
      <c r="J94" s="178">
        <v>0</v>
      </c>
      <c r="K94" s="95">
        <f t="shared" si="21"/>
        <v>0</v>
      </c>
      <c r="L94" s="178">
        <v>0</v>
      </c>
      <c r="M94" s="95">
        <f t="shared" si="22"/>
        <v>0</v>
      </c>
      <c r="N94" s="178">
        <v>0</v>
      </c>
      <c r="O94" s="199">
        <f t="shared" si="23"/>
        <v>0</v>
      </c>
    </row>
    <row r="95" spans="1:15" x14ac:dyDescent="0.2">
      <c r="A95" s="214"/>
      <c r="B95" s="178">
        <v>1</v>
      </c>
      <c r="C95" s="181"/>
      <c r="D95" s="178">
        <v>0</v>
      </c>
      <c r="E95" s="95">
        <f t="shared" si="18"/>
        <v>0</v>
      </c>
      <c r="F95" s="178">
        <v>0</v>
      </c>
      <c r="G95" s="95">
        <f t="shared" si="19"/>
        <v>0</v>
      </c>
      <c r="H95" s="178">
        <v>0</v>
      </c>
      <c r="I95" s="95">
        <f t="shared" si="20"/>
        <v>0</v>
      </c>
      <c r="J95" s="178">
        <v>0</v>
      </c>
      <c r="K95" s="95">
        <f t="shared" si="21"/>
        <v>0</v>
      </c>
      <c r="L95" s="178">
        <v>0</v>
      </c>
      <c r="M95" s="95">
        <f t="shared" si="22"/>
        <v>0</v>
      </c>
      <c r="N95" s="178">
        <v>0</v>
      </c>
      <c r="O95" s="199">
        <f t="shared" si="23"/>
        <v>0</v>
      </c>
    </row>
    <row r="96" spans="1:15" x14ac:dyDescent="0.2">
      <c r="A96" s="214"/>
      <c r="B96" s="178">
        <v>1</v>
      </c>
      <c r="C96" s="181"/>
      <c r="D96" s="178">
        <v>0</v>
      </c>
      <c r="E96" s="95">
        <f t="shared" si="18"/>
        <v>0</v>
      </c>
      <c r="F96" s="178">
        <v>0</v>
      </c>
      <c r="G96" s="95">
        <f t="shared" si="19"/>
        <v>0</v>
      </c>
      <c r="H96" s="178">
        <v>0</v>
      </c>
      <c r="I96" s="95">
        <f t="shared" si="20"/>
        <v>0</v>
      </c>
      <c r="J96" s="178">
        <v>0</v>
      </c>
      <c r="K96" s="95">
        <f t="shared" si="21"/>
        <v>0</v>
      </c>
      <c r="L96" s="178">
        <v>0</v>
      </c>
      <c r="M96" s="95">
        <f t="shared" si="22"/>
        <v>0</v>
      </c>
      <c r="N96" s="178">
        <v>0</v>
      </c>
      <c r="O96" s="199">
        <f t="shared" si="23"/>
        <v>0</v>
      </c>
    </row>
    <row r="97" spans="1:17" x14ac:dyDescent="0.2">
      <c r="A97" s="214"/>
      <c r="B97" s="178">
        <v>1</v>
      </c>
      <c r="C97" s="181"/>
      <c r="D97" s="178">
        <v>0</v>
      </c>
      <c r="E97" s="95">
        <f t="shared" si="18"/>
        <v>0</v>
      </c>
      <c r="F97" s="178">
        <v>0</v>
      </c>
      <c r="G97" s="95">
        <f t="shared" si="19"/>
        <v>0</v>
      </c>
      <c r="H97" s="178">
        <v>0</v>
      </c>
      <c r="I97" s="95">
        <f t="shared" si="20"/>
        <v>0</v>
      </c>
      <c r="J97" s="178">
        <v>0</v>
      </c>
      <c r="K97" s="95">
        <f t="shared" si="21"/>
        <v>0</v>
      </c>
      <c r="L97" s="178">
        <v>0</v>
      </c>
      <c r="M97" s="95">
        <f t="shared" si="22"/>
        <v>0</v>
      </c>
      <c r="N97" s="178">
        <v>0</v>
      </c>
      <c r="O97" s="199">
        <f t="shared" si="23"/>
        <v>0</v>
      </c>
    </row>
    <row r="98" spans="1:17" x14ac:dyDescent="0.2">
      <c r="A98" s="215"/>
      <c r="B98" s="178">
        <v>1</v>
      </c>
      <c r="C98" s="181"/>
      <c r="D98" s="178">
        <v>0</v>
      </c>
      <c r="E98" s="95">
        <f t="shared" si="18"/>
        <v>0</v>
      </c>
      <c r="F98" s="178">
        <v>0</v>
      </c>
      <c r="G98" s="95">
        <f t="shared" si="19"/>
        <v>0</v>
      </c>
      <c r="H98" s="178">
        <v>0</v>
      </c>
      <c r="I98" s="95">
        <f t="shared" si="20"/>
        <v>0</v>
      </c>
      <c r="J98" s="178">
        <v>0</v>
      </c>
      <c r="K98" s="95">
        <f t="shared" si="21"/>
        <v>0</v>
      </c>
      <c r="L98" s="178">
        <v>0</v>
      </c>
      <c r="M98" s="95">
        <f t="shared" si="22"/>
        <v>0</v>
      </c>
      <c r="N98" s="178">
        <v>0</v>
      </c>
      <c r="O98" s="199">
        <f t="shared" si="23"/>
        <v>0</v>
      </c>
    </row>
    <row r="99" spans="1:17" x14ac:dyDescent="0.2">
      <c r="A99" s="215"/>
      <c r="B99" s="178">
        <v>1</v>
      </c>
      <c r="C99" s="181"/>
      <c r="D99" s="178">
        <v>0</v>
      </c>
      <c r="E99" s="95">
        <f t="shared" si="18"/>
        <v>0</v>
      </c>
      <c r="F99" s="178">
        <v>0</v>
      </c>
      <c r="G99" s="95">
        <f t="shared" si="19"/>
        <v>0</v>
      </c>
      <c r="H99" s="178">
        <v>0</v>
      </c>
      <c r="I99" s="95">
        <f t="shared" si="20"/>
        <v>0</v>
      </c>
      <c r="J99" s="178">
        <v>0</v>
      </c>
      <c r="K99" s="95">
        <f t="shared" si="21"/>
        <v>0</v>
      </c>
      <c r="L99" s="178">
        <v>0</v>
      </c>
      <c r="M99" s="95">
        <f t="shared" si="22"/>
        <v>0</v>
      </c>
      <c r="N99" s="178">
        <v>0</v>
      </c>
      <c r="O99" s="199">
        <f t="shared" si="23"/>
        <v>0</v>
      </c>
    </row>
    <row r="100" spans="1:17" x14ac:dyDescent="0.2">
      <c r="A100" s="215"/>
      <c r="B100" s="178">
        <v>1</v>
      </c>
      <c r="C100" s="181"/>
      <c r="D100" s="178">
        <v>0</v>
      </c>
      <c r="E100" s="95">
        <f t="shared" si="18"/>
        <v>0</v>
      </c>
      <c r="F100" s="178">
        <v>0</v>
      </c>
      <c r="G100" s="95">
        <f t="shared" si="19"/>
        <v>0</v>
      </c>
      <c r="H100" s="178">
        <v>0</v>
      </c>
      <c r="I100" s="95">
        <f t="shared" si="20"/>
        <v>0</v>
      </c>
      <c r="J100" s="178">
        <v>0</v>
      </c>
      <c r="K100" s="95">
        <f t="shared" si="21"/>
        <v>0</v>
      </c>
      <c r="L100" s="178">
        <v>0</v>
      </c>
      <c r="M100" s="95">
        <f t="shared" si="22"/>
        <v>0</v>
      </c>
      <c r="N100" s="178">
        <v>0</v>
      </c>
      <c r="O100" s="199">
        <f t="shared" si="23"/>
        <v>0</v>
      </c>
    </row>
    <row r="101" spans="1:17" x14ac:dyDescent="0.2">
      <c r="A101" s="206"/>
      <c r="B101" s="93"/>
      <c r="C101" s="122"/>
      <c r="D101" s="93"/>
      <c r="E101" s="95"/>
      <c r="F101" s="93"/>
      <c r="G101" s="95"/>
      <c r="H101" s="93"/>
      <c r="I101" s="95"/>
      <c r="J101" s="93"/>
      <c r="K101" s="95"/>
      <c r="L101" s="93"/>
      <c r="M101" s="95"/>
      <c r="N101" s="93"/>
      <c r="O101" s="199"/>
    </row>
    <row r="102" spans="1:17" ht="13.5" thickBot="1" x14ac:dyDescent="0.25">
      <c r="A102" s="206"/>
      <c r="B102" s="93"/>
      <c r="C102" s="122"/>
      <c r="D102" s="93"/>
      <c r="E102" s="95"/>
      <c r="F102" s="93"/>
      <c r="G102" s="95"/>
      <c r="H102" s="93"/>
      <c r="I102" s="95"/>
      <c r="J102" s="93"/>
      <c r="K102" s="95"/>
      <c r="L102" s="93"/>
      <c r="M102" s="95"/>
      <c r="N102" s="93"/>
      <c r="O102" s="199"/>
    </row>
    <row r="103" spans="1:17" ht="13.5" thickBot="1" x14ac:dyDescent="0.25">
      <c r="A103" s="163" t="s">
        <v>190</v>
      </c>
      <c r="B103" s="164"/>
      <c r="C103" s="165"/>
      <c r="D103" s="166"/>
      <c r="E103" s="167">
        <f>SUM(E84:E101)</f>
        <v>0</v>
      </c>
      <c r="F103" s="163"/>
      <c r="G103" s="167">
        <f>SUM(G84:G101)</f>
        <v>0</v>
      </c>
      <c r="H103" s="166"/>
      <c r="I103" s="167">
        <f>SUM(I84:I101)</f>
        <v>0</v>
      </c>
      <c r="J103" s="163"/>
      <c r="K103" s="167">
        <f>SUM(K84:K101)</f>
        <v>0</v>
      </c>
      <c r="L103" s="163"/>
      <c r="M103" s="167">
        <f>SUM(M84:M101)</f>
        <v>0</v>
      </c>
      <c r="N103" s="163"/>
      <c r="O103" s="167">
        <f>SUM(O84:O101)</f>
        <v>0</v>
      </c>
      <c r="Q103" s="97">
        <f>SUM(Q84:Q102)</f>
        <v>0</v>
      </c>
    </row>
    <row r="104" spans="1:17" s="84" customFormat="1" ht="13.5" thickBot="1" x14ac:dyDescent="0.25">
      <c r="A104" s="87" t="s">
        <v>144</v>
      </c>
      <c r="B104" s="89"/>
      <c r="C104" s="89"/>
      <c r="D104" s="87"/>
      <c r="E104" s="88">
        <f>ROUND(E103/'Resumo Geral'!H13,2)</f>
        <v>0</v>
      </c>
      <c r="F104" s="83"/>
      <c r="G104" s="88">
        <f>ROUND(G103/'Resumo Geral'!H15,2)</f>
        <v>0</v>
      </c>
      <c r="H104" s="87"/>
      <c r="I104" s="88">
        <f>ROUND(I103/'Resumo Geral'!H18,2)</f>
        <v>0</v>
      </c>
      <c r="J104" s="83"/>
      <c r="K104" s="88">
        <f>ROUND(K103/'Resumo Geral'!H21,2)</f>
        <v>0</v>
      </c>
      <c r="L104" s="83"/>
      <c r="M104" s="88">
        <f>ROUND(M103/'Resumo Geral'!H23,2)</f>
        <v>0</v>
      </c>
      <c r="N104" s="83"/>
      <c r="O104" s="88">
        <f>ROUND(O103/'Resumo Geral'!H27,2)</f>
        <v>0</v>
      </c>
    </row>
    <row r="105" spans="1:17" s="84" customFormat="1" x14ac:dyDescent="0.2">
      <c r="A105" s="273"/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16"/>
      <c r="M105" s="216"/>
      <c r="N105" s="216"/>
      <c r="O105" s="217"/>
    </row>
    <row r="106" spans="1:17" s="104" customFormat="1" ht="12.75" customHeight="1" x14ac:dyDescent="0.2">
      <c r="A106" s="221" t="s">
        <v>187</v>
      </c>
      <c r="B106" s="276" t="s">
        <v>188</v>
      </c>
      <c r="C106" s="277"/>
      <c r="D106" s="271" t="s">
        <v>251</v>
      </c>
      <c r="E106" s="272"/>
      <c r="F106" s="271" t="s">
        <v>252</v>
      </c>
      <c r="G106" s="272"/>
      <c r="H106" s="271" t="s">
        <v>253</v>
      </c>
      <c r="I106" s="272"/>
      <c r="J106" s="271" t="s">
        <v>254</v>
      </c>
      <c r="K106" s="272"/>
      <c r="L106" s="271" t="s">
        <v>255</v>
      </c>
      <c r="M106" s="272"/>
      <c r="N106" s="271" t="s">
        <v>256</v>
      </c>
      <c r="O106" s="280"/>
    </row>
    <row r="107" spans="1:17" s="104" customFormat="1" ht="12.75" customHeight="1" x14ac:dyDescent="0.2">
      <c r="A107" s="222" t="s">
        <v>277</v>
      </c>
      <c r="B107" s="278"/>
      <c r="C107" s="279"/>
      <c r="D107" s="271" t="s">
        <v>139</v>
      </c>
      <c r="E107" s="272"/>
      <c r="F107" s="271" t="s">
        <v>139</v>
      </c>
      <c r="G107" s="272"/>
      <c r="H107" s="271" t="s">
        <v>139</v>
      </c>
      <c r="I107" s="272"/>
      <c r="J107" s="271" t="s">
        <v>139</v>
      </c>
      <c r="K107" s="272"/>
      <c r="L107" s="271" t="s">
        <v>139</v>
      </c>
      <c r="M107" s="272"/>
      <c r="N107" s="271" t="s">
        <v>139</v>
      </c>
      <c r="O107" s="280"/>
    </row>
    <row r="108" spans="1:17" s="98" customFormat="1" x14ac:dyDescent="0.2">
      <c r="A108" s="208"/>
      <c r="B108" s="260">
        <v>1</v>
      </c>
      <c r="C108" s="261"/>
      <c r="D108" s="262">
        <v>0</v>
      </c>
      <c r="E108" s="263"/>
      <c r="F108" s="262">
        <v>0</v>
      </c>
      <c r="G108" s="263"/>
      <c r="H108" s="262">
        <v>0</v>
      </c>
      <c r="I108" s="263"/>
      <c r="J108" s="262">
        <v>0</v>
      </c>
      <c r="K108" s="263"/>
      <c r="L108" s="262">
        <v>0</v>
      </c>
      <c r="M108" s="263"/>
      <c r="N108" s="262">
        <v>0</v>
      </c>
      <c r="O108" s="263"/>
    </row>
    <row r="109" spans="1:17" s="98" customFormat="1" x14ac:dyDescent="0.2">
      <c r="A109" s="208"/>
      <c r="B109" s="260">
        <v>1</v>
      </c>
      <c r="C109" s="261"/>
      <c r="D109" s="262">
        <v>0</v>
      </c>
      <c r="E109" s="263"/>
      <c r="F109" s="262">
        <v>0</v>
      </c>
      <c r="G109" s="263"/>
      <c r="H109" s="262">
        <v>0</v>
      </c>
      <c r="I109" s="263"/>
      <c r="J109" s="262">
        <v>0</v>
      </c>
      <c r="K109" s="263"/>
      <c r="L109" s="262">
        <v>0</v>
      </c>
      <c r="M109" s="263"/>
      <c r="N109" s="262">
        <v>0</v>
      </c>
      <c r="O109" s="263"/>
    </row>
    <row r="110" spans="1:17" s="98" customFormat="1" x14ac:dyDescent="0.2">
      <c r="A110" s="208"/>
      <c r="B110" s="260">
        <v>1</v>
      </c>
      <c r="C110" s="261"/>
      <c r="D110" s="262">
        <v>0</v>
      </c>
      <c r="E110" s="263"/>
      <c r="F110" s="262">
        <v>0</v>
      </c>
      <c r="G110" s="263"/>
      <c r="H110" s="262">
        <v>0</v>
      </c>
      <c r="I110" s="263"/>
      <c r="J110" s="262">
        <v>0</v>
      </c>
      <c r="K110" s="263"/>
      <c r="L110" s="262">
        <v>0</v>
      </c>
      <c r="M110" s="263"/>
      <c r="N110" s="262">
        <v>0</v>
      </c>
      <c r="O110" s="263"/>
    </row>
    <row r="111" spans="1:17" s="98" customFormat="1" x14ac:dyDescent="0.2">
      <c r="A111" s="208"/>
      <c r="B111" s="260">
        <v>1</v>
      </c>
      <c r="C111" s="261"/>
      <c r="D111" s="262">
        <v>0</v>
      </c>
      <c r="E111" s="263"/>
      <c r="F111" s="262">
        <v>0</v>
      </c>
      <c r="G111" s="263"/>
      <c r="H111" s="262">
        <v>0</v>
      </c>
      <c r="I111" s="263"/>
      <c r="J111" s="262">
        <v>0</v>
      </c>
      <c r="K111" s="263"/>
      <c r="L111" s="262">
        <v>0</v>
      </c>
      <c r="M111" s="263"/>
      <c r="N111" s="262">
        <v>0</v>
      </c>
      <c r="O111" s="263"/>
    </row>
    <row r="112" spans="1:17" s="98" customFormat="1" x14ac:dyDescent="0.2">
      <c r="A112" s="208"/>
      <c r="B112" s="260">
        <v>1</v>
      </c>
      <c r="C112" s="261"/>
      <c r="D112" s="262">
        <v>0</v>
      </c>
      <c r="E112" s="263"/>
      <c r="F112" s="262">
        <v>0</v>
      </c>
      <c r="G112" s="263"/>
      <c r="H112" s="262">
        <v>0</v>
      </c>
      <c r="I112" s="263"/>
      <c r="J112" s="262">
        <v>0</v>
      </c>
      <c r="K112" s="263"/>
      <c r="L112" s="262">
        <v>0</v>
      </c>
      <c r="M112" s="263"/>
      <c r="N112" s="262">
        <v>0</v>
      </c>
      <c r="O112" s="263"/>
    </row>
    <row r="113" spans="1:15" ht="13.5" thickBot="1" x14ac:dyDescent="0.25">
      <c r="A113" s="218"/>
      <c r="B113" s="255">
        <v>1</v>
      </c>
      <c r="C113" s="256"/>
      <c r="D113" s="257">
        <v>0</v>
      </c>
      <c r="E113" s="258"/>
      <c r="F113" s="257">
        <v>0</v>
      </c>
      <c r="G113" s="258"/>
      <c r="H113" s="257">
        <v>0</v>
      </c>
      <c r="I113" s="258"/>
      <c r="J113" s="257">
        <v>0</v>
      </c>
      <c r="K113" s="258"/>
      <c r="L113" s="257">
        <v>0</v>
      </c>
      <c r="M113" s="258"/>
      <c r="N113" s="257">
        <v>0</v>
      </c>
      <c r="O113" s="258"/>
    </row>
  </sheetData>
  <mergeCells count="100">
    <mergeCell ref="H4:I4"/>
    <mergeCell ref="J4:K4"/>
    <mergeCell ref="A51:C51"/>
    <mergeCell ref="A52:C52"/>
    <mergeCell ref="A4:A5"/>
    <mergeCell ref="B4:B5"/>
    <mergeCell ref="C4:C5"/>
    <mergeCell ref="D4:E4"/>
    <mergeCell ref="F4:G4"/>
    <mergeCell ref="F54:G54"/>
    <mergeCell ref="H54:I54"/>
    <mergeCell ref="J54:K54"/>
    <mergeCell ref="A69:A70"/>
    <mergeCell ref="B69:B70"/>
    <mergeCell ref="C69:C70"/>
    <mergeCell ref="D69:E69"/>
    <mergeCell ref="F69:G69"/>
    <mergeCell ref="H69:I69"/>
    <mergeCell ref="J69:K69"/>
    <mergeCell ref="A54:A55"/>
    <mergeCell ref="B54:B55"/>
    <mergeCell ref="C54:C55"/>
    <mergeCell ref="D54:E54"/>
    <mergeCell ref="A81:K81"/>
    <mergeCell ref="A82:A83"/>
    <mergeCell ref="B82:B83"/>
    <mergeCell ref="C82:C83"/>
    <mergeCell ref="D82:E82"/>
    <mergeCell ref="F82:G82"/>
    <mergeCell ref="H82:I82"/>
    <mergeCell ref="J82:K82"/>
    <mergeCell ref="D110:E110"/>
    <mergeCell ref="F110:G110"/>
    <mergeCell ref="H110:I110"/>
    <mergeCell ref="J110:K110"/>
    <mergeCell ref="J107:K107"/>
    <mergeCell ref="D107:E107"/>
    <mergeCell ref="F107:G107"/>
    <mergeCell ref="H107:I107"/>
    <mergeCell ref="B108:C108"/>
    <mergeCell ref="D108:E108"/>
    <mergeCell ref="F108:G108"/>
    <mergeCell ref="H108:I108"/>
    <mergeCell ref="J108:K108"/>
    <mergeCell ref="F113:G113"/>
    <mergeCell ref="H113:I113"/>
    <mergeCell ref="J113:K113"/>
    <mergeCell ref="L4:M4"/>
    <mergeCell ref="L54:M54"/>
    <mergeCell ref="L69:M69"/>
    <mergeCell ref="L82:M82"/>
    <mergeCell ref="L106:M106"/>
    <mergeCell ref="A105:K105"/>
    <mergeCell ref="B106:C107"/>
    <mergeCell ref="D106:E106"/>
    <mergeCell ref="F106:G106"/>
    <mergeCell ref="H106:I106"/>
    <mergeCell ref="J106:K106"/>
    <mergeCell ref="A79:C79"/>
    <mergeCell ref="A80:C80"/>
    <mergeCell ref="F112:G112"/>
    <mergeCell ref="H112:I112"/>
    <mergeCell ref="J112:K112"/>
    <mergeCell ref="B111:C111"/>
    <mergeCell ref="D111:E111"/>
    <mergeCell ref="F111:G111"/>
    <mergeCell ref="H111:I111"/>
    <mergeCell ref="J111:K111"/>
    <mergeCell ref="B110:C110"/>
    <mergeCell ref="N111:O111"/>
    <mergeCell ref="N112:O112"/>
    <mergeCell ref="N113:O113"/>
    <mergeCell ref="A2:O2"/>
    <mergeCell ref="L111:M111"/>
    <mergeCell ref="L112:M112"/>
    <mergeCell ref="B113:C113"/>
    <mergeCell ref="D113:E113"/>
    <mergeCell ref="B109:C109"/>
    <mergeCell ref="D109:E109"/>
    <mergeCell ref="F109:G109"/>
    <mergeCell ref="H109:I109"/>
    <mergeCell ref="J109:K109"/>
    <mergeCell ref="B112:C112"/>
    <mergeCell ref="D112:E112"/>
    <mergeCell ref="A1:O1"/>
    <mergeCell ref="A3:O3"/>
    <mergeCell ref="L113:M113"/>
    <mergeCell ref="N4:O4"/>
    <mergeCell ref="N54:O54"/>
    <mergeCell ref="N69:O69"/>
    <mergeCell ref="N82:O82"/>
    <mergeCell ref="N106:O106"/>
    <mergeCell ref="N107:O107"/>
    <mergeCell ref="N108:O108"/>
    <mergeCell ref="N109:O109"/>
    <mergeCell ref="N110:O110"/>
    <mergeCell ref="L107:M107"/>
    <mergeCell ref="L108:M108"/>
    <mergeCell ref="L109:M109"/>
    <mergeCell ref="L110:M110"/>
  </mergeCells>
  <printOptions horizontalCentered="1" verticalCentered="1"/>
  <pageMargins left="0.9055118110236221" right="0.51181102362204722" top="0.78740157480314965" bottom="0.98425196850393704" header="0.51181102362204722" footer="0.51181102362204722"/>
  <pageSetup paperSize="9" scale="42" firstPageNumber="0" orientation="portrait" r:id="rId1"/>
  <headerFooter>
    <oddHeader>&amp;RMODELO</oddHeader>
    <oddFooter>&amp;CPág.&amp;P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48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220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211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 t="s">
        <v>283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247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5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7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1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195</v>
      </c>
      <c r="C57" s="348"/>
      <c r="D57" s="348"/>
      <c r="E57" s="145">
        <f>ROUND((F15*10%)*5%,2)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248</v>
      </c>
      <c r="C59" s="348"/>
      <c r="D59" s="348"/>
      <c r="E59" s="145">
        <f>ROUND(1200*0.4%,2)*0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416" t="s">
        <v>249</v>
      </c>
      <c r="C60" s="417"/>
      <c r="D60" s="417"/>
      <c r="E60" s="105">
        <f>ROUND(((G34/220)*1.5*8)/12,2)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403" t="s">
        <v>167</v>
      </c>
      <c r="C61" s="404"/>
      <c r="D61" s="404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74" t="s">
        <v>191</v>
      </c>
      <c r="C106" s="168"/>
      <c r="D106" s="168"/>
      <c r="E106" s="39">
        <f>'Insumos Diversos - Lote 3'!O104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6" t="s">
        <v>227</v>
      </c>
      <c r="C107" s="177"/>
      <c r="D107" s="177"/>
      <c r="E107" s="40"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7" t="s">
        <v>193</v>
      </c>
      <c r="C108" s="177"/>
      <c r="D108" s="177"/>
      <c r="E108" s="40">
        <f>'Insumos Diversos - Lote 3'!O80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7" t="s">
        <v>148</v>
      </c>
      <c r="C109" s="177"/>
      <c r="D109" s="177"/>
      <c r="E109" s="40">
        <f>'Insumos Diversos - Lote 3'!O67</f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7" t="s">
        <v>167</v>
      </c>
      <c r="C110" s="177"/>
      <c r="D110" s="177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7" t="s">
        <v>167</v>
      </c>
      <c r="C111" s="177"/>
      <c r="D111" s="177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7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48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220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211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155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3'!O104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3'!O52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3'!O80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48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220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212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135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3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3'!Q104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3'!Q52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3'!Q80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3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51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220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212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 t="s">
        <v>283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247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5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7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1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195</v>
      </c>
      <c r="C57" s="348"/>
      <c r="D57" s="348"/>
      <c r="E57" s="145">
        <f>ROUND((F15*10%)*5%,2)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248</v>
      </c>
      <c r="C59" s="348"/>
      <c r="D59" s="348"/>
      <c r="E59" s="145">
        <f>ROUND(1200*0.4%,2)*0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416" t="s">
        <v>249</v>
      </c>
      <c r="C60" s="417"/>
      <c r="D60" s="417"/>
      <c r="E60" s="105">
        <f>ROUND(((G34/220)*1.5*8)/12,2)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403" t="s">
        <v>167</v>
      </c>
      <c r="C61" s="404"/>
      <c r="D61" s="404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74" t="s">
        <v>191</v>
      </c>
      <c r="C106" s="168"/>
      <c r="D106" s="168"/>
      <c r="E106" s="39">
        <f>'Insumos Diversos - Lote 3'!Q104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6" t="s">
        <v>227</v>
      </c>
      <c r="C107" s="177"/>
      <c r="D107" s="177"/>
      <c r="E107" s="40"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7" t="s">
        <v>193</v>
      </c>
      <c r="C108" s="177"/>
      <c r="D108" s="177"/>
      <c r="E108" s="40">
        <f>'Insumos Diversos - Lote 3'!Q80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7" t="s">
        <v>148</v>
      </c>
      <c r="C109" s="177"/>
      <c r="D109" s="177"/>
      <c r="E109" s="40">
        <f>'Insumos Diversos - Lote 3'!Q67</f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7" t="s">
        <v>167</v>
      </c>
      <c r="C110" s="177"/>
      <c r="D110" s="177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7" t="s">
        <v>167</v>
      </c>
      <c r="C111" s="177"/>
      <c r="D111" s="177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7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48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220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212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155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3'!Q104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3'!Q52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3'!Q80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221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213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135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4'!E104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4'!E52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4'!E80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54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221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214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135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3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4'!G104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4'!G52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4'!G80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3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54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221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214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 t="s">
        <v>283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247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5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7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1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195</v>
      </c>
      <c r="C57" s="348"/>
      <c r="D57" s="348"/>
      <c r="E57" s="145">
        <f>ROUND((F15*10%)*5%,2)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248</v>
      </c>
      <c r="C59" s="348"/>
      <c r="D59" s="348"/>
      <c r="E59" s="145">
        <f>ROUND(1200*0.4%,2)*0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416" t="s">
        <v>249</v>
      </c>
      <c r="C60" s="417"/>
      <c r="D60" s="417"/>
      <c r="E60" s="105">
        <f>ROUND(((G34/220)*1.5*8)/12,2)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403" t="s">
        <v>167</v>
      </c>
      <c r="C61" s="404"/>
      <c r="D61" s="404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74" t="s">
        <v>191</v>
      </c>
      <c r="C106" s="168"/>
      <c r="D106" s="168"/>
      <c r="E106" s="39">
        <f>'Insumos Diversos - Lote 4'!G104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6" t="s">
        <v>227</v>
      </c>
      <c r="C107" s="177"/>
      <c r="D107" s="177"/>
      <c r="E107" s="40"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7" t="s">
        <v>193</v>
      </c>
      <c r="C108" s="177"/>
      <c r="D108" s="177"/>
      <c r="E108" s="40">
        <f>'Insumos Diversos - Lote 4'!G80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7" t="s">
        <v>148</v>
      </c>
      <c r="C109" s="177"/>
      <c r="D109" s="177"/>
      <c r="E109" s="40">
        <f>'Insumos Diversos - Lote 4'!G67</f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7" t="s">
        <v>167</v>
      </c>
      <c r="C110" s="177"/>
      <c r="D110" s="177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7" t="s">
        <v>167</v>
      </c>
      <c r="C111" s="177"/>
      <c r="D111" s="177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7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48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221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214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155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4'!G104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4'!G52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4'!G80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48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221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215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135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4'!I104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4'!I52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4'!I80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3"/>
  <sheetViews>
    <sheetView windowProtection="1" view="pageBreakPreview" topLeftCell="A82" zoomScaleNormal="85" zoomScaleSheetLayoutView="100" workbookViewId="0">
      <selection activeCell="A16" sqref="A16:B27"/>
    </sheetView>
  </sheetViews>
  <sheetFormatPr defaultRowHeight="12.75" x14ac:dyDescent="0.2"/>
  <cols>
    <col min="1" max="1" width="51.7109375" style="97" customWidth="1"/>
    <col min="2" max="3" width="10.7109375" style="97" customWidth="1"/>
    <col min="4" max="17" width="11.5703125" style="97" customWidth="1"/>
    <col min="18" max="256" width="9.140625" style="97"/>
    <col min="257" max="257" width="13.5703125" style="97" customWidth="1"/>
    <col min="258" max="258" width="12.85546875" style="97" customWidth="1"/>
    <col min="259" max="259" width="15" style="97" customWidth="1"/>
    <col min="260" max="261" width="13.42578125" style="97" customWidth="1"/>
    <col min="262" max="512" width="9.140625" style="97"/>
    <col min="513" max="513" width="13.5703125" style="97" customWidth="1"/>
    <col min="514" max="514" width="12.85546875" style="97" customWidth="1"/>
    <col min="515" max="515" width="15" style="97" customWidth="1"/>
    <col min="516" max="517" width="13.42578125" style="97" customWidth="1"/>
    <col min="518" max="768" width="9.140625" style="97"/>
    <col min="769" max="769" width="13.5703125" style="97" customWidth="1"/>
    <col min="770" max="770" width="12.85546875" style="97" customWidth="1"/>
    <col min="771" max="771" width="15" style="97" customWidth="1"/>
    <col min="772" max="773" width="13.42578125" style="97" customWidth="1"/>
    <col min="774" max="1024" width="9.140625" style="97"/>
    <col min="1025" max="1025" width="13.5703125" style="97" customWidth="1"/>
    <col min="1026" max="1026" width="12.85546875" style="97" customWidth="1"/>
    <col min="1027" max="1027" width="15" style="97" customWidth="1"/>
    <col min="1028" max="1029" width="13.42578125" style="97" customWidth="1"/>
    <col min="1030" max="1280" width="9.140625" style="97"/>
    <col min="1281" max="1281" width="13.5703125" style="97" customWidth="1"/>
    <col min="1282" max="1282" width="12.85546875" style="97" customWidth="1"/>
    <col min="1283" max="1283" width="15" style="97" customWidth="1"/>
    <col min="1284" max="1285" width="13.42578125" style="97" customWidth="1"/>
    <col min="1286" max="1536" width="9.140625" style="97"/>
    <col min="1537" max="1537" width="13.5703125" style="97" customWidth="1"/>
    <col min="1538" max="1538" width="12.85546875" style="97" customWidth="1"/>
    <col min="1539" max="1539" width="15" style="97" customWidth="1"/>
    <col min="1540" max="1541" width="13.42578125" style="97" customWidth="1"/>
    <col min="1542" max="1792" width="9.140625" style="97"/>
    <col min="1793" max="1793" width="13.5703125" style="97" customWidth="1"/>
    <col min="1794" max="1794" width="12.85546875" style="97" customWidth="1"/>
    <col min="1795" max="1795" width="15" style="97" customWidth="1"/>
    <col min="1796" max="1797" width="13.42578125" style="97" customWidth="1"/>
    <col min="1798" max="2048" width="9.140625" style="97"/>
    <col min="2049" max="2049" width="13.5703125" style="97" customWidth="1"/>
    <col min="2050" max="2050" width="12.85546875" style="97" customWidth="1"/>
    <col min="2051" max="2051" width="15" style="97" customWidth="1"/>
    <col min="2052" max="2053" width="13.42578125" style="97" customWidth="1"/>
    <col min="2054" max="2304" width="9.140625" style="97"/>
    <col min="2305" max="2305" width="13.5703125" style="97" customWidth="1"/>
    <col min="2306" max="2306" width="12.85546875" style="97" customWidth="1"/>
    <col min="2307" max="2307" width="15" style="97" customWidth="1"/>
    <col min="2308" max="2309" width="13.42578125" style="97" customWidth="1"/>
    <col min="2310" max="2560" width="9.140625" style="97"/>
    <col min="2561" max="2561" width="13.5703125" style="97" customWidth="1"/>
    <col min="2562" max="2562" width="12.85546875" style="97" customWidth="1"/>
    <col min="2563" max="2563" width="15" style="97" customWidth="1"/>
    <col min="2564" max="2565" width="13.42578125" style="97" customWidth="1"/>
    <col min="2566" max="2816" width="9.140625" style="97"/>
    <col min="2817" max="2817" width="13.5703125" style="97" customWidth="1"/>
    <col min="2818" max="2818" width="12.85546875" style="97" customWidth="1"/>
    <col min="2819" max="2819" width="15" style="97" customWidth="1"/>
    <col min="2820" max="2821" width="13.42578125" style="97" customWidth="1"/>
    <col min="2822" max="3072" width="9.140625" style="97"/>
    <col min="3073" max="3073" width="13.5703125" style="97" customWidth="1"/>
    <col min="3074" max="3074" width="12.85546875" style="97" customWidth="1"/>
    <col min="3075" max="3075" width="15" style="97" customWidth="1"/>
    <col min="3076" max="3077" width="13.42578125" style="97" customWidth="1"/>
    <col min="3078" max="3328" width="9.140625" style="97"/>
    <col min="3329" max="3329" width="13.5703125" style="97" customWidth="1"/>
    <col min="3330" max="3330" width="12.85546875" style="97" customWidth="1"/>
    <col min="3331" max="3331" width="15" style="97" customWidth="1"/>
    <col min="3332" max="3333" width="13.42578125" style="97" customWidth="1"/>
    <col min="3334" max="3584" width="9.140625" style="97"/>
    <col min="3585" max="3585" width="13.5703125" style="97" customWidth="1"/>
    <col min="3586" max="3586" width="12.85546875" style="97" customWidth="1"/>
    <col min="3587" max="3587" width="15" style="97" customWidth="1"/>
    <col min="3588" max="3589" width="13.42578125" style="97" customWidth="1"/>
    <col min="3590" max="3840" width="9.140625" style="97"/>
    <col min="3841" max="3841" width="13.5703125" style="97" customWidth="1"/>
    <col min="3842" max="3842" width="12.85546875" style="97" customWidth="1"/>
    <col min="3843" max="3843" width="15" style="97" customWidth="1"/>
    <col min="3844" max="3845" width="13.42578125" style="97" customWidth="1"/>
    <col min="3846" max="4096" width="9.140625" style="97"/>
    <col min="4097" max="4097" width="13.5703125" style="97" customWidth="1"/>
    <col min="4098" max="4098" width="12.85546875" style="97" customWidth="1"/>
    <col min="4099" max="4099" width="15" style="97" customWidth="1"/>
    <col min="4100" max="4101" width="13.42578125" style="97" customWidth="1"/>
    <col min="4102" max="4352" width="9.140625" style="97"/>
    <col min="4353" max="4353" width="13.5703125" style="97" customWidth="1"/>
    <col min="4354" max="4354" width="12.85546875" style="97" customWidth="1"/>
    <col min="4355" max="4355" width="15" style="97" customWidth="1"/>
    <col min="4356" max="4357" width="13.42578125" style="97" customWidth="1"/>
    <col min="4358" max="4608" width="9.140625" style="97"/>
    <col min="4609" max="4609" width="13.5703125" style="97" customWidth="1"/>
    <col min="4610" max="4610" width="12.85546875" style="97" customWidth="1"/>
    <col min="4611" max="4611" width="15" style="97" customWidth="1"/>
    <col min="4612" max="4613" width="13.42578125" style="97" customWidth="1"/>
    <col min="4614" max="4864" width="9.140625" style="97"/>
    <col min="4865" max="4865" width="13.5703125" style="97" customWidth="1"/>
    <col min="4866" max="4866" width="12.85546875" style="97" customWidth="1"/>
    <col min="4867" max="4867" width="15" style="97" customWidth="1"/>
    <col min="4868" max="4869" width="13.42578125" style="97" customWidth="1"/>
    <col min="4870" max="5120" width="9.140625" style="97"/>
    <col min="5121" max="5121" width="13.5703125" style="97" customWidth="1"/>
    <col min="5122" max="5122" width="12.85546875" style="97" customWidth="1"/>
    <col min="5123" max="5123" width="15" style="97" customWidth="1"/>
    <col min="5124" max="5125" width="13.42578125" style="97" customWidth="1"/>
    <col min="5126" max="5376" width="9.140625" style="97"/>
    <col min="5377" max="5377" width="13.5703125" style="97" customWidth="1"/>
    <col min="5378" max="5378" width="12.85546875" style="97" customWidth="1"/>
    <col min="5379" max="5379" width="15" style="97" customWidth="1"/>
    <col min="5380" max="5381" width="13.42578125" style="97" customWidth="1"/>
    <col min="5382" max="5632" width="9.140625" style="97"/>
    <col min="5633" max="5633" width="13.5703125" style="97" customWidth="1"/>
    <col min="5634" max="5634" width="12.85546875" style="97" customWidth="1"/>
    <col min="5635" max="5635" width="15" style="97" customWidth="1"/>
    <col min="5636" max="5637" width="13.42578125" style="97" customWidth="1"/>
    <col min="5638" max="5888" width="9.140625" style="97"/>
    <col min="5889" max="5889" width="13.5703125" style="97" customWidth="1"/>
    <col min="5890" max="5890" width="12.85546875" style="97" customWidth="1"/>
    <col min="5891" max="5891" width="15" style="97" customWidth="1"/>
    <col min="5892" max="5893" width="13.42578125" style="97" customWidth="1"/>
    <col min="5894" max="6144" width="9.140625" style="97"/>
    <col min="6145" max="6145" width="13.5703125" style="97" customWidth="1"/>
    <col min="6146" max="6146" width="12.85546875" style="97" customWidth="1"/>
    <col min="6147" max="6147" width="15" style="97" customWidth="1"/>
    <col min="6148" max="6149" width="13.42578125" style="97" customWidth="1"/>
    <col min="6150" max="6400" width="9.140625" style="97"/>
    <col min="6401" max="6401" width="13.5703125" style="97" customWidth="1"/>
    <col min="6402" max="6402" width="12.85546875" style="97" customWidth="1"/>
    <col min="6403" max="6403" width="15" style="97" customWidth="1"/>
    <col min="6404" max="6405" width="13.42578125" style="97" customWidth="1"/>
    <col min="6406" max="6656" width="9.140625" style="97"/>
    <col min="6657" max="6657" width="13.5703125" style="97" customWidth="1"/>
    <col min="6658" max="6658" width="12.85546875" style="97" customWidth="1"/>
    <col min="6659" max="6659" width="15" style="97" customWidth="1"/>
    <col min="6660" max="6661" width="13.42578125" style="97" customWidth="1"/>
    <col min="6662" max="6912" width="9.140625" style="97"/>
    <col min="6913" max="6913" width="13.5703125" style="97" customWidth="1"/>
    <col min="6914" max="6914" width="12.85546875" style="97" customWidth="1"/>
    <col min="6915" max="6915" width="15" style="97" customWidth="1"/>
    <col min="6916" max="6917" width="13.42578125" style="97" customWidth="1"/>
    <col min="6918" max="7168" width="9.140625" style="97"/>
    <col min="7169" max="7169" width="13.5703125" style="97" customWidth="1"/>
    <col min="7170" max="7170" width="12.85546875" style="97" customWidth="1"/>
    <col min="7171" max="7171" width="15" style="97" customWidth="1"/>
    <col min="7172" max="7173" width="13.42578125" style="97" customWidth="1"/>
    <col min="7174" max="7424" width="9.140625" style="97"/>
    <col min="7425" max="7425" width="13.5703125" style="97" customWidth="1"/>
    <col min="7426" max="7426" width="12.85546875" style="97" customWidth="1"/>
    <col min="7427" max="7427" width="15" style="97" customWidth="1"/>
    <col min="7428" max="7429" width="13.42578125" style="97" customWidth="1"/>
    <col min="7430" max="7680" width="9.140625" style="97"/>
    <col min="7681" max="7681" width="13.5703125" style="97" customWidth="1"/>
    <col min="7682" max="7682" width="12.85546875" style="97" customWidth="1"/>
    <col min="7683" max="7683" width="15" style="97" customWidth="1"/>
    <col min="7684" max="7685" width="13.42578125" style="97" customWidth="1"/>
    <col min="7686" max="7936" width="9.140625" style="97"/>
    <col min="7937" max="7937" width="13.5703125" style="97" customWidth="1"/>
    <col min="7938" max="7938" width="12.85546875" style="97" customWidth="1"/>
    <col min="7939" max="7939" width="15" style="97" customWidth="1"/>
    <col min="7940" max="7941" width="13.42578125" style="97" customWidth="1"/>
    <col min="7942" max="8192" width="9.140625" style="97"/>
    <col min="8193" max="8193" width="13.5703125" style="97" customWidth="1"/>
    <col min="8194" max="8194" width="12.85546875" style="97" customWidth="1"/>
    <col min="8195" max="8195" width="15" style="97" customWidth="1"/>
    <col min="8196" max="8197" width="13.42578125" style="97" customWidth="1"/>
    <col min="8198" max="8448" width="9.140625" style="97"/>
    <col min="8449" max="8449" width="13.5703125" style="97" customWidth="1"/>
    <col min="8450" max="8450" width="12.85546875" style="97" customWidth="1"/>
    <col min="8451" max="8451" width="15" style="97" customWidth="1"/>
    <col min="8452" max="8453" width="13.42578125" style="97" customWidth="1"/>
    <col min="8454" max="8704" width="9.140625" style="97"/>
    <col min="8705" max="8705" width="13.5703125" style="97" customWidth="1"/>
    <col min="8706" max="8706" width="12.85546875" style="97" customWidth="1"/>
    <col min="8707" max="8707" width="15" style="97" customWidth="1"/>
    <col min="8708" max="8709" width="13.42578125" style="97" customWidth="1"/>
    <col min="8710" max="8960" width="9.140625" style="97"/>
    <col min="8961" max="8961" width="13.5703125" style="97" customWidth="1"/>
    <col min="8962" max="8962" width="12.85546875" style="97" customWidth="1"/>
    <col min="8963" max="8963" width="15" style="97" customWidth="1"/>
    <col min="8964" max="8965" width="13.42578125" style="97" customWidth="1"/>
    <col min="8966" max="9216" width="9.140625" style="97"/>
    <col min="9217" max="9217" width="13.5703125" style="97" customWidth="1"/>
    <col min="9218" max="9218" width="12.85546875" style="97" customWidth="1"/>
    <col min="9219" max="9219" width="15" style="97" customWidth="1"/>
    <col min="9220" max="9221" width="13.42578125" style="97" customWidth="1"/>
    <col min="9222" max="9472" width="9.140625" style="97"/>
    <col min="9473" max="9473" width="13.5703125" style="97" customWidth="1"/>
    <col min="9474" max="9474" width="12.85546875" style="97" customWidth="1"/>
    <col min="9475" max="9475" width="15" style="97" customWidth="1"/>
    <col min="9476" max="9477" width="13.42578125" style="97" customWidth="1"/>
    <col min="9478" max="9728" width="9.140625" style="97"/>
    <col min="9729" max="9729" width="13.5703125" style="97" customWidth="1"/>
    <col min="9730" max="9730" width="12.85546875" style="97" customWidth="1"/>
    <col min="9731" max="9731" width="15" style="97" customWidth="1"/>
    <col min="9732" max="9733" width="13.42578125" style="97" customWidth="1"/>
    <col min="9734" max="9984" width="9.140625" style="97"/>
    <col min="9985" max="9985" width="13.5703125" style="97" customWidth="1"/>
    <col min="9986" max="9986" width="12.85546875" style="97" customWidth="1"/>
    <col min="9987" max="9987" width="15" style="97" customWidth="1"/>
    <col min="9988" max="9989" width="13.42578125" style="97" customWidth="1"/>
    <col min="9990" max="10240" width="9.140625" style="97"/>
    <col min="10241" max="10241" width="13.5703125" style="97" customWidth="1"/>
    <col min="10242" max="10242" width="12.85546875" style="97" customWidth="1"/>
    <col min="10243" max="10243" width="15" style="97" customWidth="1"/>
    <col min="10244" max="10245" width="13.42578125" style="97" customWidth="1"/>
    <col min="10246" max="10496" width="9.140625" style="97"/>
    <col min="10497" max="10497" width="13.5703125" style="97" customWidth="1"/>
    <col min="10498" max="10498" width="12.85546875" style="97" customWidth="1"/>
    <col min="10499" max="10499" width="15" style="97" customWidth="1"/>
    <col min="10500" max="10501" width="13.42578125" style="97" customWidth="1"/>
    <col min="10502" max="10752" width="9.140625" style="97"/>
    <col min="10753" max="10753" width="13.5703125" style="97" customWidth="1"/>
    <col min="10754" max="10754" width="12.85546875" style="97" customWidth="1"/>
    <col min="10755" max="10755" width="15" style="97" customWidth="1"/>
    <col min="10756" max="10757" width="13.42578125" style="97" customWidth="1"/>
    <col min="10758" max="11008" width="9.140625" style="97"/>
    <col min="11009" max="11009" width="13.5703125" style="97" customWidth="1"/>
    <col min="11010" max="11010" width="12.85546875" style="97" customWidth="1"/>
    <col min="11011" max="11011" width="15" style="97" customWidth="1"/>
    <col min="11012" max="11013" width="13.42578125" style="97" customWidth="1"/>
    <col min="11014" max="11264" width="9.140625" style="97"/>
    <col min="11265" max="11265" width="13.5703125" style="97" customWidth="1"/>
    <col min="11266" max="11266" width="12.85546875" style="97" customWidth="1"/>
    <col min="11267" max="11267" width="15" style="97" customWidth="1"/>
    <col min="11268" max="11269" width="13.42578125" style="97" customWidth="1"/>
    <col min="11270" max="11520" width="9.140625" style="97"/>
    <col min="11521" max="11521" width="13.5703125" style="97" customWidth="1"/>
    <col min="11522" max="11522" width="12.85546875" style="97" customWidth="1"/>
    <col min="11523" max="11523" width="15" style="97" customWidth="1"/>
    <col min="11524" max="11525" width="13.42578125" style="97" customWidth="1"/>
    <col min="11526" max="11776" width="9.140625" style="97"/>
    <col min="11777" max="11777" width="13.5703125" style="97" customWidth="1"/>
    <col min="11778" max="11778" width="12.85546875" style="97" customWidth="1"/>
    <col min="11779" max="11779" width="15" style="97" customWidth="1"/>
    <col min="11780" max="11781" width="13.42578125" style="97" customWidth="1"/>
    <col min="11782" max="12032" width="9.140625" style="97"/>
    <col min="12033" max="12033" width="13.5703125" style="97" customWidth="1"/>
    <col min="12034" max="12034" width="12.85546875" style="97" customWidth="1"/>
    <col min="12035" max="12035" width="15" style="97" customWidth="1"/>
    <col min="12036" max="12037" width="13.42578125" style="97" customWidth="1"/>
    <col min="12038" max="12288" width="9.140625" style="97"/>
    <col min="12289" max="12289" width="13.5703125" style="97" customWidth="1"/>
    <col min="12290" max="12290" width="12.85546875" style="97" customWidth="1"/>
    <col min="12291" max="12291" width="15" style="97" customWidth="1"/>
    <col min="12292" max="12293" width="13.42578125" style="97" customWidth="1"/>
    <col min="12294" max="12544" width="9.140625" style="97"/>
    <col min="12545" max="12545" width="13.5703125" style="97" customWidth="1"/>
    <col min="12546" max="12546" width="12.85546875" style="97" customWidth="1"/>
    <col min="12547" max="12547" width="15" style="97" customWidth="1"/>
    <col min="12548" max="12549" width="13.42578125" style="97" customWidth="1"/>
    <col min="12550" max="12800" width="9.140625" style="97"/>
    <col min="12801" max="12801" width="13.5703125" style="97" customWidth="1"/>
    <col min="12802" max="12802" width="12.85546875" style="97" customWidth="1"/>
    <col min="12803" max="12803" width="15" style="97" customWidth="1"/>
    <col min="12804" max="12805" width="13.42578125" style="97" customWidth="1"/>
    <col min="12806" max="13056" width="9.140625" style="97"/>
    <col min="13057" max="13057" width="13.5703125" style="97" customWidth="1"/>
    <col min="13058" max="13058" width="12.85546875" style="97" customWidth="1"/>
    <col min="13059" max="13059" width="15" style="97" customWidth="1"/>
    <col min="13060" max="13061" width="13.42578125" style="97" customWidth="1"/>
    <col min="13062" max="13312" width="9.140625" style="97"/>
    <col min="13313" max="13313" width="13.5703125" style="97" customWidth="1"/>
    <col min="13314" max="13314" width="12.85546875" style="97" customWidth="1"/>
    <col min="13315" max="13315" width="15" style="97" customWidth="1"/>
    <col min="13316" max="13317" width="13.42578125" style="97" customWidth="1"/>
    <col min="13318" max="13568" width="9.140625" style="97"/>
    <col min="13569" max="13569" width="13.5703125" style="97" customWidth="1"/>
    <col min="13570" max="13570" width="12.85546875" style="97" customWidth="1"/>
    <col min="13571" max="13571" width="15" style="97" customWidth="1"/>
    <col min="13572" max="13573" width="13.42578125" style="97" customWidth="1"/>
    <col min="13574" max="13824" width="9.140625" style="97"/>
    <col min="13825" max="13825" width="13.5703125" style="97" customWidth="1"/>
    <col min="13826" max="13826" width="12.85546875" style="97" customWidth="1"/>
    <col min="13827" max="13827" width="15" style="97" customWidth="1"/>
    <col min="13828" max="13829" width="13.42578125" style="97" customWidth="1"/>
    <col min="13830" max="14080" width="9.140625" style="97"/>
    <col min="14081" max="14081" width="13.5703125" style="97" customWidth="1"/>
    <col min="14082" max="14082" width="12.85546875" style="97" customWidth="1"/>
    <col min="14083" max="14083" width="15" style="97" customWidth="1"/>
    <col min="14084" max="14085" width="13.42578125" style="97" customWidth="1"/>
    <col min="14086" max="14336" width="9.140625" style="97"/>
    <col min="14337" max="14337" width="13.5703125" style="97" customWidth="1"/>
    <col min="14338" max="14338" width="12.85546875" style="97" customWidth="1"/>
    <col min="14339" max="14339" width="15" style="97" customWidth="1"/>
    <col min="14340" max="14341" width="13.42578125" style="97" customWidth="1"/>
    <col min="14342" max="14592" width="9.140625" style="97"/>
    <col min="14593" max="14593" width="13.5703125" style="97" customWidth="1"/>
    <col min="14594" max="14594" width="12.85546875" style="97" customWidth="1"/>
    <col min="14595" max="14595" width="15" style="97" customWidth="1"/>
    <col min="14596" max="14597" width="13.42578125" style="97" customWidth="1"/>
    <col min="14598" max="14848" width="9.140625" style="97"/>
    <col min="14849" max="14849" width="13.5703125" style="97" customWidth="1"/>
    <col min="14850" max="14850" width="12.85546875" style="97" customWidth="1"/>
    <col min="14851" max="14851" width="15" style="97" customWidth="1"/>
    <col min="14852" max="14853" width="13.42578125" style="97" customWidth="1"/>
    <col min="14854" max="15104" width="9.140625" style="97"/>
    <col min="15105" max="15105" width="13.5703125" style="97" customWidth="1"/>
    <col min="15106" max="15106" width="12.85546875" style="97" customWidth="1"/>
    <col min="15107" max="15107" width="15" style="97" customWidth="1"/>
    <col min="15108" max="15109" width="13.42578125" style="97" customWidth="1"/>
    <col min="15110" max="15360" width="9.140625" style="97"/>
    <col min="15361" max="15361" width="13.5703125" style="97" customWidth="1"/>
    <col min="15362" max="15362" width="12.85546875" style="97" customWidth="1"/>
    <col min="15363" max="15363" width="15" style="97" customWidth="1"/>
    <col min="15364" max="15365" width="13.42578125" style="97" customWidth="1"/>
    <col min="15366" max="15616" width="9.140625" style="97"/>
    <col min="15617" max="15617" width="13.5703125" style="97" customWidth="1"/>
    <col min="15618" max="15618" width="12.85546875" style="97" customWidth="1"/>
    <col min="15619" max="15619" width="15" style="97" customWidth="1"/>
    <col min="15620" max="15621" width="13.42578125" style="97" customWidth="1"/>
    <col min="15622" max="15872" width="9.140625" style="97"/>
    <col min="15873" max="15873" width="13.5703125" style="97" customWidth="1"/>
    <col min="15874" max="15874" width="12.85546875" style="97" customWidth="1"/>
    <col min="15875" max="15875" width="15" style="97" customWidth="1"/>
    <col min="15876" max="15877" width="13.42578125" style="97" customWidth="1"/>
    <col min="15878" max="16128" width="9.140625" style="97"/>
    <col min="16129" max="16129" width="13.5703125" style="97" customWidth="1"/>
    <col min="16130" max="16130" width="12.85546875" style="97" customWidth="1"/>
    <col min="16131" max="16131" width="15" style="97" customWidth="1"/>
    <col min="16132" max="16133" width="13.42578125" style="97" customWidth="1"/>
    <col min="16134" max="16384" width="9.140625" style="97"/>
  </cols>
  <sheetData>
    <row r="1" spans="1:17" ht="33" customHeight="1" x14ac:dyDescent="0.2">
      <c r="A1" s="456" t="s">
        <v>290</v>
      </c>
      <c r="B1" s="457"/>
      <c r="C1" s="457"/>
      <c r="D1" s="457"/>
      <c r="E1" s="457"/>
      <c r="F1" s="457"/>
      <c r="G1" s="457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17" s="98" customFormat="1" ht="33.75" customHeight="1" x14ac:dyDescent="0.2">
      <c r="A2" s="290" t="s">
        <v>260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7" s="98" customFormat="1" ht="29.25" customHeight="1" x14ac:dyDescent="0.2">
      <c r="A3" s="293" t="s">
        <v>194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7" ht="12.75" customHeight="1" x14ac:dyDescent="0.2">
      <c r="A4" s="281" t="s">
        <v>189</v>
      </c>
      <c r="B4" s="296" t="s">
        <v>149</v>
      </c>
      <c r="C4" s="296" t="s">
        <v>138</v>
      </c>
      <c r="D4" s="271" t="s">
        <v>262</v>
      </c>
      <c r="E4" s="272"/>
      <c r="F4" s="271" t="s">
        <v>263</v>
      </c>
      <c r="G4" s="272"/>
      <c r="H4" s="271" t="s">
        <v>264</v>
      </c>
      <c r="I4" s="272"/>
      <c r="J4" s="271" t="s">
        <v>265</v>
      </c>
      <c r="K4" s="272"/>
      <c r="L4" s="271" t="s">
        <v>266</v>
      </c>
      <c r="M4" s="272"/>
      <c r="N4" s="271" t="s">
        <v>267</v>
      </c>
      <c r="O4" s="280"/>
      <c r="P4" s="271" t="s">
        <v>268</v>
      </c>
      <c r="Q4" s="280"/>
    </row>
    <row r="5" spans="1:17" x14ac:dyDescent="0.2">
      <c r="A5" s="282"/>
      <c r="B5" s="297"/>
      <c r="C5" s="297"/>
      <c r="D5" s="173" t="s">
        <v>139</v>
      </c>
      <c r="E5" s="173" t="s">
        <v>140</v>
      </c>
      <c r="F5" s="173" t="s">
        <v>139</v>
      </c>
      <c r="G5" s="173" t="s">
        <v>140</v>
      </c>
      <c r="H5" s="173" t="s">
        <v>139</v>
      </c>
      <c r="I5" s="173" t="s">
        <v>140</v>
      </c>
      <c r="J5" s="173" t="s">
        <v>139</v>
      </c>
      <c r="K5" s="173" t="s">
        <v>140</v>
      </c>
      <c r="L5" s="173" t="s">
        <v>139</v>
      </c>
      <c r="M5" s="173" t="s">
        <v>140</v>
      </c>
      <c r="N5" s="173" t="s">
        <v>139</v>
      </c>
      <c r="O5" s="197" t="s">
        <v>140</v>
      </c>
      <c r="P5" s="173" t="s">
        <v>139</v>
      </c>
      <c r="Q5" s="197" t="s">
        <v>140</v>
      </c>
    </row>
    <row r="6" spans="1:17" ht="12.75" customHeight="1" x14ac:dyDescent="0.2">
      <c r="A6" s="198"/>
      <c r="B6" s="178">
        <v>1</v>
      </c>
      <c r="C6" s="179"/>
      <c r="D6" s="180">
        <v>0</v>
      </c>
      <c r="E6" s="95">
        <f>ROUND((C6*D6)/B6,2)</f>
        <v>0</v>
      </c>
      <c r="F6" s="180">
        <v>0</v>
      </c>
      <c r="G6" s="95">
        <f>ROUND((C6*F6)/B6,2)</f>
        <v>0</v>
      </c>
      <c r="H6" s="180">
        <v>0</v>
      </c>
      <c r="I6" s="95">
        <f>ROUND((C6*H6)/B6,2)</f>
        <v>0</v>
      </c>
      <c r="J6" s="180">
        <v>0</v>
      </c>
      <c r="K6" s="95">
        <f>ROUND((C6*J6)/B6,2)</f>
        <v>0</v>
      </c>
      <c r="L6" s="180">
        <v>0</v>
      </c>
      <c r="M6" s="95">
        <f>ROUND((C6*L6)/B6,2)</f>
        <v>0</v>
      </c>
      <c r="N6" s="180">
        <v>0</v>
      </c>
      <c r="O6" s="199">
        <f>ROUND((N6*C6)/B6,2)</f>
        <v>0</v>
      </c>
      <c r="P6" s="180">
        <v>0</v>
      </c>
      <c r="Q6" s="199">
        <f>ROUND((P6*C6)/B6,2)</f>
        <v>0</v>
      </c>
    </row>
    <row r="7" spans="1:17" x14ac:dyDescent="0.2">
      <c r="A7" s="198"/>
      <c r="B7" s="178">
        <v>1</v>
      </c>
      <c r="C7" s="179"/>
      <c r="D7" s="180">
        <v>0</v>
      </c>
      <c r="E7" s="95">
        <f t="shared" ref="E7:E49" si="0">ROUND((C7*D7)/B7,2)</f>
        <v>0</v>
      </c>
      <c r="F7" s="180">
        <v>0</v>
      </c>
      <c r="G7" s="95">
        <f t="shared" ref="G7:G49" si="1">ROUND((C7*F7)/B7,2)</f>
        <v>0</v>
      </c>
      <c r="H7" s="180">
        <v>0</v>
      </c>
      <c r="I7" s="95">
        <f t="shared" ref="I7:I49" si="2">ROUND((C7*H7)/B7,2)</f>
        <v>0</v>
      </c>
      <c r="J7" s="180">
        <v>0</v>
      </c>
      <c r="K7" s="95">
        <f t="shared" ref="K7:K49" si="3">ROUND((C7*J7)/B7,2)</f>
        <v>0</v>
      </c>
      <c r="L7" s="180">
        <v>0</v>
      </c>
      <c r="M7" s="95">
        <f t="shared" ref="M7:M49" si="4">ROUND((C7*L7)/B7,2)</f>
        <v>0</v>
      </c>
      <c r="N7" s="180">
        <v>0</v>
      </c>
      <c r="O7" s="199">
        <f t="shared" ref="O7:O49" si="5">ROUND((N7*C7)/B7,2)</f>
        <v>0</v>
      </c>
      <c r="P7" s="180">
        <v>0</v>
      </c>
      <c r="Q7" s="199">
        <f t="shared" ref="Q7:Q49" si="6">ROUND((P7*C7)/B7,2)</f>
        <v>0</v>
      </c>
    </row>
    <row r="8" spans="1:17" x14ac:dyDescent="0.2">
      <c r="A8" s="200"/>
      <c r="B8" s="178">
        <v>1</v>
      </c>
      <c r="C8" s="179"/>
      <c r="D8" s="180">
        <v>0</v>
      </c>
      <c r="E8" s="95">
        <f t="shared" si="0"/>
        <v>0</v>
      </c>
      <c r="F8" s="180">
        <v>0</v>
      </c>
      <c r="G8" s="95">
        <f t="shared" si="1"/>
        <v>0</v>
      </c>
      <c r="H8" s="180">
        <v>0</v>
      </c>
      <c r="I8" s="95">
        <f t="shared" si="2"/>
        <v>0</v>
      </c>
      <c r="J8" s="180">
        <v>0</v>
      </c>
      <c r="K8" s="95">
        <f t="shared" si="3"/>
        <v>0</v>
      </c>
      <c r="L8" s="180">
        <v>0</v>
      </c>
      <c r="M8" s="95">
        <f t="shared" si="4"/>
        <v>0</v>
      </c>
      <c r="N8" s="180">
        <v>0</v>
      </c>
      <c r="O8" s="199">
        <f t="shared" si="5"/>
        <v>0</v>
      </c>
      <c r="P8" s="180">
        <v>0</v>
      </c>
      <c r="Q8" s="199">
        <f t="shared" si="6"/>
        <v>0</v>
      </c>
    </row>
    <row r="9" spans="1:17" x14ac:dyDescent="0.2">
      <c r="A9" s="200"/>
      <c r="B9" s="178">
        <v>1</v>
      </c>
      <c r="C9" s="179"/>
      <c r="D9" s="180">
        <v>0</v>
      </c>
      <c r="E9" s="95">
        <f t="shared" si="0"/>
        <v>0</v>
      </c>
      <c r="F9" s="180">
        <v>0</v>
      </c>
      <c r="G9" s="95">
        <f t="shared" si="1"/>
        <v>0</v>
      </c>
      <c r="H9" s="180">
        <v>0</v>
      </c>
      <c r="I9" s="95">
        <f t="shared" si="2"/>
        <v>0</v>
      </c>
      <c r="J9" s="180">
        <v>0</v>
      </c>
      <c r="K9" s="95">
        <f t="shared" si="3"/>
        <v>0</v>
      </c>
      <c r="L9" s="180">
        <v>0</v>
      </c>
      <c r="M9" s="95">
        <f t="shared" si="4"/>
        <v>0</v>
      </c>
      <c r="N9" s="180">
        <v>0</v>
      </c>
      <c r="O9" s="199">
        <f t="shared" si="5"/>
        <v>0</v>
      </c>
      <c r="P9" s="180">
        <v>0</v>
      </c>
      <c r="Q9" s="199">
        <f t="shared" si="6"/>
        <v>0</v>
      </c>
    </row>
    <row r="10" spans="1:17" x14ac:dyDescent="0.2">
      <c r="A10" s="198"/>
      <c r="B10" s="178">
        <v>1</v>
      </c>
      <c r="C10" s="179"/>
      <c r="D10" s="180">
        <v>0</v>
      </c>
      <c r="E10" s="95">
        <f t="shared" si="0"/>
        <v>0</v>
      </c>
      <c r="F10" s="180">
        <v>0</v>
      </c>
      <c r="G10" s="95">
        <f t="shared" si="1"/>
        <v>0</v>
      </c>
      <c r="H10" s="180">
        <v>0</v>
      </c>
      <c r="I10" s="95">
        <f t="shared" si="2"/>
        <v>0</v>
      </c>
      <c r="J10" s="180">
        <v>0</v>
      </c>
      <c r="K10" s="95">
        <f t="shared" si="3"/>
        <v>0</v>
      </c>
      <c r="L10" s="180">
        <v>0</v>
      </c>
      <c r="M10" s="95">
        <f t="shared" si="4"/>
        <v>0</v>
      </c>
      <c r="N10" s="180">
        <v>0</v>
      </c>
      <c r="O10" s="199">
        <f t="shared" si="5"/>
        <v>0</v>
      </c>
      <c r="P10" s="180">
        <v>0</v>
      </c>
      <c r="Q10" s="199">
        <f t="shared" si="6"/>
        <v>0</v>
      </c>
    </row>
    <row r="11" spans="1:17" x14ac:dyDescent="0.2">
      <c r="A11" s="198"/>
      <c r="B11" s="180">
        <v>1</v>
      </c>
      <c r="C11" s="179"/>
      <c r="D11" s="180">
        <v>0</v>
      </c>
      <c r="E11" s="95">
        <f t="shared" si="0"/>
        <v>0</v>
      </c>
      <c r="F11" s="180">
        <v>0</v>
      </c>
      <c r="G11" s="95">
        <f t="shared" si="1"/>
        <v>0</v>
      </c>
      <c r="H11" s="180">
        <v>0</v>
      </c>
      <c r="I11" s="95">
        <f t="shared" si="2"/>
        <v>0</v>
      </c>
      <c r="J11" s="180">
        <v>0</v>
      </c>
      <c r="K11" s="95">
        <f t="shared" si="3"/>
        <v>0</v>
      </c>
      <c r="L11" s="180">
        <v>0</v>
      </c>
      <c r="M11" s="95">
        <f t="shared" si="4"/>
        <v>0</v>
      </c>
      <c r="N11" s="180">
        <v>0</v>
      </c>
      <c r="O11" s="199">
        <f t="shared" si="5"/>
        <v>0</v>
      </c>
      <c r="P11" s="180">
        <v>0</v>
      </c>
      <c r="Q11" s="199">
        <f t="shared" si="6"/>
        <v>0</v>
      </c>
    </row>
    <row r="12" spans="1:17" x14ac:dyDescent="0.2">
      <c r="A12" s="198"/>
      <c r="B12" s="180">
        <v>1</v>
      </c>
      <c r="C12" s="179"/>
      <c r="D12" s="180">
        <v>0</v>
      </c>
      <c r="E12" s="95">
        <f t="shared" si="0"/>
        <v>0</v>
      </c>
      <c r="F12" s="180">
        <v>0</v>
      </c>
      <c r="G12" s="95">
        <f t="shared" si="1"/>
        <v>0</v>
      </c>
      <c r="H12" s="180">
        <v>0</v>
      </c>
      <c r="I12" s="95">
        <f t="shared" si="2"/>
        <v>0</v>
      </c>
      <c r="J12" s="180">
        <v>0</v>
      </c>
      <c r="K12" s="95">
        <f t="shared" si="3"/>
        <v>0</v>
      </c>
      <c r="L12" s="180">
        <v>0</v>
      </c>
      <c r="M12" s="95">
        <f t="shared" si="4"/>
        <v>0</v>
      </c>
      <c r="N12" s="180">
        <v>0</v>
      </c>
      <c r="O12" s="199">
        <f t="shared" si="5"/>
        <v>0</v>
      </c>
      <c r="P12" s="180">
        <v>0</v>
      </c>
      <c r="Q12" s="199">
        <f t="shared" si="6"/>
        <v>0</v>
      </c>
    </row>
    <row r="13" spans="1:17" x14ac:dyDescent="0.2">
      <c r="A13" s="198"/>
      <c r="B13" s="180">
        <v>1</v>
      </c>
      <c r="C13" s="179"/>
      <c r="D13" s="180">
        <v>0</v>
      </c>
      <c r="E13" s="95">
        <f t="shared" si="0"/>
        <v>0</v>
      </c>
      <c r="F13" s="180">
        <v>0</v>
      </c>
      <c r="G13" s="95">
        <f t="shared" si="1"/>
        <v>0</v>
      </c>
      <c r="H13" s="180">
        <v>0</v>
      </c>
      <c r="I13" s="95">
        <f t="shared" si="2"/>
        <v>0</v>
      </c>
      <c r="J13" s="180">
        <v>0</v>
      </c>
      <c r="K13" s="95">
        <f t="shared" si="3"/>
        <v>0</v>
      </c>
      <c r="L13" s="180">
        <v>0</v>
      </c>
      <c r="M13" s="95">
        <f t="shared" si="4"/>
        <v>0</v>
      </c>
      <c r="N13" s="180">
        <v>0</v>
      </c>
      <c r="O13" s="199">
        <f t="shared" si="5"/>
        <v>0</v>
      </c>
      <c r="P13" s="180">
        <v>0</v>
      </c>
      <c r="Q13" s="199">
        <f t="shared" si="6"/>
        <v>0</v>
      </c>
    </row>
    <row r="14" spans="1:17" x14ac:dyDescent="0.2">
      <c r="A14" s="198"/>
      <c r="B14" s="180">
        <v>1</v>
      </c>
      <c r="C14" s="179"/>
      <c r="D14" s="180">
        <v>0</v>
      </c>
      <c r="E14" s="95">
        <f t="shared" si="0"/>
        <v>0</v>
      </c>
      <c r="F14" s="180">
        <v>0</v>
      </c>
      <c r="G14" s="95">
        <f t="shared" si="1"/>
        <v>0</v>
      </c>
      <c r="H14" s="180">
        <v>0</v>
      </c>
      <c r="I14" s="95">
        <f t="shared" si="2"/>
        <v>0</v>
      </c>
      <c r="J14" s="180">
        <v>0</v>
      </c>
      <c r="K14" s="95">
        <f t="shared" si="3"/>
        <v>0</v>
      </c>
      <c r="L14" s="180">
        <v>0</v>
      </c>
      <c r="M14" s="95">
        <f t="shared" si="4"/>
        <v>0</v>
      </c>
      <c r="N14" s="180">
        <v>0</v>
      </c>
      <c r="O14" s="199">
        <f t="shared" si="5"/>
        <v>0</v>
      </c>
      <c r="P14" s="180">
        <v>0</v>
      </c>
      <c r="Q14" s="199">
        <f t="shared" si="6"/>
        <v>0</v>
      </c>
    </row>
    <row r="15" spans="1:17" x14ac:dyDescent="0.2">
      <c r="A15" s="198"/>
      <c r="B15" s="180">
        <v>1</v>
      </c>
      <c r="C15" s="179"/>
      <c r="D15" s="180">
        <v>0</v>
      </c>
      <c r="E15" s="95">
        <f t="shared" si="0"/>
        <v>0</v>
      </c>
      <c r="F15" s="180">
        <v>0</v>
      </c>
      <c r="G15" s="95">
        <f t="shared" si="1"/>
        <v>0</v>
      </c>
      <c r="H15" s="180">
        <v>0</v>
      </c>
      <c r="I15" s="95">
        <f t="shared" si="2"/>
        <v>0</v>
      </c>
      <c r="J15" s="180">
        <v>0</v>
      </c>
      <c r="K15" s="95">
        <f t="shared" si="3"/>
        <v>0</v>
      </c>
      <c r="L15" s="180">
        <v>0</v>
      </c>
      <c r="M15" s="95">
        <f t="shared" si="4"/>
        <v>0</v>
      </c>
      <c r="N15" s="180">
        <v>0</v>
      </c>
      <c r="O15" s="199">
        <f t="shared" si="5"/>
        <v>0</v>
      </c>
      <c r="P15" s="180">
        <v>0</v>
      </c>
      <c r="Q15" s="199">
        <f t="shared" si="6"/>
        <v>0</v>
      </c>
    </row>
    <row r="16" spans="1:17" x14ac:dyDescent="0.2">
      <c r="A16" s="198"/>
      <c r="B16" s="178">
        <v>1</v>
      </c>
      <c r="C16" s="179"/>
      <c r="D16" s="180">
        <v>0</v>
      </c>
      <c r="E16" s="95">
        <f t="shared" si="0"/>
        <v>0</v>
      </c>
      <c r="F16" s="180">
        <v>0</v>
      </c>
      <c r="G16" s="95">
        <f t="shared" si="1"/>
        <v>0</v>
      </c>
      <c r="H16" s="180">
        <v>0</v>
      </c>
      <c r="I16" s="95">
        <f t="shared" si="2"/>
        <v>0</v>
      </c>
      <c r="J16" s="180">
        <v>0</v>
      </c>
      <c r="K16" s="95">
        <f t="shared" si="3"/>
        <v>0</v>
      </c>
      <c r="L16" s="180">
        <v>0</v>
      </c>
      <c r="M16" s="95">
        <f t="shared" si="4"/>
        <v>0</v>
      </c>
      <c r="N16" s="180">
        <v>0</v>
      </c>
      <c r="O16" s="199">
        <f t="shared" si="5"/>
        <v>0</v>
      </c>
      <c r="P16" s="180">
        <v>0</v>
      </c>
      <c r="Q16" s="199">
        <f t="shared" si="6"/>
        <v>0</v>
      </c>
    </row>
    <row r="17" spans="1:17" x14ac:dyDescent="0.2">
      <c r="A17" s="198"/>
      <c r="B17" s="178">
        <v>1</v>
      </c>
      <c r="C17" s="179"/>
      <c r="D17" s="180">
        <v>0</v>
      </c>
      <c r="E17" s="95">
        <f t="shared" si="0"/>
        <v>0</v>
      </c>
      <c r="F17" s="180">
        <v>0</v>
      </c>
      <c r="G17" s="95">
        <f t="shared" si="1"/>
        <v>0</v>
      </c>
      <c r="H17" s="180">
        <v>0</v>
      </c>
      <c r="I17" s="95">
        <f t="shared" si="2"/>
        <v>0</v>
      </c>
      <c r="J17" s="180">
        <v>0</v>
      </c>
      <c r="K17" s="95">
        <f t="shared" si="3"/>
        <v>0</v>
      </c>
      <c r="L17" s="180">
        <v>0</v>
      </c>
      <c r="M17" s="95">
        <f t="shared" si="4"/>
        <v>0</v>
      </c>
      <c r="N17" s="180">
        <v>0</v>
      </c>
      <c r="O17" s="199">
        <f t="shared" si="5"/>
        <v>0</v>
      </c>
      <c r="P17" s="180">
        <v>0</v>
      </c>
      <c r="Q17" s="199">
        <f t="shared" si="6"/>
        <v>0</v>
      </c>
    </row>
    <row r="18" spans="1:17" x14ac:dyDescent="0.2">
      <c r="A18" s="198"/>
      <c r="B18" s="178">
        <v>1</v>
      </c>
      <c r="C18" s="179"/>
      <c r="D18" s="180">
        <v>0</v>
      </c>
      <c r="E18" s="95">
        <f t="shared" si="0"/>
        <v>0</v>
      </c>
      <c r="F18" s="180">
        <v>0</v>
      </c>
      <c r="G18" s="95">
        <f t="shared" si="1"/>
        <v>0</v>
      </c>
      <c r="H18" s="180">
        <v>0</v>
      </c>
      <c r="I18" s="95">
        <f t="shared" si="2"/>
        <v>0</v>
      </c>
      <c r="J18" s="180">
        <v>0</v>
      </c>
      <c r="K18" s="95">
        <f t="shared" si="3"/>
        <v>0</v>
      </c>
      <c r="L18" s="180">
        <v>0</v>
      </c>
      <c r="M18" s="95">
        <f t="shared" si="4"/>
        <v>0</v>
      </c>
      <c r="N18" s="180">
        <v>0</v>
      </c>
      <c r="O18" s="199">
        <f t="shared" si="5"/>
        <v>0</v>
      </c>
      <c r="P18" s="180">
        <v>0</v>
      </c>
      <c r="Q18" s="199">
        <f t="shared" si="6"/>
        <v>0</v>
      </c>
    </row>
    <row r="19" spans="1:17" x14ac:dyDescent="0.2">
      <c r="A19" s="198"/>
      <c r="B19" s="180">
        <v>1</v>
      </c>
      <c r="C19" s="179"/>
      <c r="D19" s="180">
        <v>0</v>
      </c>
      <c r="E19" s="95">
        <f t="shared" si="0"/>
        <v>0</v>
      </c>
      <c r="F19" s="180">
        <v>0</v>
      </c>
      <c r="G19" s="95">
        <f t="shared" si="1"/>
        <v>0</v>
      </c>
      <c r="H19" s="180">
        <v>0</v>
      </c>
      <c r="I19" s="95">
        <f t="shared" si="2"/>
        <v>0</v>
      </c>
      <c r="J19" s="180">
        <v>0</v>
      </c>
      <c r="K19" s="95">
        <f t="shared" si="3"/>
        <v>0</v>
      </c>
      <c r="L19" s="180">
        <v>0</v>
      </c>
      <c r="M19" s="95">
        <f t="shared" si="4"/>
        <v>0</v>
      </c>
      <c r="N19" s="180">
        <v>0</v>
      </c>
      <c r="O19" s="199">
        <f t="shared" si="5"/>
        <v>0</v>
      </c>
      <c r="P19" s="180">
        <v>0</v>
      </c>
      <c r="Q19" s="199">
        <f t="shared" si="6"/>
        <v>0</v>
      </c>
    </row>
    <row r="20" spans="1:17" x14ac:dyDescent="0.2">
      <c r="A20" s="198"/>
      <c r="B20" s="180">
        <v>1</v>
      </c>
      <c r="C20" s="179"/>
      <c r="D20" s="180">
        <v>0</v>
      </c>
      <c r="E20" s="95">
        <f t="shared" si="0"/>
        <v>0</v>
      </c>
      <c r="F20" s="180">
        <v>0</v>
      </c>
      <c r="G20" s="95">
        <f t="shared" si="1"/>
        <v>0</v>
      </c>
      <c r="H20" s="180">
        <v>0</v>
      </c>
      <c r="I20" s="95">
        <f t="shared" si="2"/>
        <v>0</v>
      </c>
      <c r="J20" s="180">
        <v>0</v>
      </c>
      <c r="K20" s="95">
        <f t="shared" si="3"/>
        <v>0</v>
      </c>
      <c r="L20" s="180">
        <v>0</v>
      </c>
      <c r="M20" s="95">
        <f t="shared" si="4"/>
        <v>0</v>
      </c>
      <c r="N20" s="180">
        <v>0</v>
      </c>
      <c r="O20" s="199">
        <f t="shared" si="5"/>
        <v>0</v>
      </c>
      <c r="P20" s="180">
        <v>0</v>
      </c>
      <c r="Q20" s="199">
        <f t="shared" si="6"/>
        <v>0</v>
      </c>
    </row>
    <row r="21" spans="1:17" x14ac:dyDescent="0.2">
      <c r="A21" s="198"/>
      <c r="B21" s="178">
        <v>1</v>
      </c>
      <c r="C21" s="179"/>
      <c r="D21" s="180">
        <v>0</v>
      </c>
      <c r="E21" s="95">
        <f t="shared" si="0"/>
        <v>0</v>
      </c>
      <c r="F21" s="180">
        <v>0</v>
      </c>
      <c r="G21" s="95">
        <f t="shared" si="1"/>
        <v>0</v>
      </c>
      <c r="H21" s="180">
        <v>0</v>
      </c>
      <c r="I21" s="95">
        <f t="shared" si="2"/>
        <v>0</v>
      </c>
      <c r="J21" s="180">
        <v>0</v>
      </c>
      <c r="K21" s="95">
        <f t="shared" si="3"/>
        <v>0</v>
      </c>
      <c r="L21" s="180">
        <v>0</v>
      </c>
      <c r="M21" s="95">
        <f t="shared" si="4"/>
        <v>0</v>
      </c>
      <c r="N21" s="180">
        <v>0</v>
      </c>
      <c r="O21" s="199">
        <f t="shared" si="5"/>
        <v>0</v>
      </c>
      <c r="P21" s="180">
        <v>0</v>
      </c>
      <c r="Q21" s="199">
        <f t="shared" si="6"/>
        <v>0</v>
      </c>
    </row>
    <row r="22" spans="1:17" x14ac:dyDescent="0.2">
      <c r="A22" s="198"/>
      <c r="B22" s="180">
        <v>1</v>
      </c>
      <c r="C22" s="179"/>
      <c r="D22" s="180">
        <v>0</v>
      </c>
      <c r="E22" s="95">
        <f t="shared" si="0"/>
        <v>0</v>
      </c>
      <c r="F22" s="180">
        <v>0</v>
      </c>
      <c r="G22" s="95">
        <f t="shared" si="1"/>
        <v>0</v>
      </c>
      <c r="H22" s="180">
        <v>0</v>
      </c>
      <c r="I22" s="95">
        <f t="shared" si="2"/>
        <v>0</v>
      </c>
      <c r="J22" s="180">
        <v>0</v>
      </c>
      <c r="K22" s="95">
        <f t="shared" si="3"/>
        <v>0</v>
      </c>
      <c r="L22" s="180">
        <v>0</v>
      </c>
      <c r="M22" s="95">
        <f t="shared" si="4"/>
        <v>0</v>
      </c>
      <c r="N22" s="180">
        <v>0</v>
      </c>
      <c r="O22" s="199">
        <f t="shared" si="5"/>
        <v>0</v>
      </c>
      <c r="P22" s="180">
        <v>0</v>
      </c>
      <c r="Q22" s="199">
        <f t="shared" si="6"/>
        <v>0</v>
      </c>
    </row>
    <row r="23" spans="1:17" x14ac:dyDescent="0.2">
      <c r="A23" s="198"/>
      <c r="B23" s="180">
        <v>1</v>
      </c>
      <c r="C23" s="179"/>
      <c r="D23" s="180">
        <v>0</v>
      </c>
      <c r="E23" s="95">
        <f t="shared" si="0"/>
        <v>0</v>
      </c>
      <c r="F23" s="180">
        <v>0</v>
      </c>
      <c r="G23" s="95">
        <f t="shared" si="1"/>
        <v>0</v>
      </c>
      <c r="H23" s="180">
        <v>0</v>
      </c>
      <c r="I23" s="95">
        <f t="shared" si="2"/>
        <v>0</v>
      </c>
      <c r="J23" s="180">
        <v>0</v>
      </c>
      <c r="K23" s="95">
        <f t="shared" si="3"/>
        <v>0</v>
      </c>
      <c r="L23" s="180">
        <v>0</v>
      </c>
      <c r="M23" s="95">
        <f t="shared" si="4"/>
        <v>0</v>
      </c>
      <c r="N23" s="180">
        <v>0</v>
      </c>
      <c r="O23" s="199">
        <f t="shared" si="5"/>
        <v>0</v>
      </c>
      <c r="P23" s="180">
        <v>0</v>
      </c>
      <c r="Q23" s="199">
        <f t="shared" si="6"/>
        <v>0</v>
      </c>
    </row>
    <row r="24" spans="1:17" x14ac:dyDescent="0.2">
      <c r="A24" s="198"/>
      <c r="B24" s="180">
        <v>1</v>
      </c>
      <c r="C24" s="179"/>
      <c r="D24" s="180">
        <v>0</v>
      </c>
      <c r="E24" s="95">
        <f t="shared" si="0"/>
        <v>0</v>
      </c>
      <c r="F24" s="180">
        <v>0</v>
      </c>
      <c r="G24" s="95">
        <f t="shared" si="1"/>
        <v>0</v>
      </c>
      <c r="H24" s="180">
        <v>0</v>
      </c>
      <c r="I24" s="95">
        <f t="shared" si="2"/>
        <v>0</v>
      </c>
      <c r="J24" s="180">
        <v>0</v>
      </c>
      <c r="K24" s="95">
        <f t="shared" si="3"/>
        <v>0</v>
      </c>
      <c r="L24" s="180">
        <v>0</v>
      </c>
      <c r="M24" s="95">
        <f t="shared" si="4"/>
        <v>0</v>
      </c>
      <c r="N24" s="180">
        <v>0</v>
      </c>
      <c r="O24" s="199">
        <f t="shared" si="5"/>
        <v>0</v>
      </c>
      <c r="P24" s="180">
        <v>0</v>
      </c>
      <c r="Q24" s="199">
        <f t="shared" si="6"/>
        <v>0</v>
      </c>
    </row>
    <row r="25" spans="1:17" x14ac:dyDescent="0.2">
      <c r="A25" s="198"/>
      <c r="B25" s="180">
        <v>1</v>
      </c>
      <c r="C25" s="179"/>
      <c r="D25" s="180">
        <v>0</v>
      </c>
      <c r="E25" s="95">
        <f t="shared" si="0"/>
        <v>0</v>
      </c>
      <c r="F25" s="180">
        <v>0</v>
      </c>
      <c r="G25" s="95">
        <f t="shared" si="1"/>
        <v>0</v>
      </c>
      <c r="H25" s="180">
        <v>0</v>
      </c>
      <c r="I25" s="95">
        <f t="shared" si="2"/>
        <v>0</v>
      </c>
      <c r="J25" s="180">
        <v>0</v>
      </c>
      <c r="K25" s="95">
        <f t="shared" si="3"/>
        <v>0</v>
      </c>
      <c r="L25" s="180">
        <v>0</v>
      </c>
      <c r="M25" s="95">
        <f t="shared" si="4"/>
        <v>0</v>
      </c>
      <c r="N25" s="180">
        <v>0</v>
      </c>
      <c r="O25" s="199">
        <f t="shared" si="5"/>
        <v>0</v>
      </c>
      <c r="P25" s="180">
        <v>0</v>
      </c>
      <c r="Q25" s="199">
        <f t="shared" si="6"/>
        <v>0</v>
      </c>
    </row>
    <row r="26" spans="1:17" x14ac:dyDescent="0.2">
      <c r="A26" s="198"/>
      <c r="B26" s="180">
        <v>1</v>
      </c>
      <c r="C26" s="179"/>
      <c r="D26" s="180">
        <v>0</v>
      </c>
      <c r="E26" s="95">
        <f t="shared" si="0"/>
        <v>0</v>
      </c>
      <c r="F26" s="180">
        <v>0</v>
      </c>
      <c r="G26" s="95">
        <f t="shared" si="1"/>
        <v>0</v>
      </c>
      <c r="H26" s="180">
        <v>0</v>
      </c>
      <c r="I26" s="95">
        <f t="shared" si="2"/>
        <v>0</v>
      </c>
      <c r="J26" s="180">
        <v>0</v>
      </c>
      <c r="K26" s="95">
        <f t="shared" si="3"/>
        <v>0</v>
      </c>
      <c r="L26" s="180">
        <v>0</v>
      </c>
      <c r="M26" s="95">
        <f t="shared" si="4"/>
        <v>0</v>
      </c>
      <c r="N26" s="180">
        <v>0</v>
      </c>
      <c r="O26" s="199">
        <f t="shared" si="5"/>
        <v>0</v>
      </c>
      <c r="P26" s="180">
        <v>0</v>
      </c>
      <c r="Q26" s="199">
        <f t="shared" si="6"/>
        <v>0</v>
      </c>
    </row>
    <row r="27" spans="1:17" x14ac:dyDescent="0.2">
      <c r="A27" s="198"/>
      <c r="B27" s="180">
        <v>1</v>
      </c>
      <c r="C27" s="179"/>
      <c r="D27" s="180">
        <v>0</v>
      </c>
      <c r="E27" s="95">
        <f t="shared" si="0"/>
        <v>0</v>
      </c>
      <c r="F27" s="180">
        <v>0</v>
      </c>
      <c r="G27" s="95">
        <f t="shared" si="1"/>
        <v>0</v>
      </c>
      <c r="H27" s="180">
        <v>0</v>
      </c>
      <c r="I27" s="95">
        <f t="shared" si="2"/>
        <v>0</v>
      </c>
      <c r="J27" s="180">
        <v>0</v>
      </c>
      <c r="K27" s="95">
        <f t="shared" si="3"/>
        <v>0</v>
      </c>
      <c r="L27" s="180">
        <v>0</v>
      </c>
      <c r="M27" s="95">
        <f t="shared" si="4"/>
        <v>0</v>
      </c>
      <c r="N27" s="180">
        <v>0</v>
      </c>
      <c r="O27" s="199">
        <f t="shared" si="5"/>
        <v>0</v>
      </c>
      <c r="P27" s="180">
        <v>0</v>
      </c>
      <c r="Q27" s="199">
        <f t="shared" si="6"/>
        <v>0</v>
      </c>
    </row>
    <row r="28" spans="1:17" x14ac:dyDescent="0.2">
      <c r="A28" s="198"/>
      <c r="B28" s="180">
        <v>1</v>
      </c>
      <c r="C28" s="179"/>
      <c r="D28" s="180">
        <v>0</v>
      </c>
      <c r="E28" s="95">
        <f t="shared" si="0"/>
        <v>0</v>
      </c>
      <c r="F28" s="180">
        <v>0</v>
      </c>
      <c r="G28" s="95">
        <f t="shared" si="1"/>
        <v>0</v>
      </c>
      <c r="H28" s="180">
        <v>0</v>
      </c>
      <c r="I28" s="95">
        <f t="shared" si="2"/>
        <v>0</v>
      </c>
      <c r="J28" s="180">
        <v>0</v>
      </c>
      <c r="K28" s="95">
        <f t="shared" si="3"/>
        <v>0</v>
      </c>
      <c r="L28" s="180">
        <v>0</v>
      </c>
      <c r="M28" s="95">
        <f t="shared" si="4"/>
        <v>0</v>
      </c>
      <c r="N28" s="180">
        <v>0</v>
      </c>
      <c r="O28" s="199">
        <f t="shared" si="5"/>
        <v>0</v>
      </c>
      <c r="P28" s="180">
        <v>0</v>
      </c>
      <c r="Q28" s="199">
        <f t="shared" si="6"/>
        <v>0</v>
      </c>
    </row>
    <row r="29" spans="1:17" x14ac:dyDescent="0.2">
      <c r="A29" s="198"/>
      <c r="B29" s="178">
        <v>1</v>
      </c>
      <c r="C29" s="179"/>
      <c r="D29" s="180">
        <v>0</v>
      </c>
      <c r="E29" s="95">
        <f t="shared" si="0"/>
        <v>0</v>
      </c>
      <c r="F29" s="180">
        <v>0</v>
      </c>
      <c r="G29" s="95">
        <f t="shared" si="1"/>
        <v>0</v>
      </c>
      <c r="H29" s="180">
        <v>0</v>
      </c>
      <c r="I29" s="95">
        <f t="shared" si="2"/>
        <v>0</v>
      </c>
      <c r="J29" s="180">
        <v>0</v>
      </c>
      <c r="K29" s="95">
        <f t="shared" si="3"/>
        <v>0</v>
      </c>
      <c r="L29" s="180">
        <v>0</v>
      </c>
      <c r="M29" s="95">
        <f t="shared" si="4"/>
        <v>0</v>
      </c>
      <c r="N29" s="180">
        <v>0</v>
      </c>
      <c r="O29" s="199">
        <f t="shared" si="5"/>
        <v>0</v>
      </c>
      <c r="P29" s="180">
        <v>0</v>
      </c>
      <c r="Q29" s="199">
        <f t="shared" si="6"/>
        <v>0</v>
      </c>
    </row>
    <row r="30" spans="1:17" x14ac:dyDescent="0.2">
      <c r="A30" s="198"/>
      <c r="B30" s="178">
        <v>1</v>
      </c>
      <c r="C30" s="179"/>
      <c r="D30" s="180">
        <v>0</v>
      </c>
      <c r="E30" s="95">
        <f t="shared" si="0"/>
        <v>0</v>
      </c>
      <c r="F30" s="180">
        <v>0</v>
      </c>
      <c r="G30" s="95">
        <f t="shared" si="1"/>
        <v>0</v>
      </c>
      <c r="H30" s="180">
        <v>0</v>
      </c>
      <c r="I30" s="95">
        <f t="shared" si="2"/>
        <v>0</v>
      </c>
      <c r="J30" s="180">
        <v>0</v>
      </c>
      <c r="K30" s="95">
        <f t="shared" si="3"/>
        <v>0</v>
      </c>
      <c r="L30" s="180">
        <v>0</v>
      </c>
      <c r="M30" s="95">
        <f t="shared" si="4"/>
        <v>0</v>
      </c>
      <c r="N30" s="180">
        <v>0</v>
      </c>
      <c r="O30" s="199">
        <f t="shared" si="5"/>
        <v>0</v>
      </c>
      <c r="P30" s="180">
        <v>0</v>
      </c>
      <c r="Q30" s="199">
        <f t="shared" si="6"/>
        <v>0</v>
      </c>
    </row>
    <row r="31" spans="1:17" x14ac:dyDescent="0.2">
      <c r="A31" s="198"/>
      <c r="B31" s="178">
        <v>1</v>
      </c>
      <c r="C31" s="179"/>
      <c r="D31" s="180">
        <v>0</v>
      </c>
      <c r="E31" s="95">
        <f t="shared" si="0"/>
        <v>0</v>
      </c>
      <c r="F31" s="180">
        <v>0</v>
      </c>
      <c r="G31" s="95">
        <f t="shared" si="1"/>
        <v>0</v>
      </c>
      <c r="H31" s="180">
        <v>0</v>
      </c>
      <c r="I31" s="95">
        <f t="shared" si="2"/>
        <v>0</v>
      </c>
      <c r="J31" s="180">
        <v>0</v>
      </c>
      <c r="K31" s="95">
        <f t="shared" si="3"/>
        <v>0</v>
      </c>
      <c r="L31" s="180">
        <v>0</v>
      </c>
      <c r="M31" s="95">
        <f t="shared" si="4"/>
        <v>0</v>
      </c>
      <c r="N31" s="180">
        <v>0</v>
      </c>
      <c r="O31" s="199">
        <f t="shared" si="5"/>
        <v>0</v>
      </c>
      <c r="P31" s="180">
        <v>0</v>
      </c>
      <c r="Q31" s="199">
        <f t="shared" si="6"/>
        <v>0</v>
      </c>
    </row>
    <row r="32" spans="1:17" x14ac:dyDescent="0.2">
      <c r="A32" s="198"/>
      <c r="B32" s="178">
        <v>1</v>
      </c>
      <c r="C32" s="179"/>
      <c r="D32" s="180">
        <v>0</v>
      </c>
      <c r="E32" s="95">
        <f t="shared" si="0"/>
        <v>0</v>
      </c>
      <c r="F32" s="180">
        <v>0</v>
      </c>
      <c r="G32" s="95">
        <f t="shared" si="1"/>
        <v>0</v>
      </c>
      <c r="H32" s="180">
        <v>0</v>
      </c>
      <c r="I32" s="95">
        <f t="shared" si="2"/>
        <v>0</v>
      </c>
      <c r="J32" s="180">
        <v>0</v>
      </c>
      <c r="K32" s="95">
        <f t="shared" si="3"/>
        <v>0</v>
      </c>
      <c r="L32" s="180">
        <v>0</v>
      </c>
      <c r="M32" s="95">
        <f t="shared" si="4"/>
        <v>0</v>
      </c>
      <c r="N32" s="180">
        <v>0</v>
      </c>
      <c r="O32" s="199">
        <f t="shared" si="5"/>
        <v>0</v>
      </c>
      <c r="P32" s="180">
        <v>0</v>
      </c>
      <c r="Q32" s="199">
        <f t="shared" si="6"/>
        <v>0</v>
      </c>
    </row>
    <row r="33" spans="1:17" x14ac:dyDescent="0.2">
      <c r="A33" s="198"/>
      <c r="B33" s="178">
        <v>1</v>
      </c>
      <c r="C33" s="179"/>
      <c r="D33" s="180">
        <v>0</v>
      </c>
      <c r="E33" s="95">
        <f t="shared" si="0"/>
        <v>0</v>
      </c>
      <c r="F33" s="180">
        <v>0</v>
      </c>
      <c r="G33" s="95">
        <f t="shared" si="1"/>
        <v>0</v>
      </c>
      <c r="H33" s="180">
        <v>0</v>
      </c>
      <c r="I33" s="95">
        <f t="shared" si="2"/>
        <v>0</v>
      </c>
      <c r="J33" s="180">
        <v>0</v>
      </c>
      <c r="K33" s="95">
        <f t="shared" si="3"/>
        <v>0</v>
      </c>
      <c r="L33" s="180">
        <v>0</v>
      </c>
      <c r="M33" s="95">
        <f t="shared" si="4"/>
        <v>0</v>
      </c>
      <c r="N33" s="180">
        <v>0</v>
      </c>
      <c r="O33" s="199">
        <f t="shared" si="5"/>
        <v>0</v>
      </c>
      <c r="P33" s="180">
        <v>0</v>
      </c>
      <c r="Q33" s="199">
        <f t="shared" si="6"/>
        <v>0</v>
      </c>
    </row>
    <row r="34" spans="1:17" x14ac:dyDescent="0.2">
      <c r="A34" s="198"/>
      <c r="B34" s="178">
        <v>1</v>
      </c>
      <c r="C34" s="179"/>
      <c r="D34" s="180">
        <v>0</v>
      </c>
      <c r="E34" s="95">
        <f t="shared" si="0"/>
        <v>0</v>
      </c>
      <c r="F34" s="180">
        <v>0</v>
      </c>
      <c r="G34" s="95">
        <f t="shared" si="1"/>
        <v>0</v>
      </c>
      <c r="H34" s="180">
        <v>0</v>
      </c>
      <c r="I34" s="95">
        <f t="shared" si="2"/>
        <v>0</v>
      </c>
      <c r="J34" s="180">
        <v>0</v>
      </c>
      <c r="K34" s="95">
        <f t="shared" si="3"/>
        <v>0</v>
      </c>
      <c r="L34" s="180">
        <v>0</v>
      </c>
      <c r="M34" s="95">
        <f t="shared" si="4"/>
        <v>0</v>
      </c>
      <c r="N34" s="180">
        <v>0</v>
      </c>
      <c r="O34" s="199">
        <f t="shared" si="5"/>
        <v>0</v>
      </c>
      <c r="P34" s="180">
        <v>0</v>
      </c>
      <c r="Q34" s="199">
        <f t="shared" si="6"/>
        <v>0</v>
      </c>
    </row>
    <row r="35" spans="1:17" x14ac:dyDescent="0.2">
      <c r="A35" s="198"/>
      <c r="B35" s="178">
        <v>1</v>
      </c>
      <c r="C35" s="179"/>
      <c r="D35" s="180">
        <v>0</v>
      </c>
      <c r="E35" s="95">
        <f t="shared" si="0"/>
        <v>0</v>
      </c>
      <c r="F35" s="180">
        <v>0</v>
      </c>
      <c r="G35" s="95">
        <f t="shared" si="1"/>
        <v>0</v>
      </c>
      <c r="H35" s="180">
        <v>0</v>
      </c>
      <c r="I35" s="95">
        <f t="shared" si="2"/>
        <v>0</v>
      </c>
      <c r="J35" s="180">
        <v>0</v>
      </c>
      <c r="K35" s="95">
        <f t="shared" si="3"/>
        <v>0</v>
      </c>
      <c r="L35" s="180">
        <v>0</v>
      </c>
      <c r="M35" s="95">
        <f t="shared" si="4"/>
        <v>0</v>
      </c>
      <c r="N35" s="180">
        <v>0</v>
      </c>
      <c r="O35" s="199">
        <f t="shared" si="5"/>
        <v>0</v>
      </c>
      <c r="P35" s="180">
        <v>0</v>
      </c>
      <c r="Q35" s="199">
        <f t="shared" si="6"/>
        <v>0</v>
      </c>
    </row>
    <row r="36" spans="1:17" x14ac:dyDescent="0.2">
      <c r="A36" s="198"/>
      <c r="B36" s="178">
        <v>1</v>
      </c>
      <c r="C36" s="179"/>
      <c r="D36" s="180">
        <v>0</v>
      </c>
      <c r="E36" s="95">
        <f t="shared" si="0"/>
        <v>0</v>
      </c>
      <c r="F36" s="180">
        <v>0</v>
      </c>
      <c r="G36" s="95">
        <f t="shared" si="1"/>
        <v>0</v>
      </c>
      <c r="H36" s="180">
        <v>0</v>
      </c>
      <c r="I36" s="95">
        <f t="shared" si="2"/>
        <v>0</v>
      </c>
      <c r="J36" s="180">
        <v>0</v>
      </c>
      <c r="K36" s="95">
        <f t="shared" si="3"/>
        <v>0</v>
      </c>
      <c r="L36" s="180">
        <v>0</v>
      </c>
      <c r="M36" s="95">
        <f t="shared" si="4"/>
        <v>0</v>
      </c>
      <c r="N36" s="180">
        <v>0</v>
      </c>
      <c r="O36" s="199">
        <f t="shared" si="5"/>
        <v>0</v>
      </c>
      <c r="P36" s="180">
        <v>0</v>
      </c>
      <c r="Q36" s="199">
        <f t="shared" si="6"/>
        <v>0</v>
      </c>
    </row>
    <row r="37" spans="1:17" x14ac:dyDescent="0.2">
      <c r="A37" s="198"/>
      <c r="B37" s="178">
        <v>1</v>
      </c>
      <c r="C37" s="179"/>
      <c r="D37" s="180">
        <v>0</v>
      </c>
      <c r="E37" s="95">
        <f t="shared" si="0"/>
        <v>0</v>
      </c>
      <c r="F37" s="180">
        <v>0</v>
      </c>
      <c r="G37" s="95">
        <f t="shared" si="1"/>
        <v>0</v>
      </c>
      <c r="H37" s="180">
        <v>0</v>
      </c>
      <c r="I37" s="95">
        <f t="shared" si="2"/>
        <v>0</v>
      </c>
      <c r="J37" s="180">
        <v>0</v>
      </c>
      <c r="K37" s="95">
        <f t="shared" si="3"/>
        <v>0</v>
      </c>
      <c r="L37" s="180">
        <v>0</v>
      </c>
      <c r="M37" s="95">
        <f t="shared" si="4"/>
        <v>0</v>
      </c>
      <c r="N37" s="180">
        <v>0</v>
      </c>
      <c r="O37" s="199">
        <f t="shared" si="5"/>
        <v>0</v>
      </c>
      <c r="P37" s="180">
        <v>0</v>
      </c>
      <c r="Q37" s="199">
        <f t="shared" si="6"/>
        <v>0</v>
      </c>
    </row>
    <row r="38" spans="1:17" x14ac:dyDescent="0.2">
      <c r="A38" s="198"/>
      <c r="B38" s="178">
        <v>1</v>
      </c>
      <c r="C38" s="179"/>
      <c r="D38" s="180">
        <v>0</v>
      </c>
      <c r="E38" s="95">
        <f t="shared" si="0"/>
        <v>0</v>
      </c>
      <c r="F38" s="180">
        <v>0</v>
      </c>
      <c r="G38" s="95">
        <f t="shared" si="1"/>
        <v>0</v>
      </c>
      <c r="H38" s="180">
        <v>0</v>
      </c>
      <c r="I38" s="95">
        <f t="shared" si="2"/>
        <v>0</v>
      </c>
      <c r="J38" s="180">
        <v>0</v>
      </c>
      <c r="K38" s="95">
        <f t="shared" si="3"/>
        <v>0</v>
      </c>
      <c r="L38" s="180">
        <v>0</v>
      </c>
      <c r="M38" s="95">
        <f t="shared" si="4"/>
        <v>0</v>
      </c>
      <c r="N38" s="180">
        <v>0</v>
      </c>
      <c r="O38" s="199">
        <f t="shared" si="5"/>
        <v>0</v>
      </c>
      <c r="P38" s="180">
        <v>0</v>
      </c>
      <c r="Q38" s="199">
        <f t="shared" si="6"/>
        <v>0</v>
      </c>
    </row>
    <row r="39" spans="1:17" x14ac:dyDescent="0.2">
      <c r="A39" s="198"/>
      <c r="B39" s="178">
        <v>1</v>
      </c>
      <c r="C39" s="179"/>
      <c r="D39" s="180">
        <v>0</v>
      </c>
      <c r="E39" s="95">
        <f t="shared" si="0"/>
        <v>0</v>
      </c>
      <c r="F39" s="180">
        <v>0</v>
      </c>
      <c r="G39" s="95">
        <f t="shared" si="1"/>
        <v>0</v>
      </c>
      <c r="H39" s="180">
        <v>0</v>
      </c>
      <c r="I39" s="95">
        <f t="shared" si="2"/>
        <v>0</v>
      </c>
      <c r="J39" s="180">
        <v>0</v>
      </c>
      <c r="K39" s="95">
        <f t="shared" si="3"/>
        <v>0</v>
      </c>
      <c r="L39" s="180">
        <v>0</v>
      </c>
      <c r="M39" s="95">
        <f t="shared" si="4"/>
        <v>0</v>
      </c>
      <c r="N39" s="180">
        <v>0</v>
      </c>
      <c r="O39" s="199">
        <f t="shared" si="5"/>
        <v>0</v>
      </c>
      <c r="P39" s="180">
        <v>0</v>
      </c>
      <c r="Q39" s="199">
        <f t="shared" si="6"/>
        <v>0</v>
      </c>
    </row>
    <row r="40" spans="1:17" x14ac:dyDescent="0.2">
      <c r="A40" s="198"/>
      <c r="B40" s="178">
        <v>1</v>
      </c>
      <c r="C40" s="179"/>
      <c r="D40" s="180">
        <v>0</v>
      </c>
      <c r="E40" s="95">
        <f t="shared" si="0"/>
        <v>0</v>
      </c>
      <c r="F40" s="180">
        <v>0</v>
      </c>
      <c r="G40" s="95">
        <f t="shared" si="1"/>
        <v>0</v>
      </c>
      <c r="H40" s="180">
        <v>0</v>
      </c>
      <c r="I40" s="95">
        <f t="shared" si="2"/>
        <v>0</v>
      </c>
      <c r="J40" s="180">
        <v>0</v>
      </c>
      <c r="K40" s="95">
        <f t="shared" si="3"/>
        <v>0</v>
      </c>
      <c r="L40" s="180">
        <v>0</v>
      </c>
      <c r="M40" s="95">
        <f t="shared" si="4"/>
        <v>0</v>
      </c>
      <c r="N40" s="180">
        <v>0</v>
      </c>
      <c r="O40" s="199">
        <f t="shared" si="5"/>
        <v>0</v>
      </c>
      <c r="P40" s="180">
        <v>0</v>
      </c>
      <c r="Q40" s="199">
        <f t="shared" si="6"/>
        <v>0</v>
      </c>
    </row>
    <row r="41" spans="1:17" x14ac:dyDescent="0.2">
      <c r="A41" s="198"/>
      <c r="B41" s="178">
        <v>1</v>
      </c>
      <c r="C41" s="179"/>
      <c r="D41" s="180">
        <v>0</v>
      </c>
      <c r="E41" s="95">
        <f t="shared" si="0"/>
        <v>0</v>
      </c>
      <c r="F41" s="180">
        <v>0</v>
      </c>
      <c r="G41" s="95">
        <f t="shared" si="1"/>
        <v>0</v>
      </c>
      <c r="H41" s="180">
        <v>0</v>
      </c>
      <c r="I41" s="95">
        <f t="shared" si="2"/>
        <v>0</v>
      </c>
      <c r="J41" s="180">
        <v>0</v>
      </c>
      <c r="K41" s="95">
        <f t="shared" si="3"/>
        <v>0</v>
      </c>
      <c r="L41" s="180">
        <v>0</v>
      </c>
      <c r="M41" s="95">
        <f t="shared" si="4"/>
        <v>0</v>
      </c>
      <c r="N41" s="180">
        <v>0</v>
      </c>
      <c r="O41" s="199">
        <f t="shared" si="5"/>
        <v>0</v>
      </c>
      <c r="P41" s="180">
        <v>0</v>
      </c>
      <c r="Q41" s="199">
        <f t="shared" si="6"/>
        <v>0</v>
      </c>
    </row>
    <row r="42" spans="1:17" x14ac:dyDescent="0.2">
      <c r="A42" s="198"/>
      <c r="B42" s="178">
        <v>1</v>
      </c>
      <c r="C42" s="179"/>
      <c r="D42" s="180">
        <v>0</v>
      </c>
      <c r="E42" s="95">
        <f t="shared" si="0"/>
        <v>0</v>
      </c>
      <c r="F42" s="180">
        <v>0</v>
      </c>
      <c r="G42" s="95">
        <f t="shared" si="1"/>
        <v>0</v>
      </c>
      <c r="H42" s="180">
        <v>0</v>
      </c>
      <c r="I42" s="95">
        <f t="shared" si="2"/>
        <v>0</v>
      </c>
      <c r="J42" s="180">
        <v>0</v>
      </c>
      <c r="K42" s="95">
        <f t="shared" si="3"/>
        <v>0</v>
      </c>
      <c r="L42" s="180">
        <v>0</v>
      </c>
      <c r="M42" s="95">
        <f t="shared" si="4"/>
        <v>0</v>
      </c>
      <c r="N42" s="180">
        <v>0</v>
      </c>
      <c r="O42" s="199">
        <f t="shared" si="5"/>
        <v>0</v>
      </c>
      <c r="P42" s="180">
        <v>0</v>
      </c>
      <c r="Q42" s="199">
        <f t="shared" si="6"/>
        <v>0</v>
      </c>
    </row>
    <row r="43" spans="1:17" x14ac:dyDescent="0.2">
      <c r="A43" s="198"/>
      <c r="B43" s="178">
        <v>1</v>
      </c>
      <c r="C43" s="179"/>
      <c r="D43" s="180">
        <v>0</v>
      </c>
      <c r="E43" s="95">
        <f t="shared" si="0"/>
        <v>0</v>
      </c>
      <c r="F43" s="180">
        <v>0</v>
      </c>
      <c r="G43" s="95">
        <f t="shared" si="1"/>
        <v>0</v>
      </c>
      <c r="H43" s="180">
        <v>0</v>
      </c>
      <c r="I43" s="95">
        <f t="shared" si="2"/>
        <v>0</v>
      </c>
      <c r="J43" s="180">
        <v>0</v>
      </c>
      <c r="K43" s="95">
        <f t="shared" si="3"/>
        <v>0</v>
      </c>
      <c r="L43" s="180">
        <v>0</v>
      </c>
      <c r="M43" s="95">
        <f t="shared" si="4"/>
        <v>0</v>
      </c>
      <c r="N43" s="180">
        <v>0</v>
      </c>
      <c r="O43" s="199">
        <f t="shared" si="5"/>
        <v>0</v>
      </c>
      <c r="P43" s="180">
        <v>0</v>
      </c>
      <c r="Q43" s="199">
        <f t="shared" si="6"/>
        <v>0</v>
      </c>
    </row>
    <row r="44" spans="1:17" x14ac:dyDescent="0.2">
      <c r="A44" s="198"/>
      <c r="B44" s="178">
        <v>1</v>
      </c>
      <c r="C44" s="179"/>
      <c r="D44" s="180">
        <v>0</v>
      </c>
      <c r="E44" s="95">
        <f t="shared" si="0"/>
        <v>0</v>
      </c>
      <c r="F44" s="180">
        <v>0</v>
      </c>
      <c r="G44" s="95">
        <f t="shared" si="1"/>
        <v>0</v>
      </c>
      <c r="H44" s="180">
        <v>0</v>
      </c>
      <c r="I44" s="95">
        <f t="shared" si="2"/>
        <v>0</v>
      </c>
      <c r="J44" s="180">
        <v>0</v>
      </c>
      <c r="K44" s="95">
        <f t="shared" si="3"/>
        <v>0</v>
      </c>
      <c r="L44" s="180">
        <v>0</v>
      </c>
      <c r="M44" s="95">
        <f t="shared" si="4"/>
        <v>0</v>
      </c>
      <c r="N44" s="180">
        <v>0</v>
      </c>
      <c r="O44" s="199">
        <f t="shared" si="5"/>
        <v>0</v>
      </c>
      <c r="P44" s="180">
        <v>0</v>
      </c>
      <c r="Q44" s="199">
        <f t="shared" si="6"/>
        <v>0</v>
      </c>
    </row>
    <row r="45" spans="1:17" x14ac:dyDescent="0.2">
      <c r="A45" s="198"/>
      <c r="B45" s="178">
        <v>1</v>
      </c>
      <c r="C45" s="179"/>
      <c r="D45" s="180">
        <v>0</v>
      </c>
      <c r="E45" s="95">
        <f t="shared" si="0"/>
        <v>0</v>
      </c>
      <c r="F45" s="180">
        <v>0</v>
      </c>
      <c r="G45" s="95">
        <f t="shared" si="1"/>
        <v>0</v>
      </c>
      <c r="H45" s="180">
        <v>0</v>
      </c>
      <c r="I45" s="95">
        <f t="shared" si="2"/>
        <v>0</v>
      </c>
      <c r="J45" s="180">
        <v>0</v>
      </c>
      <c r="K45" s="95">
        <f t="shared" si="3"/>
        <v>0</v>
      </c>
      <c r="L45" s="180">
        <v>0</v>
      </c>
      <c r="M45" s="95">
        <f t="shared" si="4"/>
        <v>0</v>
      </c>
      <c r="N45" s="180">
        <v>0</v>
      </c>
      <c r="O45" s="199">
        <f t="shared" si="5"/>
        <v>0</v>
      </c>
      <c r="P45" s="180">
        <v>0</v>
      </c>
      <c r="Q45" s="199">
        <f t="shared" si="6"/>
        <v>0</v>
      </c>
    </row>
    <row r="46" spans="1:17" x14ac:dyDescent="0.2">
      <c r="A46" s="198"/>
      <c r="B46" s="178">
        <v>1</v>
      </c>
      <c r="C46" s="179"/>
      <c r="D46" s="180">
        <v>0</v>
      </c>
      <c r="E46" s="95">
        <f t="shared" si="0"/>
        <v>0</v>
      </c>
      <c r="F46" s="180">
        <v>0</v>
      </c>
      <c r="G46" s="95">
        <f t="shared" si="1"/>
        <v>0</v>
      </c>
      <c r="H46" s="180">
        <v>0</v>
      </c>
      <c r="I46" s="95">
        <f t="shared" si="2"/>
        <v>0</v>
      </c>
      <c r="J46" s="180">
        <v>0</v>
      </c>
      <c r="K46" s="95">
        <f t="shared" si="3"/>
        <v>0</v>
      </c>
      <c r="L46" s="180">
        <v>0</v>
      </c>
      <c r="M46" s="95">
        <f t="shared" si="4"/>
        <v>0</v>
      </c>
      <c r="N46" s="180">
        <v>0</v>
      </c>
      <c r="O46" s="199">
        <f t="shared" si="5"/>
        <v>0</v>
      </c>
      <c r="P46" s="180">
        <v>0</v>
      </c>
      <c r="Q46" s="199">
        <f t="shared" si="6"/>
        <v>0</v>
      </c>
    </row>
    <row r="47" spans="1:17" x14ac:dyDescent="0.2">
      <c r="A47" s="198"/>
      <c r="B47" s="178">
        <v>1</v>
      </c>
      <c r="C47" s="179"/>
      <c r="D47" s="180">
        <v>0</v>
      </c>
      <c r="E47" s="95">
        <f t="shared" si="0"/>
        <v>0</v>
      </c>
      <c r="F47" s="180">
        <v>0</v>
      </c>
      <c r="G47" s="95">
        <f t="shared" si="1"/>
        <v>0</v>
      </c>
      <c r="H47" s="180">
        <v>0</v>
      </c>
      <c r="I47" s="95">
        <f t="shared" si="2"/>
        <v>0</v>
      </c>
      <c r="J47" s="180">
        <v>0</v>
      </c>
      <c r="K47" s="95">
        <f t="shared" si="3"/>
        <v>0</v>
      </c>
      <c r="L47" s="180">
        <v>0</v>
      </c>
      <c r="M47" s="95">
        <f t="shared" si="4"/>
        <v>0</v>
      </c>
      <c r="N47" s="180">
        <v>0</v>
      </c>
      <c r="O47" s="199">
        <f t="shared" si="5"/>
        <v>0</v>
      </c>
      <c r="P47" s="180">
        <v>0</v>
      </c>
      <c r="Q47" s="199">
        <f t="shared" si="6"/>
        <v>0</v>
      </c>
    </row>
    <row r="48" spans="1:17" x14ac:dyDescent="0.2">
      <c r="A48" s="198"/>
      <c r="B48" s="178">
        <v>1</v>
      </c>
      <c r="C48" s="179"/>
      <c r="D48" s="180">
        <v>0</v>
      </c>
      <c r="E48" s="95">
        <f t="shared" si="0"/>
        <v>0</v>
      </c>
      <c r="F48" s="180">
        <v>0</v>
      </c>
      <c r="G48" s="95">
        <f t="shared" si="1"/>
        <v>0</v>
      </c>
      <c r="H48" s="180">
        <v>0</v>
      </c>
      <c r="I48" s="95">
        <f t="shared" si="2"/>
        <v>0</v>
      </c>
      <c r="J48" s="180">
        <v>0</v>
      </c>
      <c r="K48" s="95">
        <f t="shared" si="3"/>
        <v>0</v>
      </c>
      <c r="L48" s="180">
        <v>0</v>
      </c>
      <c r="M48" s="95">
        <f t="shared" si="4"/>
        <v>0</v>
      </c>
      <c r="N48" s="180">
        <v>0</v>
      </c>
      <c r="O48" s="199">
        <f t="shared" si="5"/>
        <v>0</v>
      </c>
      <c r="P48" s="180">
        <v>0</v>
      </c>
      <c r="Q48" s="199">
        <f t="shared" si="6"/>
        <v>0</v>
      </c>
    </row>
    <row r="49" spans="1:18" x14ac:dyDescent="0.2">
      <c r="A49" s="198"/>
      <c r="B49" s="178">
        <v>1</v>
      </c>
      <c r="C49" s="179"/>
      <c r="D49" s="180">
        <v>0</v>
      </c>
      <c r="E49" s="95">
        <f t="shared" si="0"/>
        <v>0</v>
      </c>
      <c r="F49" s="180">
        <v>0</v>
      </c>
      <c r="G49" s="95">
        <f t="shared" si="1"/>
        <v>0</v>
      </c>
      <c r="H49" s="180">
        <v>0</v>
      </c>
      <c r="I49" s="95">
        <f t="shared" si="2"/>
        <v>0</v>
      </c>
      <c r="J49" s="180">
        <v>0</v>
      </c>
      <c r="K49" s="95">
        <f t="shared" si="3"/>
        <v>0</v>
      </c>
      <c r="L49" s="180">
        <v>0</v>
      </c>
      <c r="M49" s="95">
        <f t="shared" si="4"/>
        <v>0</v>
      </c>
      <c r="N49" s="180">
        <v>0</v>
      </c>
      <c r="O49" s="199">
        <f t="shared" si="5"/>
        <v>0</v>
      </c>
      <c r="P49" s="180">
        <v>0</v>
      </c>
      <c r="Q49" s="199">
        <f t="shared" si="6"/>
        <v>0</v>
      </c>
    </row>
    <row r="50" spans="1:18" x14ac:dyDescent="0.2">
      <c r="A50" s="198"/>
      <c r="B50" s="124"/>
      <c r="C50" s="95"/>
      <c r="D50" s="96"/>
      <c r="E50" s="95"/>
      <c r="F50" s="96"/>
      <c r="G50" s="95"/>
      <c r="H50" s="124"/>
      <c r="I50" s="95"/>
      <c r="J50" s="96"/>
      <c r="K50" s="95"/>
      <c r="L50" s="96"/>
      <c r="M50" s="95"/>
      <c r="N50" s="96"/>
      <c r="O50" s="199"/>
      <c r="P50" s="96"/>
      <c r="Q50" s="199"/>
    </row>
    <row r="51" spans="1:18" ht="13.5" thickBot="1" x14ac:dyDescent="0.25">
      <c r="A51" s="265" t="s">
        <v>141</v>
      </c>
      <c r="B51" s="266"/>
      <c r="C51" s="267"/>
      <c r="D51" s="99"/>
      <c r="E51" s="100">
        <f>SUM(E6:E50)</f>
        <v>0</v>
      </c>
      <c r="F51" s="101"/>
      <c r="G51" s="100">
        <f>SUM(G6:G50)</f>
        <v>0</v>
      </c>
      <c r="H51" s="99"/>
      <c r="I51" s="100">
        <f>SUM(I6:I50)</f>
        <v>0</v>
      </c>
      <c r="J51" s="101"/>
      <c r="K51" s="100">
        <f>SUM(K6:K50)</f>
        <v>0</v>
      </c>
      <c r="L51" s="101"/>
      <c r="M51" s="100">
        <f>SUM(M6:M50)</f>
        <v>0</v>
      </c>
      <c r="N51" s="101"/>
      <c r="O51" s="201">
        <f>SUM(O6:O50)</f>
        <v>0</v>
      </c>
      <c r="P51" s="101"/>
      <c r="Q51" s="201">
        <f>SUM(Q6:Q50)</f>
        <v>0</v>
      </c>
    </row>
    <row r="52" spans="1:18" s="84" customFormat="1" ht="13.5" thickBot="1" x14ac:dyDescent="0.25">
      <c r="A52" s="268" t="s">
        <v>142</v>
      </c>
      <c r="B52" s="269"/>
      <c r="C52" s="270"/>
      <c r="D52" s="87"/>
      <c r="E52" s="88">
        <f>ROUND((E51/'Resumo Geral'!H30),2)</f>
        <v>0</v>
      </c>
      <c r="F52" s="83"/>
      <c r="G52" s="88">
        <f>ROUND(G51/('Resumo Geral'!H34-'Resumo Geral'!H32),2)</f>
        <v>0</v>
      </c>
      <c r="H52" s="87"/>
      <c r="I52" s="88">
        <f>ROUND(I51/('Resumo Geral'!H35),2)</f>
        <v>0</v>
      </c>
      <c r="J52" s="83"/>
      <c r="K52" s="88">
        <f>ROUND(K51/('Resumo Geral'!H39),2)</f>
        <v>0</v>
      </c>
      <c r="L52" s="83"/>
      <c r="M52" s="88">
        <f>ROUND(M51/('Resumo Geral'!H40),2)</f>
        <v>0</v>
      </c>
      <c r="N52" s="83"/>
      <c r="O52" s="88">
        <f>ROUND(O51/('Resumo Geral'!H46-'Resumo Geral'!H44),2)</f>
        <v>0</v>
      </c>
      <c r="P52" s="83"/>
      <c r="Q52" s="88">
        <f>ROUND(Q51/('Resumo Geral'!H50-'Resumo Geral'!H48),2)</f>
        <v>0</v>
      </c>
      <c r="R52" s="84" t="s">
        <v>269</v>
      </c>
    </row>
    <row r="53" spans="1:18" x14ac:dyDescent="0.2">
      <c r="A53" s="202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4"/>
      <c r="P53" s="203"/>
      <c r="Q53" s="204"/>
    </row>
    <row r="54" spans="1:18" s="102" customFormat="1" ht="12.75" customHeight="1" x14ac:dyDescent="0.2">
      <c r="A54" s="281" t="s">
        <v>143</v>
      </c>
      <c r="B54" s="298" t="s">
        <v>137</v>
      </c>
      <c r="C54" s="296" t="s">
        <v>138</v>
      </c>
      <c r="D54" s="271" t="s">
        <v>262</v>
      </c>
      <c r="E54" s="272"/>
      <c r="F54" s="271" t="s">
        <v>263</v>
      </c>
      <c r="G54" s="272"/>
      <c r="H54" s="271" t="s">
        <v>264</v>
      </c>
      <c r="I54" s="272"/>
      <c r="J54" s="271" t="s">
        <v>265</v>
      </c>
      <c r="K54" s="272"/>
      <c r="L54" s="271" t="s">
        <v>266</v>
      </c>
      <c r="M54" s="272"/>
      <c r="N54" s="271" t="s">
        <v>267</v>
      </c>
      <c r="O54" s="280"/>
      <c r="P54" s="271" t="s">
        <v>268</v>
      </c>
      <c r="Q54" s="280"/>
    </row>
    <row r="55" spans="1:18" s="102" customFormat="1" x14ac:dyDescent="0.2">
      <c r="A55" s="282"/>
      <c r="B55" s="299"/>
      <c r="C55" s="297"/>
      <c r="D55" s="173" t="s">
        <v>139</v>
      </c>
      <c r="E55" s="173" t="s">
        <v>140</v>
      </c>
      <c r="F55" s="173" t="s">
        <v>139</v>
      </c>
      <c r="G55" s="173" t="s">
        <v>140</v>
      </c>
      <c r="H55" s="173" t="s">
        <v>139</v>
      </c>
      <c r="I55" s="173" t="s">
        <v>140</v>
      </c>
      <c r="J55" s="173" t="s">
        <v>139</v>
      </c>
      <c r="K55" s="173" t="s">
        <v>140</v>
      </c>
      <c r="L55" s="173" t="s">
        <v>139</v>
      </c>
      <c r="M55" s="173" t="s">
        <v>140</v>
      </c>
      <c r="N55" s="173" t="s">
        <v>139</v>
      </c>
      <c r="O55" s="197" t="s">
        <v>140</v>
      </c>
      <c r="P55" s="173" t="s">
        <v>139</v>
      </c>
      <c r="Q55" s="197" t="s">
        <v>140</v>
      </c>
    </row>
    <row r="56" spans="1:18" x14ac:dyDescent="0.2">
      <c r="A56" s="205"/>
      <c r="B56" s="180">
        <v>1</v>
      </c>
      <c r="C56" s="94"/>
      <c r="D56" s="180">
        <v>0</v>
      </c>
      <c r="E56" s="95">
        <f>ROUND((C56*D56)/B56,2)</f>
        <v>0</v>
      </c>
      <c r="F56" s="180">
        <v>0</v>
      </c>
      <c r="G56" s="95">
        <f>ROUND((C56*F56)/B56,2)</f>
        <v>0</v>
      </c>
      <c r="H56" s="180">
        <v>0</v>
      </c>
      <c r="I56" s="95">
        <f>ROUND((C56*H56)/B56,2)</f>
        <v>0</v>
      </c>
      <c r="J56" s="180">
        <v>0</v>
      </c>
      <c r="K56" s="95">
        <f>ROUND((C56*J56)/B56,2)</f>
        <v>0</v>
      </c>
      <c r="L56" s="180">
        <v>0</v>
      </c>
      <c r="M56" s="95">
        <f>ROUND((L56*C56)/B56,2)</f>
        <v>0</v>
      </c>
      <c r="N56" s="180">
        <v>0</v>
      </c>
      <c r="O56" s="199">
        <f>ROUND((N56*C56)/B56,2)</f>
        <v>0</v>
      </c>
      <c r="P56" s="180">
        <v>0</v>
      </c>
      <c r="Q56" s="199">
        <f>ROUND((P56*C56)/B56,2)</f>
        <v>0</v>
      </c>
    </row>
    <row r="57" spans="1:18" x14ac:dyDescent="0.2">
      <c r="A57" s="205"/>
      <c r="B57" s="178">
        <v>1</v>
      </c>
      <c r="C57" s="181"/>
      <c r="D57" s="180">
        <v>0</v>
      </c>
      <c r="E57" s="95">
        <f t="shared" ref="E57:E64" si="7">ROUND((C57*D57)/B57,2)</f>
        <v>0</v>
      </c>
      <c r="F57" s="180">
        <v>0</v>
      </c>
      <c r="G57" s="95">
        <f t="shared" ref="G57:G64" si="8">ROUND((C57*F57)/B57,2)</f>
        <v>0</v>
      </c>
      <c r="H57" s="180">
        <v>0</v>
      </c>
      <c r="I57" s="95">
        <f t="shared" ref="I57:I64" si="9">ROUND((C57*H57)/B57,2)</f>
        <v>0</v>
      </c>
      <c r="J57" s="180">
        <v>0</v>
      </c>
      <c r="K57" s="95">
        <f t="shared" ref="K57:K64" si="10">ROUND((C57*J57)/B57,2)</f>
        <v>0</v>
      </c>
      <c r="L57" s="180">
        <v>0</v>
      </c>
      <c r="M57" s="95">
        <f t="shared" ref="M57:M64" si="11">ROUND((L57*C57)/B57,2)</f>
        <v>0</v>
      </c>
      <c r="N57" s="180">
        <v>0</v>
      </c>
      <c r="O57" s="199">
        <f t="shared" ref="O57:O64" si="12">ROUND((N57*C57)/B57,2)</f>
        <v>0</v>
      </c>
      <c r="P57" s="180">
        <v>0</v>
      </c>
      <c r="Q57" s="199">
        <f t="shared" ref="Q57:Q64" si="13">ROUND((P57*C57)/B57,2)</f>
        <v>0</v>
      </c>
    </row>
    <row r="58" spans="1:18" x14ac:dyDescent="0.2">
      <c r="A58" s="205"/>
      <c r="B58" s="180">
        <v>1</v>
      </c>
      <c r="C58" s="181"/>
      <c r="D58" s="180">
        <v>0</v>
      </c>
      <c r="E58" s="95">
        <f t="shared" si="7"/>
        <v>0</v>
      </c>
      <c r="F58" s="180">
        <v>0</v>
      </c>
      <c r="G58" s="95">
        <f t="shared" si="8"/>
        <v>0</v>
      </c>
      <c r="H58" s="180">
        <v>0</v>
      </c>
      <c r="I58" s="95">
        <f t="shared" si="9"/>
        <v>0</v>
      </c>
      <c r="J58" s="180">
        <v>0</v>
      </c>
      <c r="K58" s="95">
        <f t="shared" si="10"/>
        <v>0</v>
      </c>
      <c r="L58" s="180">
        <v>0</v>
      </c>
      <c r="M58" s="95">
        <f t="shared" si="11"/>
        <v>0</v>
      </c>
      <c r="N58" s="180">
        <v>0</v>
      </c>
      <c r="O58" s="199">
        <f t="shared" si="12"/>
        <v>0</v>
      </c>
      <c r="P58" s="180">
        <v>0</v>
      </c>
      <c r="Q58" s="199">
        <f t="shared" si="13"/>
        <v>0</v>
      </c>
    </row>
    <row r="59" spans="1:18" x14ac:dyDescent="0.2">
      <c r="A59" s="205"/>
      <c r="B59" s="180">
        <v>1</v>
      </c>
      <c r="C59" s="181"/>
      <c r="D59" s="180">
        <v>0</v>
      </c>
      <c r="E59" s="95">
        <f t="shared" si="7"/>
        <v>0</v>
      </c>
      <c r="F59" s="180">
        <v>0</v>
      </c>
      <c r="G59" s="95">
        <f t="shared" si="8"/>
        <v>0</v>
      </c>
      <c r="H59" s="180">
        <v>0</v>
      </c>
      <c r="I59" s="95">
        <f t="shared" si="9"/>
        <v>0</v>
      </c>
      <c r="J59" s="180">
        <v>0</v>
      </c>
      <c r="K59" s="95">
        <f t="shared" si="10"/>
        <v>0</v>
      </c>
      <c r="L59" s="180">
        <v>0</v>
      </c>
      <c r="M59" s="95">
        <f t="shared" si="11"/>
        <v>0</v>
      </c>
      <c r="N59" s="180">
        <v>0</v>
      </c>
      <c r="O59" s="199">
        <f t="shared" si="12"/>
        <v>0</v>
      </c>
      <c r="P59" s="180">
        <v>0</v>
      </c>
      <c r="Q59" s="199">
        <f t="shared" si="13"/>
        <v>0</v>
      </c>
    </row>
    <row r="60" spans="1:18" x14ac:dyDescent="0.2">
      <c r="A60" s="205"/>
      <c r="B60" s="180">
        <v>1</v>
      </c>
      <c r="C60" s="181"/>
      <c r="D60" s="180">
        <v>0</v>
      </c>
      <c r="E60" s="95">
        <f t="shared" si="7"/>
        <v>0</v>
      </c>
      <c r="F60" s="180">
        <v>0</v>
      </c>
      <c r="G60" s="95">
        <f t="shared" si="8"/>
        <v>0</v>
      </c>
      <c r="H60" s="180">
        <v>0</v>
      </c>
      <c r="I60" s="95">
        <f t="shared" si="9"/>
        <v>0</v>
      </c>
      <c r="J60" s="180">
        <v>0</v>
      </c>
      <c r="K60" s="95">
        <f t="shared" si="10"/>
        <v>0</v>
      </c>
      <c r="L60" s="180">
        <v>0</v>
      </c>
      <c r="M60" s="95">
        <f t="shared" si="11"/>
        <v>0</v>
      </c>
      <c r="N60" s="180">
        <v>0</v>
      </c>
      <c r="O60" s="199">
        <f t="shared" si="12"/>
        <v>0</v>
      </c>
      <c r="P60" s="180">
        <v>0</v>
      </c>
      <c r="Q60" s="199">
        <f t="shared" si="13"/>
        <v>0</v>
      </c>
    </row>
    <row r="61" spans="1:18" x14ac:dyDescent="0.2">
      <c r="A61" s="205"/>
      <c r="B61" s="180">
        <v>1</v>
      </c>
      <c r="C61" s="181"/>
      <c r="D61" s="180">
        <v>0</v>
      </c>
      <c r="E61" s="95">
        <f t="shared" si="7"/>
        <v>0</v>
      </c>
      <c r="F61" s="180">
        <v>0</v>
      </c>
      <c r="G61" s="95">
        <f t="shared" si="8"/>
        <v>0</v>
      </c>
      <c r="H61" s="180">
        <v>0</v>
      </c>
      <c r="I61" s="95">
        <f t="shared" si="9"/>
        <v>0</v>
      </c>
      <c r="J61" s="180">
        <v>0</v>
      </c>
      <c r="K61" s="95">
        <f t="shared" si="10"/>
        <v>0</v>
      </c>
      <c r="L61" s="180">
        <v>0</v>
      </c>
      <c r="M61" s="95">
        <f t="shared" si="11"/>
        <v>0</v>
      </c>
      <c r="N61" s="180">
        <v>0</v>
      </c>
      <c r="O61" s="199">
        <f t="shared" si="12"/>
        <v>0</v>
      </c>
      <c r="P61" s="180">
        <v>0</v>
      </c>
      <c r="Q61" s="199">
        <f t="shared" si="13"/>
        <v>0</v>
      </c>
    </row>
    <row r="62" spans="1:18" x14ac:dyDescent="0.2">
      <c r="A62" s="205"/>
      <c r="B62" s="180">
        <v>1</v>
      </c>
      <c r="C62" s="181"/>
      <c r="D62" s="180">
        <v>0</v>
      </c>
      <c r="E62" s="95">
        <f t="shared" si="7"/>
        <v>0</v>
      </c>
      <c r="F62" s="180">
        <v>0</v>
      </c>
      <c r="G62" s="95">
        <f t="shared" si="8"/>
        <v>0</v>
      </c>
      <c r="H62" s="180">
        <v>0</v>
      </c>
      <c r="I62" s="95">
        <f t="shared" si="9"/>
        <v>0</v>
      </c>
      <c r="J62" s="180">
        <v>0</v>
      </c>
      <c r="K62" s="95">
        <f t="shared" si="10"/>
        <v>0</v>
      </c>
      <c r="L62" s="180">
        <v>0</v>
      </c>
      <c r="M62" s="95">
        <f t="shared" si="11"/>
        <v>0</v>
      </c>
      <c r="N62" s="180">
        <v>0</v>
      </c>
      <c r="O62" s="199">
        <f t="shared" si="12"/>
        <v>0</v>
      </c>
      <c r="P62" s="180">
        <v>0</v>
      </c>
      <c r="Q62" s="199">
        <f t="shared" si="13"/>
        <v>0</v>
      </c>
    </row>
    <row r="63" spans="1:18" x14ac:dyDescent="0.2">
      <c r="A63" s="205"/>
      <c r="B63" s="180">
        <v>1</v>
      </c>
      <c r="C63" s="181"/>
      <c r="D63" s="180">
        <v>0</v>
      </c>
      <c r="E63" s="95">
        <f t="shared" si="7"/>
        <v>0</v>
      </c>
      <c r="F63" s="180">
        <v>0</v>
      </c>
      <c r="G63" s="95">
        <f t="shared" si="8"/>
        <v>0</v>
      </c>
      <c r="H63" s="180">
        <v>0</v>
      </c>
      <c r="I63" s="95">
        <f t="shared" si="9"/>
        <v>0</v>
      </c>
      <c r="J63" s="180">
        <v>0</v>
      </c>
      <c r="K63" s="95">
        <f t="shared" si="10"/>
        <v>0</v>
      </c>
      <c r="L63" s="180">
        <v>0</v>
      </c>
      <c r="M63" s="95">
        <f t="shared" si="11"/>
        <v>0</v>
      </c>
      <c r="N63" s="180">
        <v>0</v>
      </c>
      <c r="O63" s="199">
        <f t="shared" si="12"/>
        <v>0</v>
      </c>
      <c r="P63" s="180">
        <v>0</v>
      </c>
      <c r="Q63" s="199">
        <f t="shared" si="13"/>
        <v>0</v>
      </c>
    </row>
    <row r="64" spans="1:18" x14ac:dyDescent="0.2">
      <c r="A64" s="205"/>
      <c r="B64" s="180">
        <v>1</v>
      </c>
      <c r="C64" s="181"/>
      <c r="D64" s="180">
        <v>0</v>
      </c>
      <c r="E64" s="95">
        <f t="shared" si="7"/>
        <v>0</v>
      </c>
      <c r="F64" s="180">
        <v>0</v>
      </c>
      <c r="G64" s="95">
        <f t="shared" si="8"/>
        <v>0</v>
      </c>
      <c r="H64" s="180">
        <v>0</v>
      </c>
      <c r="I64" s="95">
        <f t="shared" si="9"/>
        <v>0</v>
      </c>
      <c r="J64" s="180">
        <v>0</v>
      </c>
      <c r="K64" s="95">
        <f t="shared" si="10"/>
        <v>0</v>
      </c>
      <c r="L64" s="180">
        <v>0</v>
      </c>
      <c r="M64" s="95">
        <f t="shared" si="11"/>
        <v>0</v>
      </c>
      <c r="N64" s="180">
        <v>0</v>
      </c>
      <c r="O64" s="199">
        <f t="shared" si="12"/>
        <v>0</v>
      </c>
      <c r="P64" s="180">
        <v>0</v>
      </c>
      <c r="Q64" s="199">
        <f t="shared" si="13"/>
        <v>0</v>
      </c>
    </row>
    <row r="65" spans="1:17" x14ac:dyDescent="0.2">
      <c r="A65" s="206"/>
      <c r="B65" s="93"/>
      <c r="C65" s="122"/>
      <c r="D65" s="93"/>
      <c r="E65" s="123"/>
      <c r="F65" s="124"/>
      <c r="G65" s="123"/>
      <c r="H65" s="124"/>
      <c r="I65" s="123"/>
      <c r="J65" s="124"/>
      <c r="K65" s="123"/>
      <c r="L65" s="124"/>
      <c r="M65" s="95"/>
      <c r="N65" s="124"/>
      <c r="O65" s="199"/>
      <c r="P65" s="124"/>
      <c r="Q65" s="199"/>
    </row>
    <row r="66" spans="1:17" ht="13.5" thickBot="1" x14ac:dyDescent="0.25">
      <c r="A66" s="207" t="s">
        <v>141</v>
      </c>
      <c r="B66" s="103"/>
      <c r="C66" s="103"/>
      <c r="D66" s="99"/>
      <c r="E66" s="100">
        <f>SUM(E56:E65)</f>
        <v>0</v>
      </c>
      <c r="F66" s="101"/>
      <c r="G66" s="100">
        <f>SUM(G56:G65)</f>
        <v>0</v>
      </c>
      <c r="H66" s="99"/>
      <c r="I66" s="100">
        <f>SUM(I56:I65)</f>
        <v>0</v>
      </c>
      <c r="J66" s="101"/>
      <c r="K66" s="100">
        <f>SUM(K56:K65)</f>
        <v>0</v>
      </c>
      <c r="L66" s="101"/>
      <c r="M66" s="100">
        <f>SUM(M56:M65)</f>
        <v>0</v>
      </c>
      <c r="N66" s="101"/>
      <c r="O66" s="201">
        <f>SUM(O56:O65)</f>
        <v>0</v>
      </c>
      <c r="P66" s="101"/>
      <c r="Q66" s="201">
        <f>SUM(Q56:Q65)</f>
        <v>0</v>
      </c>
    </row>
    <row r="67" spans="1:17" s="84" customFormat="1" ht="13.5" thickBot="1" x14ac:dyDescent="0.25">
      <c r="A67" s="87" t="s">
        <v>144</v>
      </c>
      <c r="B67" s="89"/>
      <c r="C67" s="89"/>
      <c r="D67" s="87"/>
      <c r="E67" s="88">
        <f>ROUND(E66/'Resumo Geral'!H30,2)*0</f>
        <v>0</v>
      </c>
      <c r="F67" s="83"/>
      <c r="G67" s="88">
        <f>ROUND(G66/'Resumo Geral'!H32,2)</f>
        <v>0</v>
      </c>
      <c r="H67" s="87"/>
      <c r="I67" s="88">
        <f>ROUND(I66/'Resumo Geral'!H36,2)</f>
        <v>0</v>
      </c>
      <c r="J67" s="83"/>
      <c r="K67" s="88">
        <f>ROUND(K66/'Resumo Geral'!H39,2)*0</f>
        <v>0</v>
      </c>
      <c r="L67" s="83"/>
      <c r="M67" s="88">
        <f>ROUND(M66/'Resumo Geral'!H41,2)</f>
        <v>0</v>
      </c>
      <c r="N67" s="83"/>
      <c r="O67" s="88">
        <f>ROUND(O66/'Resumo Geral'!H44,2)</f>
        <v>0</v>
      </c>
      <c r="P67" s="83"/>
      <c r="Q67" s="88">
        <f>ROUND(Q66/'Resumo Geral'!H48,2)</f>
        <v>0</v>
      </c>
    </row>
    <row r="68" spans="1:17" x14ac:dyDescent="0.2">
      <c r="A68" s="202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4"/>
      <c r="P68" s="203"/>
      <c r="Q68" s="204"/>
    </row>
    <row r="69" spans="1:17" s="104" customFormat="1" ht="12.75" customHeight="1" x14ac:dyDescent="0.2">
      <c r="A69" s="281" t="s">
        <v>192</v>
      </c>
      <c r="B69" s="283" t="s">
        <v>145</v>
      </c>
      <c r="C69" s="277" t="s">
        <v>146</v>
      </c>
      <c r="D69" s="271" t="s">
        <v>262</v>
      </c>
      <c r="E69" s="272"/>
      <c r="F69" s="271" t="s">
        <v>263</v>
      </c>
      <c r="G69" s="272"/>
      <c r="H69" s="271" t="s">
        <v>264</v>
      </c>
      <c r="I69" s="272"/>
      <c r="J69" s="271" t="s">
        <v>265</v>
      </c>
      <c r="K69" s="272"/>
      <c r="L69" s="271" t="s">
        <v>266</v>
      </c>
      <c r="M69" s="272"/>
      <c r="N69" s="271" t="s">
        <v>267</v>
      </c>
      <c r="O69" s="280"/>
      <c r="P69" s="271" t="s">
        <v>268</v>
      </c>
      <c r="Q69" s="280"/>
    </row>
    <row r="70" spans="1:17" s="104" customFormat="1" x14ac:dyDescent="0.2">
      <c r="A70" s="282"/>
      <c r="B70" s="284"/>
      <c r="C70" s="279"/>
      <c r="D70" s="173" t="s">
        <v>139</v>
      </c>
      <c r="E70" s="173" t="s">
        <v>140</v>
      </c>
      <c r="F70" s="173" t="s">
        <v>139</v>
      </c>
      <c r="G70" s="173" t="s">
        <v>140</v>
      </c>
      <c r="H70" s="173" t="s">
        <v>139</v>
      </c>
      <c r="I70" s="173" t="s">
        <v>140</v>
      </c>
      <c r="J70" s="173" t="s">
        <v>139</v>
      </c>
      <c r="K70" s="173" t="s">
        <v>140</v>
      </c>
      <c r="L70" s="173" t="s">
        <v>139</v>
      </c>
      <c r="M70" s="173" t="s">
        <v>140</v>
      </c>
      <c r="N70" s="173" t="s">
        <v>139</v>
      </c>
      <c r="O70" s="197" t="s">
        <v>140</v>
      </c>
      <c r="P70" s="173" t="s">
        <v>139</v>
      </c>
      <c r="Q70" s="197" t="s">
        <v>140</v>
      </c>
    </row>
    <row r="71" spans="1:17" s="162" customFormat="1" x14ac:dyDescent="0.2">
      <c r="A71" s="208"/>
      <c r="B71" s="125">
        <v>0</v>
      </c>
      <c r="C71" s="90">
        <v>0.1</v>
      </c>
      <c r="D71" s="91">
        <v>0</v>
      </c>
      <c r="E71" s="85">
        <f>ROUND(((B71*C71)*D71)/12,2)</f>
        <v>0</v>
      </c>
      <c r="F71" s="91">
        <v>0</v>
      </c>
      <c r="G71" s="85">
        <f>ROUND(((B71*C71)*F71)/12,2)</f>
        <v>0</v>
      </c>
      <c r="H71" s="91">
        <v>0</v>
      </c>
      <c r="I71" s="85">
        <f>ROUND(((B71*C71)*H71)/12,2)</f>
        <v>0</v>
      </c>
      <c r="J71" s="91">
        <v>0</v>
      </c>
      <c r="K71" s="85">
        <f>ROUND(((B71*C71)*J71)/12,2)</f>
        <v>0</v>
      </c>
      <c r="L71" s="91">
        <v>0</v>
      </c>
      <c r="M71" s="85">
        <f>ROUND(((B71*C71)*L71)/12,2)</f>
        <v>0</v>
      </c>
      <c r="N71" s="91">
        <v>0</v>
      </c>
      <c r="O71" s="209">
        <f>ROUND(((B71*C71)*N71)/12,2)</f>
        <v>0</v>
      </c>
      <c r="P71" s="91">
        <v>0</v>
      </c>
      <c r="Q71" s="209">
        <f>ROUND(((B71*C71)*P71)/12,2)</f>
        <v>0</v>
      </c>
    </row>
    <row r="72" spans="1:17" s="98" customFormat="1" x14ac:dyDescent="0.2">
      <c r="A72" s="208"/>
      <c r="B72" s="125">
        <v>0</v>
      </c>
      <c r="C72" s="90">
        <v>0.1</v>
      </c>
      <c r="D72" s="91">
        <v>0</v>
      </c>
      <c r="E72" s="85">
        <f>ROUND(((B72*C72)*D72)/12,2)</f>
        <v>0</v>
      </c>
      <c r="F72" s="91">
        <v>0</v>
      </c>
      <c r="G72" s="85">
        <f>ROUND(((B72*C72)*F72)/12,2)</f>
        <v>0</v>
      </c>
      <c r="H72" s="91">
        <v>0</v>
      </c>
      <c r="I72" s="85">
        <f>ROUND(((B72*C72)*H72)/12,2)</f>
        <v>0</v>
      </c>
      <c r="J72" s="91">
        <v>0</v>
      </c>
      <c r="K72" s="85">
        <f>ROUND(((B72*C72)*J72)/12,2)</f>
        <v>0</v>
      </c>
      <c r="L72" s="91">
        <v>0</v>
      </c>
      <c r="M72" s="85">
        <f t="shared" ref="M72:M77" si="14">ROUND(((B72*C72)*L72)/12,2)</f>
        <v>0</v>
      </c>
      <c r="N72" s="91">
        <v>0</v>
      </c>
      <c r="O72" s="209">
        <f t="shared" ref="O72:O77" si="15">ROUND(((B72*C72)*N72)/12,2)</f>
        <v>0</v>
      </c>
      <c r="P72" s="91">
        <v>0</v>
      </c>
      <c r="Q72" s="209">
        <f t="shared" ref="Q72:Q77" si="16">ROUND(((B72*C72)*P72)/12,2)</f>
        <v>0</v>
      </c>
    </row>
    <row r="73" spans="1:17" s="98" customFormat="1" x14ac:dyDescent="0.2">
      <c r="A73" s="208"/>
      <c r="B73" s="125">
        <v>0</v>
      </c>
      <c r="C73" s="90">
        <v>0.1</v>
      </c>
      <c r="D73" s="91">
        <v>0</v>
      </c>
      <c r="E73" s="85">
        <f t="shared" ref="E73:E77" si="17">ROUND(((B73*C73)*D73)/12,2)</f>
        <v>0</v>
      </c>
      <c r="F73" s="91">
        <v>0</v>
      </c>
      <c r="G73" s="85">
        <f t="shared" ref="G73:G77" si="18">ROUND(((B73*C73)*F73)/12,2)</f>
        <v>0</v>
      </c>
      <c r="H73" s="91">
        <v>0</v>
      </c>
      <c r="I73" s="85">
        <v>0</v>
      </c>
      <c r="J73" s="91">
        <v>0</v>
      </c>
      <c r="K73" s="85">
        <f t="shared" ref="K73:K77" si="19">ROUND(((B73*C73)*J73)/12,2)</f>
        <v>0</v>
      </c>
      <c r="L73" s="91">
        <v>0</v>
      </c>
      <c r="M73" s="85">
        <f t="shared" si="14"/>
        <v>0</v>
      </c>
      <c r="N73" s="91">
        <v>0</v>
      </c>
      <c r="O73" s="209">
        <f t="shared" si="15"/>
        <v>0</v>
      </c>
      <c r="P73" s="91">
        <v>0</v>
      </c>
      <c r="Q73" s="209">
        <f t="shared" si="16"/>
        <v>0</v>
      </c>
    </row>
    <row r="74" spans="1:17" s="98" customFormat="1" x14ac:dyDescent="0.2">
      <c r="A74" s="208"/>
      <c r="B74" s="125">
        <v>0</v>
      </c>
      <c r="C74" s="90">
        <v>0.1</v>
      </c>
      <c r="D74" s="91">
        <v>0</v>
      </c>
      <c r="E74" s="85">
        <f t="shared" si="17"/>
        <v>0</v>
      </c>
      <c r="F74" s="91">
        <v>0</v>
      </c>
      <c r="G74" s="85">
        <f t="shared" si="18"/>
        <v>0</v>
      </c>
      <c r="H74" s="91">
        <v>0</v>
      </c>
      <c r="I74" s="85">
        <f t="shared" ref="I74:I77" si="20">ROUND(((B74*C74)*H74)/12,2)</f>
        <v>0</v>
      </c>
      <c r="J74" s="91">
        <v>0</v>
      </c>
      <c r="K74" s="85">
        <f t="shared" si="19"/>
        <v>0</v>
      </c>
      <c r="L74" s="91">
        <v>0</v>
      </c>
      <c r="M74" s="85">
        <f t="shared" si="14"/>
        <v>0</v>
      </c>
      <c r="N74" s="91">
        <v>0</v>
      </c>
      <c r="O74" s="209">
        <f t="shared" si="15"/>
        <v>0</v>
      </c>
      <c r="P74" s="91">
        <v>0</v>
      </c>
      <c r="Q74" s="209">
        <f t="shared" si="16"/>
        <v>0</v>
      </c>
    </row>
    <row r="75" spans="1:17" s="98" customFormat="1" x14ac:dyDescent="0.2">
      <c r="A75" s="210"/>
      <c r="B75" s="125">
        <v>0</v>
      </c>
      <c r="C75" s="90">
        <v>0.1</v>
      </c>
      <c r="D75" s="91">
        <v>0</v>
      </c>
      <c r="E75" s="85">
        <f t="shared" si="17"/>
        <v>0</v>
      </c>
      <c r="F75" s="91">
        <v>0</v>
      </c>
      <c r="G75" s="85">
        <f t="shared" si="18"/>
        <v>0</v>
      </c>
      <c r="H75" s="91">
        <v>0</v>
      </c>
      <c r="I75" s="85">
        <f t="shared" si="20"/>
        <v>0</v>
      </c>
      <c r="J75" s="91">
        <v>0</v>
      </c>
      <c r="K75" s="85">
        <f t="shared" si="19"/>
        <v>0</v>
      </c>
      <c r="L75" s="91">
        <v>0</v>
      </c>
      <c r="M75" s="85">
        <f t="shared" si="14"/>
        <v>0</v>
      </c>
      <c r="N75" s="91">
        <v>0</v>
      </c>
      <c r="O75" s="209">
        <f t="shared" si="15"/>
        <v>0</v>
      </c>
      <c r="P75" s="91">
        <v>0</v>
      </c>
      <c r="Q75" s="209">
        <f t="shared" si="16"/>
        <v>0</v>
      </c>
    </row>
    <row r="76" spans="1:17" s="98" customFormat="1" x14ac:dyDescent="0.2">
      <c r="A76" s="229"/>
      <c r="B76" s="125">
        <v>0</v>
      </c>
      <c r="C76" s="230">
        <v>0.1</v>
      </c>
      <c r="D76" s="231">
        <v>0</v>
      </c>
      <c r="E76" s="232">
        <f t="shared" si="17"/>
        <v>0</v>
      </c>
      <c r="F76" s="231">
        <v>0</v>
      </c>
      <c r="G76" s="232">
        <f t="shared" si="18"/>
        <v>0</v>
      </c>
      <c r="H76" s="231">
        <v>0</v>
      </c>
      <c r="I76" s="232">
        <f t="shared" si="20"/>
        <v>0</v>
      </c>
      <c r="J76" s="231">
        <v>0</v>
      </c>
      <c r="K76" s="232">
        <f t="shared" si="19"/>
        <v>0</v>
      </c>
      <c r="L76" s="231">
        <v>0</v>
      </c>
      <c r="M76" s="85">
        <f t="shared" si="14"/>
        <v>0</v>
      </c>
      <c r="N76" s="231">
        <v>0</v>
      </c>
      <c r="O76" s="209">
        <f t="shared" si="15"/>
        <v>0</v>
      </c>
      <c r="P76" s="231">
        <v>0</v>
      </c>
      <c r="Q76" s="209">
        <f t="shared" si="16"/>
        <v>0</v>
      </c>
    </row>
    <row r="77" spans="1:17" s="98" customFormat="1" x14ac:dyDescent="0.2">
      <c r="A77" s="238"/>
      <c r="B77" s="239">
        <v>0</v>
      </c>
      <c r="C77" s="90">
        <v>0.1</v>
      </c>
      <c r="D77" s="91"/>
      <c r="E77" s="85">
        <f t="shared" si="17"/>
        <v>0</v>
      </c>
      <c r="F77" s="126"/>
      <c r="G77" s="85">
        <f t="shared" si="18"/>
        <v>0</v>
      </c>
      <c r="H77" s="126"/>
      <c r="I77" s="85">
        <f t="shared" si="20"/>
        <v>0</v>
      </c>
      <c r="J77" s="126"/>
      <c r="K77" s="85">
        <f t="shared" si="19"/>
        <v>0</v>
      </c>
      <c r="L77" s="220"/>
      <c r="M77" s="85">
        <f t="shared" si="14"/>
        <v>0</v>
      </c>
      <c r="N77" s="126"/>
      <c r="O77" s="209">
        <f t="shared" si="15"/>
        <v>0</v>
      </c>
      <c r="P77" s="126"/>
      <c r="Q77" s="209">
        <f t="shared" si="16"/>
        <v>0</v>
      </c>
    </row>
    <row r="78" spans="1:17" s="98" customFormat="1" x14ac:dyDescent="0.2">
      <c r="A78" s="238"/>
      <c r="B78" s="239"/>
      <c r="C78" s="90"/>
      <c r="D78" s="91"/>
      <c r="E78" s="85"/>
      <c r="F78" s="126"/>
      <c r="G78" s="85"/>
      <c r="H78" s="126"/>
      <c r="I78" s="85"/>
      <c r="J78" s="126"/>
      <c r="K78" s="85"/>
      <c r="L78" s="228"/>
      <c r="M78" s="85"/>
      <c r="N78" s="228"/>
      <c r="O78" s="209"/>
      <c r="P78" s="228"/>
      <c r="Q78" s="209"/>
    </row>
    <row r="79" spans="1:17" s="98" customFormat="1" ht="13.5" thickBot="1" x14ac:dyDescent="0.25">
      <c r="A79" s="285" t="s">
        <v>147</v>
      </c>
      <c r="B79" s="286"/>
      <c r="C79" s="287"/>
      <c r="D79" s="235"/>
      <c r="E79" s="236">
        <f>SUM(E71:E77)</f>
        <v>0</v>
      </c>
      <c r="F79" s="235"/>
      <c r="G79" s="236">
        <f>SUM(G71:G77)</f>
        <v>0</v>
      </c>
      <c r="H79" s="235"/>
      <c r="I79" s="236">
        <f>SUM(I71:I77)</f>
        <v>0</v>
      </c>
      <c r="J79" s="235"/>
      <c r="K79" s="236">
        <f>SUM(K71:K77)</f>
        <v>0</v>
      </c>
      <c r="L79" s="92"/>
      <c r="M79" s="86">
        <f>SUM(M71:M77)</f>
        <v>0</v>
      </c>
      <c r="N79" s="92"/>
      <c r="O79" s="211">
        <f>SUM(O71:O77)</f>
        <v>0</v>
      </c>
      <c r="P79" s="92"/>
      <c r="Q79" s="211">
        <f>SUM(Q71:Q78)</f>
        <v>0</v>
      </c>
    </row>
    <row r="80" spans="1:17" s="84" customFormat="1" ht="13.5" thickBot="1" x14ac:dyDescent="0.25">
      <c r="A80" s="268" t="s">
        <v>142</v>
      </c>
      <c r="B80" s="269"/>
      <c r="C80" s="270"/>
      <c r="D80" s="87"/>
      <c r="E80" s="88">
        <f>ROUND(E79/'Resumo Geral'!H30,2)</f>
        <v>0</v>
      </c>
      <c r="F80" s="83"/>
      <c r="G80" s="88">
        <f>ROUND(G79/('Resumo Geral'!H34),2)</f>
        <v>0</v>
      </c>
      <c r="H80" s="87"/>
      <c r="I80" s="88">
        <f>ROUND(I79/('Resumo Geral'!H37),2)</f>
        <v>0</v>
      </c>
      <c r="J80" s="83"/>
      <c r="K80" s="88">
        <f>ROUND(K79/('Resumo Geral'!H39),2)</f>
        <v>0</v>
      </c>
      <c r="L80" s="83"/>
      <c r="M80" s="88">
        <f>ROUND(M79/('Resumo Geral'!H42),2)</f>
        <v>0</v>
      </c>
      <c r="N80" s="83"/>
      <c r="O80" s="88">
        <f>ROUND(O79/('Resumo Geral'!H46),2)</f>
        <v>0</v>
      </c>
      <c r="P80" s="83"/>
      <c r="Q80" s="88">
        <f>ROUND(Q79/('Resumo Geral'!H50),2)</f>
        <v>0</v>
      </c>
    </row>
    <row r="81" spans="1:17" s="127" customFormat="1" x14ac:dyDescent="0.2">
      <c r="A81" s="273"/>
      <c r="B81" s="274"/>
      <c r="C81" s="274"/>
      <c r="D81" s="274"/>
      <c r="E81" s="274"/>
      <c r="F81" s="274"/>
      <c r="G81" s="274"/>
      <c r="H81" s="274"/>
      <c r="I81" s="274"/>
      <c r="J81" s="274"/>
      <c r="K81" s="274"/>
      <c r="L81" s="212"/>
      <c r="M81" s="212"/>
      <c r="N81" s="212"/>
      <c r="O81" s="213"/>
      <c r="P81" s="212"/>
      <c r="Q81" s="213"/>
    </row>
    <row r="82" spans="1:17" s="102" customFormat="1" ht="12.75" customHeight="1" x14ac:dyDescent="0.2">
      <c r="A82" s="281" t="s">
        <v>226</v>
      </c>
      <c r="B82" s="298" t="s">
        <v>137</v>
      </c>
      <c r="C82" s="296" t="s">
        <v>138</v>
      </c>
      <c r="D82" s="271" t="s">
        <v>262</v>
      </c>
      <c r="E82" s="272"/>
      <c r="F82" s="271" t="s">
        <v>263</v>
      </c>
      <c r="G82" s="272"/>
      <c r="H82" s="271" t="s">
        <v>264</v>
      </c>
      <c r="I82" s="272"/>
      <c r="J82" s="271" t="s">
        <v>265</v>
      </c>
      <c r="K82" s="272"/>
      <c r="L82" s="271" t="s">
        <v>266</v>
      </c>
      <c r="M82" s="272"/>
      <c r="N82" s="271" t="s">
        <v>267</v>
      </c>
      <c r="O82" s="280"/>
      <c r="P82" s="271" t="s">
        <v>268</v>
      </c>
      <c r="Q82" s="280"/>
    </row>
    <row r="83" spans="1:17" s="102" customFormat="1" x14ac:dyDescent="0.2">
      <c r="A83" s="282"/>
      <c r="B83" s="299"/>
      <c r="C83" s="297"/>
      <c r="D83" s="173" t="s">
        <v>139</v>
      </c>
      <c r="E83" s="173" t="s">
        <v>140</v>
      </c>
      <c r="F83" s="173" t="s">
        <v>139</v>
      </c>
      <c r="G83" s="173" t="s">
        <v>140</v>
      </c>
      <c r="H83" s="173" t="s">
        <v>139</v>
      </c>
      <c r="I83" s="173" t="s">
        <v>140</v>
      </c>
      <c r="J83" s="173" t="s">
        <v>139</v>
      </c>
      <c r="K83" s="173" t="s">
        <v>140</v>
      </c>
      <c r="L83" s="173" t="s">
        <v>139</v>
      </c>
      <c r="M83" s="173" t="s">
        <v>140</v>
      </c>
      <c r="N83" s="173" t="s">
        <v>139</v>
      </c>
      <c r="O83" s="197" t="s">
        <v>140</v>
      </c>
      <c r="P83" s="173" t="s">
        <v>139</v>
      </c>
      <c r="Q83" s="197" t="s">
        <v>140</v>
      </c>
    </row>
    <row r="84" spans="1:17" x14ac:dyDescent="0.2">
      <c r="A84" s="214"/>
      <c r="B84" s="178">
        <v>1</v>
      </c>
      <c r="C84" s="181"/>
      <c r="D84" s="178">
        <v>0</v>
      </c>
      <c r="E84" s="95">
        <f>ROUND((C84*D84)/B84,2)</f>
        <v>0</v>
      </c>
      <c r="F84" s="178">
        <v>0</v>
      </c>
      <c r="G84" s="95">
        <f>ROUND((C84*F84)/B84,2)</f>
        <v>0</v>
      </c>
      <c r="H84" s="178">
        <v>0</v>
      </c>
      <c r="I84" s="95">
        <f>ROUND((C84*H84)/B84,2)</f>
        <v>0</v>
      </c>
      <c r="J84" s="178">
        <v>0</v>
      </c>
      <c r="K84" s="95">
        <f>ROUND((C84*J84)/B84,2)</f>
        <v>0</v>
      </c>
      <c r="L84" s="178">
        <v>0</v>
      </c>
      <c r="M84" s="95">
        <f>ROUND((L84*C84)/B84,2)</f>
        <v>0</v>
      </c>
      <c r="N84" s="178">
        <v>0</v>
      </c>
      <c r="O84" s="199">
        <f>ROUND((N84*C84)/B84,2)</f>
        <v>0</v>
      </c>
      <c r="P84" s="178">
        <v>0</v>
      </c>
      <c r="Q84" s="199">
        <f>ROUND((P84*C84)/B84,2)</f>
        <v>0</v>
      </c>
    </row>
    <row r="85" spans="1:17" x14ac:dyDescent="0.2">
      <c r="A85" s="214"/>
      <c r="B85" s="178">
        <v>1</v>
      </c>
      <c r="C85" s="181"/>
      <c r="D85" s="178">
        <v>0</v>
      </c>
      <c r="E85" s="95">
        <f t="shared" ref="E85:E100" si="21">ROUND((C85*D85)/B85,2)</f>
        <v>0</v>
      </c>
      <c r="F85" s="178">
        <v>0</v>
      </c>
      <c r="G85" s="95">
        <f t="shared" ref="G85:G100" si="22">ROUND((C85*F85)/B85,2)</f>
        <v>0</v>
      </c>
      <c r="H85" s="178">
        <v>0</v>
      </c>
      <c r="I85" s="95">
        <f t="shared" ref="I85:I100" si="23">ROUND((C85*H85)/B85,2)</f>
        <v>0</v>
      </c>
      <c r="J85" s="178">
        <v>0</v>
      </c>
      <c r="K85" s="95">
        <f t="shared" ref="K85:K100" si="24">ROUND((C85*J85)/B85,2)</f>
        <v>0</v>
      </c>
      <c r="L85" s="178">
        <v>0</v>
      </c>
      <c r="M85" s="95">
        <f t="shared" ref="M85:M100" si="25">ROUND((L85*C85)/B85,2)</f>
        <v>0</v>
      </c>
      <c r="N85" s="178">
        <v>0</v>
      </c>
      <c r="O85" s="199">
        <f t="shared" ref="O85:O100" si="26">ROUND((N85*C85)/B85,2)</f>
        <v>0</v>
      </c>
      <c r="P85" s="178">
        <v>0</v>
      </c>
      <c r="Q85" s="199">
        <f t="shared" ref="Q85:Q100" si="27">ROUND((P85*C85)/B85,2)</f>
        <v>0</v>
      </c>
    </row>
    <row r="86" spans="1:17" x14ac:dyDescent="0.2">
      <c r="A86" s="214"/>
      <c r="B86" s="178">
        <v>1</v>
      </c>
      <c r="C86" s="181"/>
      <c r="D86" s="178">
        <v>0</v>
      </c>
      <c r="E86" s="95">
        <f t="shared" si="21"/>
        <v>0</v>
      </c>
      <c r="F86" s="178">
        <v>0</v>
      </c>
      <c r="G86" s="95">
        <f t="shared" si="22"/>
        <v>0</v>
      </c>
      <c r="H86" s="178">
        <v>0</v>
      </c>
      <c r="I86" s="95">
        <f t="shared" si="23"/>
        <v>0</v>
      </c>
      <c r="J86" s="178">
        <v>0</v>
      </c>
      <c r="K86" s="95">
        <f t="shared" si="24"/>
        <v>0</v>
      </c>
      <c r="L86" s="178">
        <v>0</v>
      </c>
      <c r="M86" s="95">
        <f t="shared" si="25"/>
        <v>0</v>
      </c>
      <c r="N86" s="178">
        <v>0</v>
      </c>
      <c r="O86" s="199">
        <f t="shared" si="26"/>
        <v>0</v>
      </c>
      <c r="P86" s="178">
        <v>0</v>
      </c>
      <c r="Q86" s="199">
        <f t="shared" si="27"/>
        <v>0</v>
      </c>
    </row>
    <row r="87" spans="1:17" x14ac:dyDescent="0.2">
      <c r="A87" s="214"/>
      <c r="B87" s="178">
        <v>1</v>
      </c>
      <c r="C87" s="181"/>
      <c r="D87" s="178">
        <v>0</v>
      </c>
      <c r="E87" s="95">
        <f t="shared" si="21"/>
        <v>0</v>
      </c>
      <c r="F87" s="178">
        <v>0</v>
      </c>
      <c r="G87" s="95">
        <f t="shared" si="22"/>
        <v>0</v>
      </c>
      <c r="H87" s="178">
        <v>0</v>
      </c>
      <c r="I87" s="95">
        <f t="shared" si="23"/>
        <v>0</v>
      </c>
      <c r="J87" s="178">
        <v>0</v>
      </c>
      <c r="K87" s="95">
        <f t="shared" si="24"/>
        <v>0</v>
      </c>
      <c r="L87" s="178">
        <v>0</v>
      </c>
      <c r="M87" s="95">
        <f t="shared" si="25"/>
        <v>0</v>
      </c>
      <c r="N87" s="178">
        <v>0</v>
      </c>
      <c r="O87" s="199">
        <f t="shared" si="26"/>
        <v>0</v>
      </c>
      <c r="P87" s="178">
        <v>0</v>
      </c>
      <c r="Q87" s="199">
        <f t="shared" si="27"/>
        <v>0</v>
      </c>
    </row>
    <row r="88" spans="1:17" x14ac:dyDescent="0.2">
      <c r="A88" s="214"/>
      <c r="B88" s="178">
        <v>1</v>
      </c>
      <c r="C88" s="181"/>
      <c r="D88" s="178">
        <v>0</v>
      </c>
      <c r="E88" s="95">
        <f t="shared" si="21"/>
        <v>0</v>
      </c>
      <c r="F88" s="178">
        <v>0</v>
      </c>
      <c r="G88" s="95">
        <f t="shared" si="22"/>
        <v>0</v>
      </c>
      <c r="H88" s="178">
        <v>0</v>
      </c>
      <c r="I88" s="95">
        <f t="shared" si="23"/>
        <v>0</v>
      </c>
      <c r="J88" s="178">
        <v>0</v>
      </c>
      <c r="K88" s="95">
        <f t="shared" si="24"/>
        <v>0</v>
      </c>
      <c r="L88" s="178">
        <v>0</v>
      </c>
      <c r="M88" s="95">
        <f t="shared" si="25"/>
        <v>0</v>
      </c>
      <c r="N88" s="178">
        <v>0</v>
      </c>
      <c r="O88" s="199">
        <f t="shared" si="26"/>
        <v>0</v>
      </c>
      <c r="P88" s="178">
        <v>0</v>
      </c>
      <c r="Q88" s="199">
        <f t="shared" si="27"/>
        <v>0</v>
      </c>
    </row>
    <row r="89" spans="1:17" x14ac:dyDescent="0.2">
      <c r="A89" s="214"/>
      <c r="B89" s="178">
        <v>1</v>
      </c>
      <c r="C89" s="181"/>
      <c r="D89" s="178">
        <v>0</v>
      </c>
      <c r="E89" s="95">
        <f t="shared" si="21"/>
        <v>0</v>
      </c>
      <c r="F89" s="178">
        <v>0</v>
      </c>
      <c r="G89" s="95">
        <f t="shared" si="22"/>
        <v>0</v>
      </c>
      <c r="H89" s="178">
        <v>0</v>
      </c>
      <c r="I89" s="95">
        <f t="shared" si="23"/>
        <v>0</v>
      </c>
      <c r="J89" s="178">
        <v>0</v>
      </c>
      <c r="K89" s="95">
        <f t="shared" si="24"/>
        <v>0</v>
      </c>
      <c r="L89" s="178">
        <v>0</v>
      </c>
      <c r="M89" s="95">
        <f t="shared" si="25"/>
        <v>0</v>
      </c>
      <c r="N89" s="178">
        <v>0</v>
      </c>
      <c r="O89" s="199">
        <f t="shared" si="26"/>
        <v>0</v>
      </c>
      <c r="P89" s="178">
        <v>0</v>
      </c>
      <c r="Q89" s="199">
        <f t="shared" si="27"/>
        <v>0</v>
      </c>
    </row>
    <row r="90" spans="1:17" x14ac:dyDescent="0.2">
      <c r="A90" s="214"/>
      <c r="B90" s="178">
        <v>1</v>
      </c>
      <c r="C90" s="181"/>
      <c r="D90" s="178">
        <v>0</v>
      </c>
      <c r="E90" s="95">
        <f t="shared" si="21"/>
        <v>0</v>
      </c>
      <c r="F90" s="178">
        <v>0</v>
      </c>
      <c r="G90" s="95">
        <f t="shared" si="22"/>
        <v>0</v>
      </c>
      <c r="H90" s="178">
        <v>0</v>
      </c>
      <c r="I90" s="95">
        <f t="shared" si="23"/>
        <v>0</v>
      </c>
      <c r="J90" s="178">
        <v>0</v>
      </c>
      <c r="K90" s="95">
        <f t="shared" si="24"/>
        <v>0</v>
      </c>
      <c r="L90" s="178">
        <v>0</v>
      </c>
      <c r="M90" s="95">
        <f t="shared" si="25"/>
        <v>0</v>
      </c>
      <c r="N90" s="178">
        <v>0</v>
      </c>
      <c r="O90" s="199">
        <f t="shared" si="26"/>
        <v>0</v>
      </c>
      <c r="P90" s="178">
        <v>0</v>
      </c>
      <c r="Q90" s="199">
        <f t="shared" si="27"/>
        <v>0</v>
      </c>
    </row>
    <row r="91" spans="1:17" x14ac:dyDescent="0.2">
      <c r="A91" s="214"/>
      <c r="B91" s="178">
        <v>1</v>
      </c>
      <c r="C91" s="181"/>
      <c r="D91" s="178">
        <v>0</v>
      </c>
      <c r="E91" s="95">
        <f t="shared" si="21"/>
        <v>0</v>
      </c>
      <c r="F91" s="178">
        <v>0</v>
      </c>
      <c r="G91" s="95">
        <f t="shared" si="22"/>
        <v>0</v>
      </c>
      <c r="H91" s="178">
        <v>0</v>
      </c>
      <c r="I91" s="95">
        <f t="shared" si="23"/>
        <v>0</v>
      </c>
      <c r="J91" s="178">
        <v>0</v>
      </c>
      <c r="K91" s="95">
        <f t="shared" si="24"/>
        <v>0</v>
      </c>
      <c r="L91" s="178">
        <v>0</v>
      </c>
      <c r="M91" s="95">
        <f t="shared" si="25"/>
        <v>0</v>
      </c>
      <c r="N91" s="178">
        <v>0</v>
      </c>
      <c r="O91" s="199">
        <f t="shared" si="26"/>
        <v>0</v>
      </c>
      <c r="P91" s="178">
        <v>0</v>
      </c>
      <c r="Q91" s="199">
        <f t="shared" si="27"/>
        <v>0</v>
      </c>
    </row>
    <row r="92" spans="1:17" x14ac:dyDescent="0.2">
      <c r="A92" s="214"/>
      <c r="B92" s="178">
        <v>1</v>
      </c>
      <c r="C92" s="181"/>
      <c r="D92" s="178">
        <v>0</v>
      </c>
      <c r="E92" s="95">
        <f t="shared" si="21"/>
        <v>0</v>
      </c>
      <c r="F92" s="178">
        <v>0</v>
      </c>
      <c r="G92" s="95">
        <f t="shared" si="22"/>
        <v>0</v>
      </c>
      <c r="H92" s="178">
        <v>0</v>
      </c>
      <c r="I92" s="95">
        <f t="shared" si="23"/>
        <v>0</v>
      </c>
      <c r="J92" s="178">
        <v>0</v>
      </c>
      <c r="K92" s="95">
        <f t="shared" si="24"/>
        <v>0</v>
      </c>
      <c r="L92" s="178">
        <v>0</v>
      </c>
      <c r="M92" s="95">
        <f t="shared" si="25"/>
        <v>0</v>
      </c>
      <c r="N92" s="178">
        <v>0</v>
      </c>
      <c r="O92" s="199">
        <f t="shared" si="26"/>
        <v>0</v>
      </c>
      <c r="P92" s="178">
        <v>0</v>
      </c>
      <c r="Q92" s="199">
        <f t="shared" si="27"/>
        <v>0</v>
      </c>
    </row>
    <row r="93" spans="1:17" x14ac:dyDescent="0.2">
      <c r="A93" s="214"/>
      <c r="B93" s="178">
        <v>1</v>
      </c>
      <c r="C93" s="181"/>
      <c r="D93" s="178">
        <v>0</v>
      </c>
      <c r="E93" s="95">
        <f t="shared" si="21"/>
        <v>0</v>
      </c>
      <c r="F93" s="178">
        <v>0</v>
      </c>
      <c r="G93" s="95">
        <f t="shared" si="22"/>
        <v>0</v>
      </c>
      <c r="H93" s="178">
        <v>0</v>
      </c>
      <c r="I93" s="95">
        <f t="shared" si="23"/>
        <v>0</v>
      </c>
      <c r="J93" s="178">
        <v>0</v>
      </c>
      <c r="K93" s="95">
        <f t="shared" si="24"/>
        <v>0</v>
      </c>
      <c r="L93" s="178">
        <v>0</v>
      </c>
      <c r="M93" s="95">
        <f t="shared" si="25"/>
        <v>0</v>
      </c>
      <c r="N93" s="178">
        <v>0</v>
      </c>
      <c r="O93" s="199">
        <f t="shared" si="26"/>
        <v>0</v>
      </c>
      <c r="P93" s="178">
        <v>0</v>
      </c>
      <c r="Q93" s="199">
        <f t="shared" si="27"/>
        <v>0</v>
      </c>
    </row>
    <row r="94" spans="1:17" x14ac:dyDescent="0.2">
      <c r="A94" s="214"/>
      <c r="B94" s="178">
        <v>1</v>
      </c>
      <c r="C94" s="181"/>
      <c r="D94" s="178">
        <v>0</v>
      </c>
      <c r="E94" s="95">
        <f t="shared" si="21"/>
        <v>0</v>
      </c>
      <c r="F94" s="178">
        <v>0</v>
      </c>
      <c r="G94" s="95">
        <f t="shared" si="22"/>
        <v>0</v>
      </c>
      <c r="H94" s="178">
        <v>0</v>
      </c>
      <c r="I94" s="95">
        <f t="shared" si="23"/>
        <v>0</v>
      </c>
      <c r="J94" s="178">
        <v>0</v>
      </c>
      <c r="K94" s="95">
        <f t="shared" si="24"/>
        <v>0</v>
      </c>
      <c r="L94" s="178">
        <v>0</v>
      </c>
      <c r="M94" s="95">
        <f t="shared" si="25"/>
        <v>0</v>
      </c>
      <c r="N94" s="178">
        <v>0</v>
      </c>
      <c r="O94" s="199">
        <f t="shared" si="26"/>
        <v>0</v>
      </c>
      <c r="P94" s="178">
        <v>0</v>
      </c>
      <c r="Q94" s="199">
        <f t="shared" si="27"/>
        <v>0</v>
      </c>
    </row>
    <row r="95" spans="1:17" x14ac:dyDescent="0.2">
      <c r="A95" s="214"/>
      <c r="B95" s="178">
        <v>1</v>
      </c>
      <c r="C95" s="181"/>
      <c r="D95" s="178">
        <v>0</v>
      </c>
      <c r="E95" s="95">
        <f t="shared" si="21"/>
        <v>0</v>
      </c>
      <c r="F95" s="178">
        <v>0</v>
      </c>
      <c r="G95" s="95">
        <f t="shared" si="22"/>
        <v>0</v>
      </c>
      <c r="H95" s="178">
        <v>0</v>
      </c>
      <c r="I95" s="95">
        <f t="shared" si="23"/>
        <v>0</v>
      </c>
      <c r="J95" s="178">
        <v>0</v>
      </c>
      <c r="K95" s="95">
        <f t="shared" si="24"/>
        <v>0</v>
      </c>
      <c r="L95" s="178">
        <v>0</v>
      </c>
      <c r="M95" s="95">
        <f t="shared" si="25"/>
        <v>0</v>
      </c>
      <c r="N95" s="178">
        <v>0</v>
      </c>
      <c r="O95" s="199">
        <f t="shared" si="26"/>
        <v>0</v>
      </c>
      <c r="P95" s="178">
        <v>0</v>
      </c>
      <c r="Q95" s="199">
        <f t="shared" si="27"/>
        <v>0</v>
      </c>
    </row>
    <row r="96" spans="1:17" x14ac:dyDescent="0.2">
      <c r="A96" s="214"/>
      <c r="B96" s="178">
        <v>1</v>
      </c>
      <c r="C96" s="181"/>
      <c r="D96" s="178">
        <v>0</v>
      </c>
      <c r="E96" s="95">
        <f t="shared" si="21"/>
        <v>0</v>
      </c>
      <c r="F96" s="178">
        <v>0</v>
      </c>
      <c r="G96" s="95">
        <f t="shared" si="22"/>
        <v>0</v>
      </c>
      <c r="H96" s="178">
        <v>0</v>
      </c>
      <c r="I96" s="95">
        <f t="shared" si="23"/>
        <v>0</v>
      </c>
      <c r="J96" s="178">
        <v>0</v>
      </c>
      <c r="K96" s="95">
        <f t="shared" si="24"/>
        <v>0</v>
      </c>
      <c r="L96" s="178">
        <v>0</v>
      </c>
      <c r="M96" s="95">
        <f t="shared" si="25"/>
        <v>0</v>
      </c>
      <c r="N96" s="178">
        <v>0</v>
      </c>
      <c r="O96" s="199">
        <f t="shared" si="26"/>
        <v>0</v>
      </c>
      <c r="P96" s="178">
        <v>0</v>
      </c>
      <c r="Q96" s="199">
        <f t="shared" si="27"/>
        <v>0</v>
      </c>
    </row>
    <row r="97" spans="1:17" x14ac:dyDescent="0.2">
      <c r="A97" s="214"/>
      <c r="B97" s="178">
        <v>1</v>
      </c>
      <c r="C97" s="181"/>
      <c r="D97" s="178">
        <v>0</v>
      </c>
      <c r="E97" s="95">
        <f t="shared" si="21"/>
        <v>0</v>
      </c>
      <c r="F97" s="178">
        <v>0</v>
      </c>
      <c r="G97" s="95">
        <f t="shared" si="22"/>
        <v>0</v>
      </c>
      <c r="H97" s="178">
        <v>0</v>
      </c>
      <c r="I97" s="95">
        <f t="shared" si="23"/>
        <v>0</v>
      </c>
      <c r="J97" s="178">
        <v>0</v>
      </c>
      <c r="K97" s="95">
        <f t="shared" si="24"/>
        <v>0</v>
      </c>
      <c r="L97" s="178">
        <v>0</v>
      </c>
      <c r="M97" s="95">
        <f t="shared" si="25"/>
        <v>0</v>
      </c>
      <c r="N97" s="178">
        <v>0</v>
      </c>
      <c r="O97" s="199">
        <f t="shared" si="26"/>
        <v>0</v>
      </c>
      <c r="P97" s="178">
        <v>0</v>
      </c>
      <c r="Q97" s="199">
        <f t="shared" si="27"/>
        <v>0</v>
      </c>
    </row>
    <row r="98" spans="1:17" x14ac:dyDescent="0.2">
      <c r="A98" s="215"/>
      <c r="B98" s="178">
        <v>1</v>
      </c>
      <c r="C98" s="181"/>
      <c r="D98" s="178">
        <v>0</v>
      </c>
      <c r="E98" s="95">
        <f t="shared" si="21"/>
        <v>0</v>
      </c>
      <c r="F98" s="178">
        <v>0</v>
      </c>
      <c r="G98" s="95">
        <f t="shared" si="22"/>
        <v>0</v>
      </c>
      <c r="H98" s="178">
        <v>0</v>
      </c>
      <c r="I98" s="95">
        <f t="shared" si="23"/>
        <v>0</v>
      </c>
      <c r="J98" s="178">
        <v>0</v>
      </c>
      <c r="K98" s="95">
        <f t="shared" si="24"/>
        <v>0</v>
      </c>
      <c r="L98" s="178">
        <v>0</v>
      </c>
      <c r="M98" s="95">
        <f t="shared" si="25"/>
        <v>0</v>
      </c>
      <c r="N98" s="178">
        <v>0</v>
      </c>
      <c r="O98" s="199">
        <f t="shared" si="26"/>
        <v>0</v>
      </c>
      <c r="P98" s="178">
        <v>0</v>
      </c>
      <c r="Q98" s="199">
        <f t="shared" si="27"/>
        <v>0</v>
      </c>
    </row>
    <row r="99" spans="1:17" x14ac:dyDescent="0.2">
      <c r="A99" s="215"/>
      <c r="B99" s="178">
        <v>1</v>
      </c>
      <c r="C99" s="181"/>
      <c r="D99" s="178">
        <v>0</v>
      </c>
      <c r="E99" s="95">
        <f t="shared" si="21"/>
        <v>0</v>
      </c>
      <c r="F99" s="178">
        <v>0</v>
      </c>
      <c r="G99" s="95">
        <f t="shared" si="22"/>
        <v>0</v>
      </c>
      <c r="H99" s="178">
        <v>0</v>
      </c>
      <c r="I99" s="95">
        <f t="shared" si="23"/>
        <v>0</v>
      </c>
      <c r="J99" s="178">
        <v>0</v>
      </c>
      <c r="K99" s="95">
        <f t="shared" si="24"/>
        <v>0</v>
      </c>
      <c r="L99" s="178">
        <v>0</v>
      </c>
      <c r="M99" s="95">
        <f t="shared" si="25"/>
        <v>0</v>
      </c>
      <c r="N99" s="178">
        <v>0</v>
      </c>
      <c r="O99" s="199">
        <f t="shared" si="26"/>
        <v>0</v>
      </c>
      <c r="P99" s="178">
        <v>0</v>
      </c>
      <c r="Q99" s="199">
        <f t="shared" si="27"/>
        <v>0</v>
      </c>
    </row>
    <row r="100" spans="1:17" x14ac:dyDescent="0.2">
      <c r="A100" s="215"/>
      <c r="B100" s="178">
        <v>1</v>
      </c>
      <c r="C100" s="181"/>
      <c r="D100" s="178">
        <v>0</v>
      </c>
      <c r="E100" s="95">
        <f t="shared" si="21"/>
        <v>0</v>
      </c>
      <c r="F100" s="178">
        <v>0</v>
      </c>
      <c r="G100" s="95">
        <f t="shared" si="22"/>
        <v>0</v>
      </c>
      <c r="H100" s="178">
        <v>0</v>
      </c>
      <c r="I100" s="95">
        <f t="shared" si="23"/>
        <v>0</v>
      </c>
      <c r="J100" s="178">
        <v>0</v>
      </c>
      <c r="K100" s="95">
        <f t="shared" si="24"/>
        <v>0</v>
      </c>
      <c r="L100" s="178">
        <v>0</v>
      </c>
      <c r="M100" s="95">
        <f t="shared" si="25"/>
        <v>0</v>
      </c>
      <c r="N100" s="178">
        <v>0</v>
      </c>
      <c r="O100" s="199">
        <f t="shared" si="26"/>
        <v>0</v>
      </c>
      <c r="P100" s="178">
        <v>0</v>
      </c>
      <c r="Q100" s="199">
        <f t="shared" si="27"/>
        <v>0</v>
      </c>
    </row>
    <row r="101" spans="1:17" x14ac:dyDescent="0.2">
      <c r="A101" s="206"/>
      <c r="B101" s="93"/>
      <c r="C101" s="122"/>
      <c r="D101" s="93"/>
      <c r="E101" s="95"/>
      <c r="F101" s="93"/>
      <c r="G101" s="95"/>
      <c r="H101" s="93"/>
      <c r="I101" s="95"/>
      <c r="J101" s="93"/>
      <c r="K101" s="95"/>
      <c r="L101" s="93"/>
      <c r="M101" s="95"/>
      <c r="N101" s="93"/>
      <c r="O101" s="199"/>
      <c r="P101" s="93"/>
      <c r="Q101" s="199"/>
    </row>
    <row r="102" spans="1:17" ht="13.5" thickBot="1" x14ac:dyDescent="0.25">
      <c r="A102" s="206"/>
      <c r="B102" s="93"/>
      <c r="C102" s="122"/>
      <c r="D102" s="93"/>
      <c r="E102" s="95"/>
      <c r="F102" s="93"/>
      <c r="G102" s="95"/>
      <c r="H102" s="93"/>
      <c r="I102" s="95"/>
      <c r="J102" s="93"/>
      <c r="K102" s="95"/>
      <c r="L102" s="93"/>
      <c r="M102" s="95"/>
      <c r="N102" s="93"/>
      <c r="O102" s="199"/>
      <c r="P102" s="93"/>
      <c r="Q102" s="199"/>
    </row>
    <row r="103" spans="1:17" ht="13.5" thickBot="1" x14ac:dyDescent="0.25">
      <c r="A103" s="163" t="s">
        <v>190</v>
      </c>
      <c r="B103" s="164"/>
      <c r="C103" s="165"/>
      <c r="D103" s="166"/>
      <c r="E103" s="167">
        <f>SUM(E84:E101)</f>
        <v>0</v>
      </c>
      <c r="F103" s="163"/>
      <c r="G103" s="167">
        <f>SUM(G84:G101)</f>
        <v>0</v>
      </c>
      <c r="H103" s="166"/>
      <c r="I103" s="167">
        <f>SUM(I84:I101)</f>
        <v>0</v>
      </c>
      <c r="J103" s="163"/>
      <c r="K103" s="167">
        <f>SUM(K84:K101)</f>
        <v>0</v>
      </c>
      <c r="L103" s="163"/>
      <c r="M103" s="167">
        <f>SUM(M84:M101)</f>
        <v>0</v>
      </c>
      <c r="N103" s="163"/>
      <c r="O103" s="167">
        <f>SUM(O84:O101)</f>
        <v>0</v>
      </c>
      <c r="P103" s="163"/>
      <c r="Q103" s="167">
        <f>SUM(Q84:Q102)</f>
        <v>0</v>
      </c>
    </row>
    <row r="104" spans="1:17" s="84" customFormat="1" ht="13.5" thickBot="1" x14ac:dyDescent="0.25">
      <c r="A104" s="87" t="s">
        <v>144</v>
      </c>
      <c r="B104" s="89"/>
      <c r="C104" s="89"/>
      <c r="D104" s="87"/>
      <c r="E104" s="88">
        <f>ROUND(E103/'Resumo Geral'!H30,2)</f>
        <v>0</v>
      </c>
      <c r="F104" s="83"/>
      <c r="G104" s="88">
        <f>ROUND(G103/'Resumo Geral'!H34,2)</f>
        <v>0</v>
      </c>
      <c r="H104" s="87"/>
      <c r="I104" s="88">
        <f>ROUND(I103/'Resumo Geral'!H37,2)</f>
        <v>0</v>
      </c>
      <c r="J104" s="83"/>
      <c r="K104" s="88">
        <f>ROUND(K103/'Resumo Geral'!H39,2)</f>
        <v>0</v>
      </c>
      <c r="L104" s="83"/>
      <c r="M104" s="88">
        <f>ROUND(M103/'Resumo Geral'!H42,2)</f>
        <v>0</v>
      </c>
      <c r="N104" s="83"/>
      <c r="O104" s="88">
        <f>ROUND(O103/'Resumo Geral'!H46,2)</f>
        <v>0</v>
      </c>
      <c r="P104" s="83"/>
      <c r="Q104" s="88">
        <f>ROUND(Q103/'Resumo Geral'!H50,2)</f>
        <v>0</v>
      </c>
    </row>
    <row r="105" spans="1:17" s="84" customFormat="1" x14ac:dyDescent="0.2">
      <c r="A105" s="273"/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16"/>
      <c r="M105" s="216"/>
      <c r="N105" s="216"/>
      <c r="O105" s="217"/>
      <c r="P105" s="216"/>
      <c r="Q105" s="217"/>
    </row>
    <row r="106" spans="1:17" s="104" customFormat="1" ht="12.75" customHeight="1" x14ac:dyDescent="0.2">
      <c r="A106" s="221" t="s">
        <v>187</v>
      </c>
      <c r="B106" s="276" t="s">
        <v>188</v>
      </c>
      <c r="C106" s="277"/>
      <c r="D106" s="271" t="s">
        <v>262</v>
      </c>
      <c r="E106" s="272"/>
      <c r="F106" s="271" t="s">
        <v>263</v>
      </c>
      <c r="G106" s="272"/>
      <c r="H106" s="271" t="s">
        <v>264</v>
      </c>
      <c r="I106" s="272"/>
      <c r="J106" s="271" t="s">
        <v>265</v>
      </c>
      <c r="K106" s="272"/>
      <c r="L106" s="271" t="s">
        <v>266</v>
      </c>
      <c r="M106" s="272"/>
      <c r="N106" s="271" t="s">
        <v>267</v>
      </c>
      <c r="O106" s="280"/>
      <c r="P106" s="271" t="s">
        <v>268</v>
      </c>
      <c r="Q106" s="280"/>
    </row>
    <row r="107" spans="1:17" s="104" customFormat="1" ht="12.75" customHeight="1" x14ac:dyDescent="0.2">
      <c r="A107" s="222" t="s">
        <v>277</v>
      </c>
      <c r="B107" s="278"/>
      <c r="C107" s="279"/>
      <c r="D107" s="271" t="s">
        <v>139</v>
      </c>
      <c r="E107" s="272"/>
      <c r="F107" s="271" t="s">
        <v>139</v>
      </c>
      <c r="G107" s="272"/>
      <c r="H107" s="271" t="s">
        <v>139</v>
      </c>
      <c r="I107" s="272"/>
      <c r="J107" s="271" t="s">
        <v>139</v>
      </c>
      <c r="K107" s="272"/>
      <c r="L107" s="271" t="s">
        <v>139</v>
      </c>
      <c r="M107" s="272"/>
      <c r="N107" s="271" t="s">
        <v>139</v>
      </c>
      <c r="O107" s="280"/>
      <c r="P107" s="271" t="s">
        <v>139</v>
      </c>
      <c r="Q107" s="280"/>
    </row>
    <row r="108" spans="1:17" s="98" customFormat="1" x14ac:dyDescent="0.2">
      <c r="A108" s="208"/>
      <c r="B108" s="260">
        <v>1</v>
      </c>
      <c r="C108" s="261"/>
      <c r="D108" s="262">
        <v>0</v>
      </c>
      <c r="E108" s="263"/>
      <c r="F108" s="262">
        <v>0</v>
      </c>
      <c r="G108" s="263"/>
      <c r="H108" s="262">
        <v>0</v>
      </c>
      <c r="I108" s="263"/>
      <c r="J108" s="262">
        <v>0</v>
      </c>
      <c r="K108" s="263"/>
      <c r="L108" s="262">
        <v>0</v>
      </c>
      <c r="M108" s="263"/>
      <c r="N108" s="262">
        <v>0</v>
      </c>
      <c r="O108" s="263"/>
      <c r="P108" s="262">
        <v>0</v>
      </c>
      <c r="Q108" s="263"/>
    </row>
    <row r="109" spans="1:17" s="98" customFormat="1" x14ac:dyDescent="0.2">
      <c r="A109" s="208"/>
      <c r="B109" s="260">
        <v>1</v>
      </c>
      <c r="C109" s="261"/>
      <c r="D109" s="262">
        <v>0</v>
      </c>
      <c r="E109" s="263"/>
      <c r="F109" s="262">
        <v>0</v>
      </c>
      <c r="G109" s="263"/>
      <c r="H109" s="262">
        <v>0</v>
      </c>
      <c r="I109" s="263"/>
      <c r="J109" s="262">
        <v>0</v>
      </c>
      <c r="K109" s="263"/>
      <c r="L109" s="262">
        <v>0</v>
      </c>
      <c r="M109" s="263"/>
      <c r="N109" s="262">
        <v>0</v>
      </c>
      <c r="O109" s="263"/>
      <c r="P109" s="262">
        <v>0</v>
      </c>
      <c r="Q109" s="263"/>
    </row>
    <row r="110" spans="1:17" s="98" customFormat="1" x14ac:dyDescent="0.2">
      <c r="A110" s="208"/>
      <c r="B110" s="260">
        <v>1</v>
      </c>
      <c r="C110" s="261"/>
      <c r="D110" s="262">
        <v>0</v>
      </c>
      <c r="E110" s="263"/>
      <c r="F110" s="262">
        <v>0</v>
      </c>
      <c r="G110" s="263"/>
      <c r="H110" s="262">
        <v>0</v>
      </c>
      <c r="I110" s="263"/>
      <c r="J110" s="262">
        <v>0</v>
      </c>
      <c r="K110" s="263"/>
      <c r="L110" s="262">
        <v>0</v>
      </c>
      <c r="M110" s="263"/>
      <c r="N110" s="262">
        <v>0</v>
      </c>
      <c r="O110" s="263"/>
      <c r="P110" s="262">
        <v>0</v>
      </c>
      <c r="Q110" s="263"/>
    </row>
    <row r="111" spans="1:17" s="98" customFormat="1" x14ac:dyDescent="0.2">
      <c r="A111" s="208"/>
      <c r="B111" s="260">
        <v>1</v>
      </c>
      <c r="C111" s="261"/>
      <c r="D111" s="262">
        <v>0</v>
      </c>
      <c r="E111" s="263"/>
      <c r="F111" s="262">
        <v>0</v>
      </c>
      <c r="G111" s="263"/>
      <c r="H111" s="262">
        <v>0</v>
      </c>
      <c r="I111" s="263"/>
      <c r="J111" s="262">
        <v>0</v>
      </c>
      <c r="K111" s="263"/>
      <c r="L111" s="262">
        <v>0</v>
      </c>
      <c r="M111" s="263"/>
      <c r="N111" s="262">
        <v>0</v>
      </c>
      <c r="O111" s="263"/>
      <c r="P111" s="262">
        <v>0</v>
      </c>
      <c r="Q111" s="263"/>
    </row>
    <row r="112" spans="1:17" s="98" customFormat="1" x14ac:dyDescent="0.2">
      <c r="A112" s="208"/>
      <c r="B112" s="260">
        <v>1</v>
      </c>
      <c r="C112" s="261"/>
      <c r="D112" s="262">
        <v>0</v>
      </c>
      <c r="E112" s="263"/>
      <c r="F112" s="262">
        <v>0</v>
      </c>
      <c r="G112" s="263"/>
      <c r="H112" s="262">
        <v>0</v>
      </c>
      <c r="I112" s="263"/>
      <c r="J112" s="262">
        <v>0</v>
      </c>
      <c r="K112" s="263"/>
      <c r="L112" s="262">
        <v>0</v>
      </c>
      <c r="M112" s="263"/>
      <c r="N112" s="262">
        <v>0</v>
      </c>
      <c r="O112" s="263"/>
      <c r="P112" s="262">
        <v>0</v>
      </c>
      <c r="Q112" s="263"/>
    </row>
    <row r="113" spans="1:17" ht="13.5" thickBot="1" x14ac:dyDescent="0.25">
      <c r="A113" s="218"/>
      <c r="B113" s="255">
        <v>1</v>
      </c>
      <c r="C113" s="256"/>
      <c r="D113" s="257">
        <v>0</v>
      </c>
      <c r="E113" s="258"/>
      <c r="F113" s="257">
        <v>0</v>
      </c>
      <c r="G113" s="258"/>
      <c r="H113" s="257">
        <v>0</v>
      </c>
      <c r="I113" s="258"/>
      <c r="J113" s="257">
        <v>0</v>
      </c>
      <c r="K113" s="258"/>
      <c r="L113" s="257">
        <v>0</v>
      </c>
      <c r="M113" s="258"/>
      <c r="N113" s="257">
        <v>0</v>
      </c>
      <c r="O113" s="258"/>
      <c r="P113" s="257">
        <v>0</v>
      </c>
      <c r="Q113" s="258"/>
    </row>
  </sheetData>
  <mergeCells count="112">
    <mergeCell ref="L4:M4"/>
    <mergeCell ref="N4:O4"/>
    <mergeCell ref="A51:C51"/>
    <mergeCell ref="A52:C52"/>
    <mergeCell ref="A54:A55"/>
    <mergeCell ref="B54:B55"/>
    <mergeCell ref="C54:C55"/>
    <mergeCell ref="D54:E54"/>
    <mergeCell ref="F54:G54"/>
    <mergeCell ref="H54:I54"/>
    <mergeCell ref="A4:A5"/>
    <mergeCell ref="B4:B5"/>
    <mergeCell ref="C4:C5"/>
    <mergeCell ref="D4:E4"/>
    <mergeCell ref="F4:G4"/>
    <mergeCell ref="H4:I4"/>
    <mergeCell ref="J4:K4"/>
    <mergeCell ref="J54:K54"/>
    <mergeCell ref="L54:M54"/>
    <mergeCell ref="N54:O54"/>
    <mergeCell ref="A69:A70"/>
    <mergeCell ref="B69:B70"/>
    <mergeCell ref="C69:C70"/>
    <mergeCell ref="D69:E69"/>
    <mergeCell ref="F69:G69"/>
    <mergeCell ref="H69:I69"/>
    <mergeCell ref="J69:K69"/>
    <mergeCell ref="L69:M69"/>
    <mergeCell ref="N69:O69"/>
    <mergeCell ref="A79:C79"/>
    <mergeCell ref="A80:C80"/>
    <mergeCell ref="A81:K81"/>
    <mergeCell ref="A82:A83"/>
    <mergeCell ref="B82:B83"/>
    <mergeCell ref="C82:C83"/>
    <mergeCell ref="D82:E82"/>
    <mergeCell ref="F82:G82"/>
    <mergeCell ref="H82:I82"/>
    <mergeCell ref="J82:K82"/>
    <mergeCell ref="L82:M82"/>
    <mergeCell ref="N82:O82"/>
    <mergeCell ref="A105:K105"/>
    <mergeCell ref="B106:C107"/>
    <mergeCell ref="D106:E106"/>
    <mergeCell ref="F106:G106"/>
    <mergeCell ref="H106:I106"/>
    <mergeCell ref="J106:K106"/>
    <mergeCell ref="L106:M106"/>
    <mergeCell ref="N106:O106"/>
    <mergeCell ref="D107:E107"/>
    <mergeCell ref="F107:G107"/>
    <mergeCell ref="H107:I107"/>
    <mergeCell ref="J107:K107"/>
    <mergeCell ref="L107:M107"/>
    <mergeCell ref="N107:O107"/>
    <mergeCell ref="N108:O108"/>
    <mergeCell ref="B109:C109"/>
    <mergeCell ref="D109:E109"/>
    <mergeCell ref="F109:G109"/>
    <mergeCell ref="H109:I109"/>
    <mergeCell ref="J109:K109"/>
    <mergeCell ref="L109:M109"/>
    <mergeCell ref="N109:O109"/>
    <mergeCell ref="B108:C108"/>
    <mergeCell ref="D108:E108"/>
    <mergeCell ref="F108:G108"/>
    <mergeCell ref="H108:I108"/>
    <mergeCell ref="J108:K108"/>
    <mergeCell ref="L108:M108"/>
    <mergeCell ref="D112:E112"/>
    <mergeCell ref="F112:G112"/>
    <mergeCell ref="H112:I112"/>
    <mergeCell ref="J112:K112"/>
    <mergeCell ref="L112:M112"/>
    <mergeCell ref="N110:O110"/>
    <mergeCell ref="B111:C111"/>
    <mergeCell ref="D111:E111"/>
    <mergeCell ref="F111:G111"/>
    <mergeCell ref="H111:I111"/>
    <mergeCell ref="J111:K111"/>
    <mergeCell ref="L111:M111"/>
    <mergeCell ref="N111:O111"/>
    <mergeCell ref="B110:C110"/>
    <mergeCell ref="D110:E110"/>
    <mergeCell ref="F110:G110"/>
    <mergeCell ref="H110:I110"/>
    <mergeCell ref="J110:K110"/>
    <mergeCell ref="L110:M110"/>
    <mergeCell ref="A2:Q2"/>
    <mergeCell ref="A1:Q1"/>
    <mergeCell ref="A3:Q3"/>
    <mergeCell ref="P108:Q108"/>
    <mergeCell ref="P109:Q109"/>
    <mergeCell ref="P110:Q110"/>
    <mergeCell ref="P111:Q111"/>
    <mergeCell ref="P112:Q112"/>
    <mergeCell ref="P113:Q113"/>
    <mergeCell ref="P4:Q4"/>
    <mergeCell ref="P54:Q54"/>
    <mergeCell ref="P69:Q69"/>
    <mergeCell ref="P82:Q82"/>
    <mergeCell ref="P106:Q106"/>
    <mergeCell ref="P107:Q107"/>
    <mergeCell ref="N112:O112"/>
    <mergeCell ref="B113:C113"/>
    <mergeCell ref="D113:E113"/>
    <mergeCell ref="F113:G113"/>
    <mergeCell ref="H113:I113"/>
    <mergeCell ref="J113:K113"/>
    <mergeCell ref="L113:M113"/>
    <mergeCell ref="N113:O113"/>
    <mergeCell ref="B112:C112"/>
  </mergeCells>
  <printOptions horizontalCentered="1" verticalCentered="1"/>
  <pageMargins left="0.9055118110236221" right="0.51181102362204722" top="0.78740157480314965" bottom="0.98425196850393704" header="0.51181102362204722" footer="0.51181102362204722"/>
  <pageSetup paperSize="9" scale="37" firstPageNumber="0" orientation="portrait" r:id="rId1"/>
  <headerFooter>
    <oddHeader>&amp;RMODELO</oddHeader>
    <oddFooter>&amp;CPág.&amp;P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48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221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216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135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3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4'!K104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4'!K52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4'!K80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3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63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221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216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 t="s">
        <v>283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247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5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7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1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195</v>
      </c>
      <c r="C57" s="348"/>
      <c r="D57" s="348"/>
      <c r="E57" s="145">
        <f>ROUND((F15*10%)*5%,2)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248</v>
      </c>
      <c r="C59" s="348"/>
      <c r="D59" s="348"/>
      <c r="E59" s="145">
        <f>ROUND(1200*0.4%,2)*0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416" t="s">
        <v>249</v>
      </c>
      <c r="C60" s="417"/>
      <c r="D60" s="417"/>
      <c r="E60" s="105">
        <f>ROUND(((G34/220)*1.5*8)/12,2)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403" t="s">
        <v>167</v>
      </c>
      <c r="C61" s="404"/>
      <c r="D61" s="404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74" t="s">
        <v>191</v>
      </c>
      <c r="C106" s="168"/>
      <c r="D106" s="168"/>
      <c r="E106" s="39">
        <f>'Insumos Diversos - Lote 4'!K104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6" t="s">
        <v>227</v>
      </c>
      <c r="C107" s="177"/>
      <c r="D107" s="177"/>
      <c r="E107" s="40"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7" t="s">
        <v>193</v>
      </c>
      <c r="C108" s="177"/>
      <c r="D108" s="177"/>
      <c r="E108" s="40">
        <f>'Insumos Diversos - Lote 4'!K80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7" t="s">
        <v>148</v>
      </c>
      <c r="C109" s="177"/>
      <c r="D109" s="177"/>
      <c r="E109" s="40">
        <f>'Insumos Diversos - Lote 4'!K67</f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7" t="s">
        <v>167</v>
      </c>
      <c r="C110" s="177"/>
      <c r="D110" s="177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7" t="s">
        <v>167</v>
      </c>
      <c r="C111" s="177"/>
      <c r="D111" s="177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7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48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221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216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155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4'!K104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4'!K52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4'!K80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N69"/>
  <sheetViews>
    <sheetView windowProtection="1" view="pageBreakPreview" zoomScaleNormal="100" zoomScaleSheetLayoutView="100" workbookViewId="0">
      <pane xSplit="6" topLeftCell="G1" activePane="topRight" state="frozen"/>
      <selection activeCell="O66" sqref="O66"/>
      <selection pane="topRight" activeCell="A2" sqref="A2:K2"/>
    </sheetView>
  </sheetViews>
  <sheetFormatPr defaultRowHeight="16.5" x14ac:dyDescent="0.3"/>
  <cols>
    <col min="1" max="1" width="9.140625" style="9"/>
    <col min="2" max="2" width="10.28515625" style="78" customWidth="1"/>
    <col min="3" max="3" width="21.140625" style="9" customWidth="1"/>
    <col min="4" max="4" width="20.42578125" style="9" customWidth="1"/>
    <col min="5" max="5" width="30.140625" style="9" customWidth="1"/>
    <col min="6" max="8" width="7.140625" style="9" customWidth="1"/>
    <col min="9" max="9" width="12.42578125" style="9" customWidth="1"/>
    <col min="10" max="10" width="14.28515625" style="9" bestFit="1" customWidth="1"/>
    <col min="11" max="11" width="15.42578125" style="9" bestFit="1" customWidth="1"/>
    <col min="12" max="12" width="15.85546875" style="9" bestFit="1" customWidth="1"/>
    <col min="13" max="13" width="19.5703125" style="9" bestFit="1" customWidth="1"/>
    <col min="14" max="14" width="11.85546875" style="9" bestFit="1" customWidth="1"/>
    <col min="15" max="16384" width="9.140625" style="9"/>
  </cols>
  <sheetData>
    <row r="1" spans="1:11" s="1" customFormat="1" ht="12.75" customHeight="1" thickBot="1" x14ac:dyDescent="0.25">
      <c r="A1" s="435" t="s">
        <v>289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</row>
    <row r="2" spans="1:11" s="1" customFormat="1" ht="16.5" customHeight="1" x14ac:dyDescent="0.2">
      <c r="A2" s="438" t="s">
        <v>194</v>
      </c>
      <c r="B2" s="439"/>
      <c r="C2" s="439"/>
      <c r="D2" s="439"/>
      <c r="E2" s="439"/>
      <c r="F2" s="439"/>
      <c r="G2" s="439"/>
      <c r="H2" s="439"/>
      <c r="I2" s="439"/>
      <c r="J2" s="439"/>
      <c r="K2" s="440"/>
    </row>
    <row r="3" spans="1:11" s="1" customFormat="1" ht="12.75" customHeight="1" thickBot="1" x14ac:dyDescent="0.25">
      <c r="A3" s="441" t="s">
        <v>280</v>
      </c>
      <c r="B3" s="442"/>
      <c r="C3" s="442"/>
      <c r="D3" s="442"/>
      <c r="E3" s="442"/>
      <c r="F3" s="442"/>
      <c r="G3" s="442"/>
      <c r="H3" s="442"/>
      <c r="I3" s="442"/>
      <c r="J3" s="442"/>
      <c r="K3" s="443"/>
    </row>
    <row r="4" spans="1:11" ht="27.75" thickBot="1" x14ac:dyDescent="0.35">
      <c r="A4" s="433" t="s">
        <v>218</v>
      </c>
      <c r="B4" s="434"/>
      <c r="C4" s="444" t="s">
        <v>16</v>
      </c>
      <c r="D4" s="444"/>
      <c r="E4" s="444"/>
      <c r="F4" s="182" t="s">
        <v>126</v>
      </c>
      <c r="G4" s="182" t="s">
        <v>127</v>
      </c>
      <c r="H4" s="182" t="s">
        <v>17</v>
      </c>
      <c r="I4" s="183" t="s">
        <v>128</v>
      </c>
      <c r="J4" s="182" t="s">
        <v>129</v>
      </c>
      <c r="K4" s="184" t="s">
        <v>156</v>
      </c>
    </row>
    <row r="5" spans="1:11" x14ac:dyDescent="0.3">
      <c r="A5" s="418" t="s">
        <v>217</v>
      </c>
      <c r="B5" s="419"/>
      <c r="C5" s="243" t="str">
        <f>'Aux. de Limpeza ASJAG - Lote 1'!F$16</f>
        <v>Auxiliar de Limpeza</v>
      </c>
      <c r="D5" s="111" t="str">
        <f>'Aux. de Limpeza ASJAG - Lote 1'!F20</f>
        <v>44 horas Semanais</v>
      </c>
      <c r="E5" s="111" t="str">
        <f>'Aux. de Limpeza ASJAG - Lote 1'!F$7</f>
        <v>SÃO PAULO/SP (ASJAG)</v>
      </c>
      <c r="F5" s="106">
        <f>'Aux. de Limpeza ASJAG - Lote 1'!F21:G21</f>
        <v>1</v>
      </c>
      <c r="G5" s="106">
        <f>'Aux. de Limpeza ASJAG - Lote 1'!F22</f>
        <v>2</v>
      </c>
      <c r="H5" s="106">
        <f t="shared" ref="H5" si="0">F5*G5</f>
        <v>2</v>
      </c>
      <c r="I5" s="107">
        <f ca="1">'Aux. de Limpeza ASJAG - Lote 1'!G135</f>
        <v>0</v>
      </c>
      <c r="J5" s="107">
        <f ca="1">'Aux. de Limpeza ASJAG - Lote 1'!G136</f>
        <v>0</v>
      </c>
      <c r="K5" s="130">
        <f ca="1">'Aux. de Limpeza ASJAG - Lote 1'!G137</f>
        <v>0</v>
      </c>
    </row>
    <row r="6" spans="1:11" ht="17.25" thickBot="1" x14ac:dyDescent="0.35">
      <c r="A6" s="420"/>
      <c r="B6" s="421"/>
      <c r="C6" s="429" t="s">
        <v>228</v>
      </c>
      <c r="D6" s="430"/>
      <c r="E6" s="430"/>
      <c r="F6" s="430"/>
      <c r="G6" s="185">
        <f>SUM(G5)</f>
        <v>2</v>
      </c>
      <c r="H6" s="185">
        <f>SUM(H5)</f>
        <v>2</v>
      </c>
      <c r="I6" s="186"/>
      <c r="J6" s="186">
        <f ca="1">SUM(J5)</f>
        <v>0</v>
      </c>
      <c r="K6" s="187">
        <f ca="1">SUM(K5)</f>
        <v>0</v>
      </c>
    </row>
    <row r="7" spans="1:11" x14ac:dyDescent="0.3">
      <c r="A7" s="420"/>
      <c r="B7" s="421"/>
      <c r="C7" s="244" t="str">
        <f>'Aux. de Limpeza ARVAN - Lote 1'!F16</f>
        <v>Auxiliar de Limpeza</v>
      </c>
      <c r="D7" s="188" t="str">
        <f>'Aux. de Limpeza ARVAN - Lote 1'!F20</f>
        <v>44 Horas Semanais</v>
      </c>
      <c r="E7" s="111" t="str">
        <f>'Aux. de Limpeza ARVAN - Lote 1'!F7</f>
        <v>SÃO PAULO/SP (ARVAN)</v>
      </c>
      <c r="F7" s="106">
        <f>'Aux. de Limpeza ARVAN - Lote 1'!F21:G21</f>
        <v>1</v>
      </c>
      <c r="G7" s="106">
        <f>'Aux. de Limpeza ARVAN - Lote 1'!F22</f>
        <v>2</v>
      </c>
      <c r="H7" s="106">
        <f t="shared" ref="H7" si="1">F7*G7</f>
        <v>2</v>
      </c>
      <c r="I7" s="107">
        <f ca="1">'Aux. de Limpeza ARVAN - Lote 1'!G135</f>
        <v>0</v>
      </c>
      <c r="J7" s="107">
        <f ca="1">'Aux. de Limpeza ARVAN - Lote 1'!G136</f>
        <v>0</v>
      </c>
      <c r="K7" s="130">
        <f ca="1">'Aux. de Limpeza ARVAN - Lote 1'!G137</f>
        <v>0</v>
      </c>
    </row>
    <row r="8" spans="1:11" ht="17.25" thickBot="1" x14ac:dyDescent="0.35">
      <c r="A8" s="420"/>
      <c r="B8" s="421"/>
      <c r="C8" s="429" t="s">
        <v>229</v>
      </c>
      <c r="D8" s="430"/>
      <c r="E8" s="430"/>
      <c r="F8" s="430"/>
      <c r="G8" s="185">
        <f>SUM(G7)</f>
        <v>2</v>
      </c>
      <c r="H8" s="185">
        <f>SUM(H7)</f>
        <v>2</v>
      </c>
      <c r="I8" s="186"/>
      <c r="J8" s="189">
        <f ca="1">SUM(J7)</f>
        <v>0</v>
      </c>
      <c r="K8" s="190">
        <f ca="1">SUM(K7)</f>
        <v>0</v>
      </c>
    </row>
    <row r="9" spans="1:11" s="116" customFormat="1" ht="16.5" customHeight="1" thickBot="1" x14ac:dyDescent="0.35">
      <c r="A9" s="422"/>
      <c r="B9" s="423"/>
      <c r="C9" s="431" t="s">
        <v>222</v>
      </c>
      <c r="D9" s="431"/>
      <c r="E9" s="431"/>
      <c r="F9" s="432"/>
      <c r="G9" s="191">
        <f>SUM(G6,G8)</f>
        <v>4</v>
      </c>
      <c r="H9" s="191">
        <f>SUM(H6,H8)</f>
        <v>4</v>
      </c>
      <c r="I9" s="192"/>
      <c r="J9" s="193">
        <f ca="1">SUM(J6,J8)</f>
        <v>0</v>
      </c>
      <c r="K9" s="194">
        <f ca="1">SUM(K6,K8)</f>
        <v>0</v>
      </c>
    </row>
    <row r="10" spans="1:11" x14ac:dyDescent="0.3">
      <c r="A10" s="418" t="s">
        <v>219</v>
      </c>
      <c r="B10" s="419"/>
      <c r="C10" s="243" t="str">
        <f>'Aux. de Limpeza AGAVA - Lote 2'!F16</f>
        <v>Auxiliar de Limpeza</v>
      </c>
      <c r="D10" s="112" t="str">
        <f>'Aux. de Limpeza AGAVA - Lote 2'!F20</f>
        <v>44 Horas Semanais</v>
      </c>
      <c r="E10" s="111" t="str">
        <f>'Aux. de Limpeza AGAVA - Lote 2'!F7</f>
        <v>AVARÉ/SP (AGAVA)</v>
      </c>
      <c r="F10" s="106">
        <f>'Aux. de Limpeza AGAVA - Lote 2'!F21</f>
        <v>1</v>
      </c>
      <c r="G10" s="106">
        <f>'Aux. de Limpeza AGAVA - Lote 2'!F22</f>
        <v>4</v>
      </c>
      <c r="H10" s="106">
        <f>F10*G10</f>
        <v>4</v>
      </c>
      <c r="I10" s="107">
        <f ca="1">'Aux. de Limpeza AGAVA - Lote 2'!G135</f>
        <v>0</v>
      </c>
      <c r="J10" s="107">
        <f ca="1">'Aux. de Limpeza AGAVA - Lote 2'!G136</f>
        <v>0</v>
      </c>
      <c r="K10" s="130">
        <f ca="1">'Aux. de Limpeza AGAVA - Lote 2'!G137</f>
        <v>0</v>
      </c>
    </row>
    <row r="11" spans="1:11" x14ac:dyDescent="0.3">
      <c r="A11" s="420"/>
      <c r="B11" s="421"/>
      <c r="C11" s="245" t="str">
        <f>'Aux. Jardinagem AGAVA - Lote 2'!F16</f>
        <v>Auxiliar de Jardinagem</v>
      </c>
      <c r="D11" s="159" t="str">
        <f>'Aux. Jardinagem AGAVA - Lote 2'!F20</f>
        <v>44 Horas Semanais</v>
      </c>
      <c r="E11" s="160" t="str">
        <f>'Aux. Jardinagem AGAVA - Lote 2'!F7</f>
        <v>AVARÉ/SP (AGAVA)</v>
      </c>
      <c r="F11" s="161">
        <f>'Aux. Jardinagem AGAVA - Lote 2'!F21</f>
        <v>1</v>
      </c>
      <c r="G11" s="161">
        <f>'Aux. Jardinagem AGAVA - Lote 2'!F22</f>
        <v>1</v>
      </c>
      <c r="H11" s="108">
        <f t="shared" ref="H11:H26" si="2">F11*G11</f>
        <v>1</v>
      </c>
      <c r="I11" s="128">
        <f ca="1">'Aux. Jardinagem AGAVA - Lote 2'!G135</f>
        <v>0</v>
      </c>
      <c r="J11" s="128">
        <f ca="1">'Aux. Jardinagem AGAVA - Lote 2'!G136</f>
        <v>0</v>
      </c>
      <c r="K11" s="129">
        <f ca="1">'Aux. Jardinagem AGAVA - Lote 2'!G137</f>
        <v>0</v>
      </c>
    </row>
    <row r="12" spans="1:11" x14ac:dyDescent="0.3">
      <c r="A12" s="420"/>
      <c r="B12" s="421"/>
      <c r="C12" s="246" t="str">
        <f>'Líder AGAVA - Lote 2'!F16</f>
        <v>Líder de Limpeza</v>
      </c>
      <c r="D12" s="115" t="str">
        <f>'Líder AGAVA - Lote 2'!F20</f>
        <v>44 Horas Semanais</v>
      </c>
      <c r="E12" s="114" t="str">
        <f>'Líder AGAVA - Lote 2'!F7</f>
        <v>AVARÉ/SP (AGAVA)</v>
      </c>
      <c r="F12" s="108">
        <f>'Líder AGAVA - Lote 2'!F21</f>
        <v>1</v>
      </c>
      <c r="G12" s="108">
        <f>'Líder AGAVA - Lote 2'!F22</f>
        <v>1</v>
      </c>
      <c r="H12" s="108">
        <f t="shared" si="2"/>
        <v>1</v>
      </c>
      <c r="I12" s="109">
        <f ca="1">'Líder AGAVA - Lote 2'!G135</f>
        <v>0</v>
      </c>
      <c r="J12" s="109">
        <f ca="1">'Líder AGAVA - Lote 2'!G136</f>
        <v>0</v>
      </c>
      <c r="K12" s="110">
        <f ca="1">'Líder AGAVA - Lote 2'!G137</f>
        <v>0</v>
      </c>
    </row>
    <row r="13" spans="1:11" ht="17.25" thickBot="1" x14ac:dyDescent="0.35">
      <c r="A13" s="420"/>
      <c r="B13" s="421"/>
      <c r="C13" s="429" t="s">
        <v>230</v>
      </c>
      <c r="D13" s="430"/>
      <c r="E13" s="430"/>
      <c r="F13" s="430"/>
      <c r="G13" s="185">
        <f>SUM(G10:G12)</f>
        <v>6</v>
      </c>
      <c r="H13" s="185">
        <f>SUM(H10:H12)</f>
        <v>6</v>
      </c>
      <c r="I13" s="186"/>
      <c r="J13" s="189">
        <f ca="1">SUM(J10:J12)</f>
        <v>0</v>
      </c>
      <c r="K13" s="190">
        <f ca="1">SUM(K10:K12)</f>
        <v>0</v>
      </c>
    </row>
    <row r="14" spans="1:11" x14ac:dyDescent="0.3">
      <c r="A14" s="420"/>
      <c r="B14" s="421"/>
      <c r="C14" s="243" t="str">
        <f>'Aux. de Limpeza ASAVA - Loto 2'!F16</f>
        <v>Auxiliar de Limpeza</v>
      </c>
      <c r="D14" s="112" t="str">
        <f>'Aux. de Limpeza ASAVA - Loto 2'!F20</f>
        <v>44 Horas Semanais</v>
      </c>
      <c r="E14" s="111" t="str">
        <f>'Aux. de Limpeza ASAVA - Loto 2'!F7</f>
        <v>AVARÉ/SP (ASAVA)</v>
      </c>
      <c r="F14" s="106">
        <f>'Aux. de Limpeza ASAVA - Loto 2'!F21</f>
        <v>1</v>
      </c>
      <c r="G14" s="106">
        <f>'Aux. de Limpeza ASAVA - Loto 2'!F22</f>
        <v>1</v>
      </c>
      <c r="H14" s="106">
        <f t="shared" si="2"/>
        <v>1</v>
      </c>
      <c r="I14" s="107">
        <f ca="1">'Aux. de Limpeza ASAVA - Loto 2'!G135</f>
        <v>0</v>
      </c>
      <c r="J14" s="107">
        <f ca="1">'Aux. de Limpeza ASAVA - Loto 2'!G136</f>
        <v>0</v>
      </c>
      <c r="K14" s="130">
        <f ca="1">'Aux. de Limpeza ASAVA - Loto 2'!G137</f>
        <v>0</v>
      </c>
    </row>
    <row r="15" spans="1:11" ht="17.25" thickBot="1" x14ac:dyDescent="0.35">
      <c r="A15" s="420"/>
      <c r="B15" s="421"/>
      <c r="C15" s="429" t="s">
        <v>231</v>
      </c>
      <c r="D15" s="430"/>
      <c r="E15" s="430"/>
      <c r="F15" s="430"/>
      <c r="G15" s="185">
        <f>SUM(G14)</f>
        <v>1</v>
      </c>
      <c r="H15" s="185">
        <f>SUM(H14)</f>
        <v>1</v>
      </c>
      <c r="I15" s="186"/>
      <c r="J15" s="189">
        <f ca="1">SUM(J14)</f>
        <v>0</v>
      </c>
      <c r="K15" s="190">
        <f ca="1">SUM(K14)</f>
        <v>0</v>
      </c>
    </row>
    <row r="16" spans="1:11" x14ac:dyDescent="0.3">
      <c r="A16" s="420"/>
      <c r="B16" s="421"/>
      <c r="C16" s="243" t="str">
        <f>'Aux. de Limpeza ASBAU - Lote 2'!F16</f>
        <v>Auxiliar de Limpeza</v>
      </c>
      <c r="D16" s="112" t="str">
        <f>'Aux. de Limpeza ASBAU - Lote 2'!F20</f>
        <v>44 Horas Semanais</v>
      </c>
      <c r="E16" s="111" t="str">
        <f>'Aux. de Limpeza ASBAU - Lote 2'!F7</f>
        <v>BAURU/SP (ASBAU)</v>
      </c>
      <c r="F16" s="106">
        <f>'Aux. de Limpeza ASBAU - Lote 2'!F21</f>
        <v>1</v>
      </c>
      <c r="G16" s="106">
        <f>'Aux. de Limpeza ASBAU - Lote 2'!F22</f>
        <v>1</v>
      </c>
      <c r="H16" s="106">
        <f t="shared" si="2"/>
        <v>1</v>
      </c>
      <c r="I16" s="107">
        <f ca="1">'Aux. de Limpeza ASBAU - Lote 2'!G135</f>
        <v>0</v>
      </c>
      <c r="J16" s="107">
        <f ca="1">'Aux. de Limpeza ASBAU - Lote 2'!G136</f>
        <v>0</v>
      </c>
      <c r="K16" s="130">
        <f ca="1">'Aux. de Limpeza ASBAU - Lote 2'!G137</f>
        <v>0</v>
      </c>
    </row>
    <row r="17" spans="1:11" x14ac:dyDescent="0.3">
      <c r="A17" s="420"/>
      <c r="B17" s="421"/>
      <c r="C17" s="246" t="str">
        <f>'Aux. Jardinagem ASBAU - Lote 2'!F16</f>
        <v>Auxiliar de Jardinagem</v>
      </c>
      <c r="D17" s="115" t="str">
        <f>'Aux. Jardinagem ASBAU - Lote 2'!F20</f>
        <v>44 Horas Semanais</v>
      </c>
      <c r="E17" s="114" t="str">
        <f>'Aux. Jardinagem ASBAU - Lote 2'!F7</f>
        <v>BAURU/SP (ASBAU)</v>
      </c>
      <c r="F17" s="108">
        <f>'Aux. Jardinagem ASBAU - Lote 2'!F21</f>
        <v>1</v>
      </c>
      <c r="G17" s="108">
        <f>'Aux. Jardinagem ASBAU - Lote 2'!F22</f>
        <v>1</v>
      </c>
      <c r="H17" s="108">
        <f t="shared" si="2"/>
        <v>1</v>
      </c>
      <c r="I17" s="109">
        <f ca="1">'Aux. Jardinagem ASBAU - Lote 2'!G135</f>
        <v>0</v>
      </c>
      <c r="J17" s="109">
        <f ca="1">'Aux. Jardinagem ASBAU - Lote 2'!G136</f>
        <v>0</v>
      </c>
      <c r="K17" s="110">
        <f ca="1">'Aux. Jardinagem ASBAU - Lote 2'!G137</f>
        <v>0</v>
      </c>
    </row>
    <row r="18" spans="1:11" ht="17.25" thickBot="1" x14ac:dyDescent="0.35">
      <c r="A18" s="420"/>
      <c r="B18" s="421"/>
      <c r="C18" s="429" t="s">
        <v>232</v>
      </c>
      <c r="D18" s="430"/>
      <c r="E18" s="430"/>
      <c r="F18" s="430"/>
      <c r="G18" s="185">
        <f>SUM(G16:G17)</f>
        <v>2</v>
      </c>
      <c r="H18" s="185">
        <f>SUM(H16:H17)</f>
        <v>2</v>
      </c>
      <c r="I18" s="186"/>
      <c r="J18" s="189">
        <f ca="1">SUM(J16:J17)</f>
        <v>0</v>
      </c>
      <c r="K18" s="190">
        <f ca="1">SUM(K16:K17)</f>
        <v>0</v>
      </c>
    </row>
    <row r="19" spans="1:11" ht="16.5" customHeight="1" x14ac:dyDescent="0.3">
      <c r="A19" s="420"/>
      <c r="B19" s="421"/>
      <c r="C19" s="243" t="str">
        <f>'Aux. de Limpeza ARPED - Lote 2'!F16</f>
        <v>Auxiliar de Limpeza</v>
      </c>
      <c r="D19" s="112" t="str">
        <f>'Aux. de Limpeza ARPED - Lote 2'!F20</f>
        <v>44 Horas Semanais</v>
      </c>
      <c r="E19" s="111" t="str">
        <f>'Aux. de Limpeza ARPED - Lote 2'!F7</f>
        <v>PEDERNEIRAS/SP (ARPED)</v>
      </c>
      <c r="F19" s="106">
        <f>'Aux. de Limpeza ARPED - Lote 2'!F21</f>
        <v>1</v>
      </c>
      <c r="G19" s="106">
        <f>'Aux. de Limpeza ARPED - Lote 2'!F22</f>
        <v>1</v>
      </c>
      <c r="H19" s="106">
        <f t="shared" si="2"/>
        <v>1</v>
      </c>
      <c r="I19" s="107">
        <f ca="1">'Aux. de Limpeza ARPED - Lote 2'!G135</f>
        <v>0</v>
      </c>
      <c r="J19" s="107">
        <f ca="1">'Aux. de Limpeza ARPED - Lote 2'!G136</f>
        <v>0</v>
      </c>
      <c r="K19" s="130">
        <f ca="1">'Aux. de Limpeza ARPED - Lote 2'!G137</f>
        <v>0</v>
      </c>
    </row>
    <row r="20" spans="1:11" ht="16.5" customHeight="1" x14ac:dyDescent="0.3">
      <c r="A20" s="420"/>
      <c r="B20" s="421"/>
      <c r="C20" s="246" t="str">
        <f>'Aux. Jardinagem ARPED - Lote 2'!F16</f>
        <v>Auxiliar de Jardinagem</v>
      </c>
      <c r="D20" s="115" t="str">
        <f>'Aux. Jardinagem ARPED - Lote 2'!F20</f>
        <v>44 Horas Semanais</v>
      </c>
      <c r="E20" s="114" t="str">
        <f>'Aux. Jardinagem ARPED - Lote 2'!F7</f>
        <v>PEDERNEIRAS/SP (ARPED)</v>
      </c>
      <c r="F20" s="108">
        <f>'Aux. Jardinagem ARPED - Lote 2'!F21</f>
        <v>1</v>
      </c>
      <c r="G20" s="108">
        <f>'Aux. Jardinagem ARPED - Lote 2'!F22</f>
        <v>1</v>
      </c>
      <c r="H20" s="108">
        <f t="shared" si="2"/>
        <v>1</v>
      </c>
      <c r="I20" s="109">
        <f ca="1">'Aux. Jardinagem ARPED - Lote 2'!G135</f>
        <v>0</v>
      </c>
      <c r="J20" s="109">
        <f ca="1">'Aux. Jardinagem ARPED - Lote 2'!G136</f>
        <v>0</v>
      </c>
      <c r="K20" s="110">
        <f ca="1">'Aux. Jardinagem ARPED - Lote 2'!G137</f>
        <v>0</v>
      </c>
    </row>
    <row r="21" spans="1:11" ht="16.5" customHeight="1" thickBot="1" x14ac:dyDescent="0.35">
      <c r="A21" s="420"/>
      <c r="B21" s="421"/>
      <c r="C21" s="429" t="s">
        <v>233</v>
      </c>
      <c r="D21" s="430"/>
      <c r="E21" s="430"/>
      <c r="F21" s="430"/>
      <c r="G21" s="185">
        <f>SUM(G19:G20)</f>
        <v>2</v>
      </c>
      <c r="H21" s="185">
        <f>SUM(H19:H20)</f>
        <v>2</v>
      </c>
      <c r="I21" s="186"/>
      <c r="J21" s="189">
        <f ca="1">SUM(J19:J20)</f>
        <v>0</v>
      </c>
      <c r="K21" s="190">
        <f ca="1">SUM(K19:K20)</f>
        <v>0</v>
      </c>
    </row>
    <row r="22" spans="1:11" x14ac:dyDescent="0.3">
      <c r="A22" s="420"/>
      <c r="B22" s="421"/>
      <c r="C22" s="243" t="str">
        <f>'Aux. de Limpeza ARRUB - Lote 2'!F16</f>
        <v>Auxiliar de Limpeza</v>
      </c>
      <c r="D22" s="112" t="str">
        <f>'Aux. de Limpeza ARRUB - Lote 2'!F20</f>
        <v>44 Horas Semanais</v>
      </c>
      <c r="E22" s="111" t="str">
        <f>'Aux. de Limpeza ARRUB - Lote 2'!F7</f>
        <v>BOTUCATU/SP (ARRUB)</v>
      </c>
      <c r="F22" s="106">
        <f>'Aux. de Limpeza ARRUB - Lote 2'!F21</f>
        <v>1</v>
      </c>
      <c r="G22" s="106">
        <f>'Aux. de Limpeza ARRUB - Lote 2'!F22</f>
        <v>1</v>
      </c>
      <c r="H22" s="106">
        <f t="shared" si="2"/>
        <v>1</v>
      </c>
      <c r="I22" s="107">
        <f ca="1">'Aux. de Limpeza ARRUB - Lote 2'!G135</f>
        <v>0</v>
      </c>
      <c r="J22" s="107">
        <f ca="1">'Aux. de Limpeza ARRUB - Lote 2'!G136</f>
        <v>0</v>
      </c>
      <c r="K22" s="130">
        <f ca="1">'Aux. de Limpeza ARRUB - Lote 2'!G137</f>
        <v>0</v>
      </c>
    </row>
    <row r="23" spans="1:11" ht="17.25" thickBot="1" x14ac:dyDescent="0.35">
      <c r="A23" s="420"/>
      <c r="B23" s="421"/>
      <c r="C23" s="429" t="s">
        <v>234</v>
      </c>
      <c r="D23" s="430"/>
      <c r="E23" s="430"/>
      <c r="F23" s="430"/>
      <c r="G23" s="185">
        <f>SUM(G22)</f>
        <v>1</v>
      </c>
      <c r="H23" s="185">
        <f>SUM(H22)</f>
        <v>1</v>
      </c>
      <c r="I23" s="186"/>
      <c r="J23" s="189">
        <f ca="1">SUM(J22)</f>
        <v>0</v>
      </c>
      <c r="K23" s="190">
        <f ca="1">SUM(K22)</f>
        <v>0</v>
      </c>
    </row>
    <row r="24" spans="1:11" x14ac:dyDescent="0.3">
      <c r="A24" s="420"/>
      <c r="B24" s="421"/>
      <c r="C24" s="243" t="str">
        <f>'Aux. de Limpeza AGTAT - Lote 2'!F16</f>
        <v>Auxiliar de Limpeza</v>
      </c>
      <c r="D24" s="112" t="str">
        <f>'Aux. de Limpeza AGTAT - Lote 2'!F20</f>
        <v>44 Horas Semanais</v>
      </c>
      <c r="E24" s="111" t="str">
        <f>'Aux. de Limpeza AGTAT - Lote 2'!F7</f>
        <v>TATUÍ/SP (AGTAT)</v>
      </c>
      <c r="F24" s="106">
        <f>'Aux. de Limpeza AGTAT - Lote 2'!F21</f>
        <v>1</v>
      </c>
      <c r="G24" s="106">
        <f>'Aux. de Limpeza AGTAT - Lote 2'!F22</f>
        <v>4</v>
      </c>
      <c r="H24" s="106">
        <f t="shared" si="2"/>
        <v>4</v>
      </c>
      <c r="I24" s="107">
        <f ca="1">'Aux. de Limpeza AGTAT - Lote 2'!G135</f>
        <v>0</v>
      </c>
      <c r="J24" s="107">
        <f ca="1">'Aux. de Limpeza AGTAT - Lote 2'!G136</f>
        <v>0</v>
      </c>
      <c r="K24" s="130">
        <f ca="1">'Aux. de Limpeza AGTAT - Lote 2'!G137</f>
        <v>0</v>
      </c>
    </row>
    <row r="25" spans="1:11" x14ac:dyDescent="0.3">
      <c r="A25" s="420"/>
      <c r="B25" s="421"/>
      <c r="C25" s="246" t="str">
        <f>'Aux. Jardinagem AGTAT - Lote 2'!F16</f>
        <v>Auxiliar de Jardinagem</v>
      </c>
      <c r="D25" s="115" t="str">
        <f>'Aux. Jardinagem AGTAT - Lote 2'!F20</f>
        <v>44 Horas Semanais</v>
      </c>
      <c r="E25" s="114" t="str">
        <f>'Aux. Jardinagem AGTAT - Lote 2'!F7</f>
        <v>TATUÍ/SP (AGTAT)</v>
      </c>
      <c r="F25" s="108">
        <f>'Aux. Jardinagem AGTAT - Lote 2'!F21</f>
        <v>1</v>
      </c>
      <c r="G25" s="108">
        <f>'Aux. Jardinagem AGTAT - Lote 2'!F22</f>
        <v>1</v>
      </c>
      <c r="H25" s="108">
        <f t="shared" si="2"/>
        <v>1</v>
      </c>
      <c r="I25" s="109">
        <f ca="1">'Aux. Jardinagem AGTAT - Lote 2'!G135</f>
        <v>0</v>
      </c>
      <c r="J25" s="109">
        <f ca="1">'Aux. Jardinagem AGTAT - Lote 2'!G136</f>
        <v>0</v>
      </c>
      <c r="K25" s="110">
        <f ca="1">'Aux. Jardinagem AGTAT - Lote 2'!G137</f>
        <v>0</v>
      </c>
    </row>
    <row r="26" spans="1:11" x14ac:dyDescent="0.3">
      <c r="A26" s="420"/>
      <c r="B26" s="421"/>
      <c r="C26" s="246" t="str">
        <f>'Líder AGTAT - Lote 2'!F16</f>
        <v>Líder de Limpeza</v>
      </c>
      <c r="D26" s="115" t="str">
        <f>'Líder AGTAT - Lote 2'!F20</f>
        <v>44 Horas Semanais</v>
      </c>
      <c r="E26" s="114" t="str">
        <f>'Líder AGTAT - Lote 2'!F7</f>
        <v>TATUÍ/SP (AGTAT)</v>
      </c>
      <c r="F26" s="108">
        <f>'Líder AGTAT - Lote 2'!F21</f>
        <v>1</v>
      </c>
      <c r="G26" s="108">
        <f>'Líder AGTAT - Lote 2'!F22</f>
        <v>1</v>
      </c>
      <c r="H26" s="108">
        <f t="shared" si="2"/>
        <v>1</v>
      </c>
      <c r="I26" s="109">
        <f ca="1">'Líder AGTAT - Lote 2'!G135</f>
        <v>0</v>
      </c>
      <c r="J26" s="109">
        <f ca="1">'Líder AGTAT - Lote 2'!G136</f>
        <v>0</v>
      </c>
      <c r="K26" s="110">
        <f ca="1">'Líder AGTAT - Lote 2'!G137</f>
        <v>0</v>
      </c>
    </row>
    <row r="27" spans="1:11" ht="17.25" thickBot="1" x14ac:dyDescent="0.35">
      <c r="A27" s="420"/>
      <c r="B27" s="421"/>
      <c r="C27" s="429" t="s">
        <v>235</v>
      </c>
      <c r="D27" s="430"/>
      <c r="E27" s="430"/>
      <c r="F27" s="430"/>
      <c r="G27" s="185">
        <f>SUM(G24:G26)</f>
        <v>6</v>
      </c>
      <c r="H27" s="185">
        <f>SUM(H24:H26)</f>
        <v>6</v>
      </c>
      <c r="I27" s="186"/>
      <c r="J27" s="189">
        <f ca="1">SUM(J24:J26)</f>
        <v>0</v>
      </c>
      <c r="K27" s="190">
        <f ca="1">SUM(K24:K26)</f>
        <v>0</v>
      </c>
    </row>
    <row r="28" spans="1:11" s="116" customFormat="1" ht="17.25" thickBot="1" x14ac:dyDescent="0.35">
      <c r="A28" s="422"/>
      <c r="B28" s="423"/>
      <c r="C28" s="424" t="s">
        <v>223</v>
      </c>
      <c r="D28" s="425"/>
      <c r="E28" s="425"/>
      <c r="F28" s="426"/>
      <c r="G28" s="191">
        <f>SUM(G13,G15,G18,G21,G23,G27)</f>
        <v>18</v>
      </c>
      <c r="H28" s="191">
        <f>SUM(H13,H15,H18,H21,H23,H27)</f>
        <v>18</v>
      </c>
      <c r="I28" s="192"/>
      <c r="J28" s="193">
        <f ca="1">SUM(J13,J15,J18,J21,J23,J27)</f>
        <v>0</v>
      </c>
      <c r="K28" s="194">
        <f ca="1">SUM(K13,K15,K18,K21,K23,K27)</f>
        <v>0</v>
      </c>
    </row>
    <row r="29" spans="1:11" s="78" customFormat="1" x14ac:dyDescent="0.3">
      <c r="A29" s="418" t="s">
        <v>220</v>
      </c>
      <c r="B29" s="419"/>
      <c r="C29" s="243" t="str">
        <f>'Aux. de Limpeza ARARA - Lote 3'!F16</f>
        <v>Auxiliar de Limpeza</v>
      </c>
      <c r="D29" s="112" t="str">
        <f>'Aux. de Limpeza ARARA - Lote 3'!F20</f>
        <v>44 Horas Semanais</v>
      </c>
      <c r="E29" s="111" t="str">
        <f>'Aux. de Limpeza ARARA - Lote 3'!F7</f>
        <v>ARARAQUARA/SP (ARARA/ANEXO)</v>
      </c>
      <c r="F29" s="106">
        <f>'Aux. de Limpeza ARARA - Lote 3'!F21</f>
        <v>1</v>
      </c>
      <c r="G29" s="106">
        <f>'Aux. de Limpeza ARARA - Lote 3'!F22</f>
        <v>1</v>
      </c>
      <c r="H29" s="106">
        <f>F29*G29</f>
        <v>1</v>
      </c>
      <c r="I29" s="107">
        <f ca="1">'Aux. de Limpeza ARARA - Lote 3'!G135</f>
        <v>0</v>
      </c>
      <c r="J29" s="107">
        <f ca="1">'Aux. de Limpeza ARARA - Lote 3'!G136</f>
        <v>0</v>
      </c>
      <c r="K29" s="130">
        <f ca="1">'Aux. de Limpeza ARARA - Lote 3'!G137</f>
        <v>0</v>
      </c>
    </row>
    <row r="30" spans="1:11" s="78" customFormat="1" ht="17.25" thickBot="1" x14ac:dyDescent="0.35">
      <c r="A30" s="420"/>
      <c r="B30" s="421"/>
      <c r="C30" s="429" t="s">
        <v>236</v>
      </c>
      <c r="D30" s="430"/>
      <c r="E30" s="430"/>
      <c r="F30" s="430"/>
      <c r="G30" s="185">
        <f>SUM(G29)</f>
        <v>1</v>
      </c>
      <c r="H30" s="185">
        <f>SUM(H29)</f>
        <v>1</v>
      </c>
      <c r="I30" s="186"/>
      <c r="J30" s="189">
        <f ca="1">SUM(J29)</f>
        <v>0</v>
      </c>
      <c r="K30" s="190">
        <f ca="1">SUM(K29)</f>
        <v>0</v>
      </c>
    </row>
    <row r="31" spans="1:11" s="78" customFormat="1" x14ac:dyDescent="0.3">
      <c r="A31" s="420"/>
      <c r="B31" s="421"/>
      <c r="C31" s="243" t="str">
        <f>'Aux. de Limpeza AGARA - Lote 3'!F16</f>
        <v>Auxiliar de Limpeza</v>
      </c>
      <c r="D31" s="112" t="str">
        <f>'Aux. de Limpeza AGARA - Lote 3'!F20</f>
        <v>44 Horas Semanais</v>
      </c>
      <c r="E31" s="111" t="str">
        <f>'Aux. de Limpeza AGARA - Lote 3'!F7</f>
        <v>ARARAQUARA/SP (AGARA/SEDE)</v>
      </c>
      <c r="F31" s="106">
        <f>'Aux. de Limpeza AGARA - Lote 3'!F21</f>
        <v>1</v>
      </c>
      <c r="G31" s="106">
        <f>'Aux. de Limpeza AGARA - Lote 3'!F22</f>
        <v>1</v>
      </c>
      <c r="H31" s="106">
        <f t="shared" ref="H31:H49" si="3">F31*G31</f>
        <v>1</v>
      </c>
      <c r="I31" s="107">
        <f ca="1">'Aux. de Limpeza AGARA - Lote 3'!G135</f>
        <v>0</v>
      </c>
      <c r="J31" s="107">
        <f ca="1">'Aux. de Limpeza AGARA - Lote 3'!G136</f>
        <v>0</v>
      </c>
      <c r="K31" s="130">
        <f ca="1">'Aux. de Limpeza AGARA - Lote 3'!G137</f>
        <v>0</v>
      </c>
    </row>
    <row r="32" spans="1:11" s="78" customFormat="1" x14ac:dyDescent="0.3">
      <c r="A32" s="420"/>
      <c r="B32" s="421"/>
      <c r="C32" s="246" t="str">
        <f>'Aux. Jardinagem AGARA - Lote 3'!F16</f>
        <v>Auxiliar de Jardinagem</v>
      </c>
      <c r="D32" s="115" t="str">
        <f>'Aux. Jardinagem AGARA - Lote 3'!F20</f>
        <v>44 Horas Semanais</v>
      </c>
      <c r="E32" s="114" t="str">
        <f>'Aux. Jardinagem AGARA - Lote 3'!F7</f>
        <v>ARARAQUARA/SP (AGARA/SEDE)</v>
      </c>
      <c r="F32" s="108">
        <f>'Aux. Jardinagem AGARA - Lote 3'!F21</f>
        <v>1</v>
      </c>
      <c r="G32" s="108">
        <f>'Aux. Jardinagem AGARA - Lote 3'!F22</f>
        <v>1</v>
      </c>
      <c r="H32" s="108">
        <f t="shared" si="3"/>
        <v>1</v>
      </c>
      <c r="I32" s="109">
        <f ca="1">'Aux. Jardinagem AGARA - Lote 3'!G135</f>
        <v>0</v>
      </c>
      <c r="J32" s="109">
        <f ca="1">'Aux. Jardinagem AGARA - Lote 3'!G136</f>
        <v>0</v>
      </c>
      <c r="K32" s="110">
        <f ca="1">'Aux. Jardinagem AGARA - Lote 3'!G137</f>
        <v>0</v>
      </c>
    </row>
    <row r="33" spans="1:11" s="78" customFormat="1" x14ac:dyDescent="0.3">
      <c r="A33" s="420"/>
      <c r="B33" s="421"/>
      <c r="C33" s="246" t="str">
        <f>'Líder AGARA - Lote 3'!F16</f>
        <v>Líder de Limpeza</v>
      </c>
      <c r="D33" s="115" t="str">
        <f>'Líder AGARA - Lote 3'!F20</f>
        <v>44 Horas Semanais</v>
      </c>
      <c r="E33" s="114" t="str">
        <f>'Líder AGARA - Lote 3'!F7</f>
        <v>ARARAQUARA/SP (AGARA/SEDE)</v>
      </c>
      <c r="F33" s="108">
        <f>'Líder AGARA - Lote 3'!F21</f>
        <v>1</v>
      </c>
      <c r="G33" s="108">
        <f>'Líder AGARA - Lote 3'!F22</f>
        <v>1</v>
      </c>
      <c r="H33" s="108">
        <f t="shared" si="3"/>
        <v>1</v>
      </c>
      <c r="I33" s="109">
        <f ca="1">'Líder AGARA - Lote 3'!G135</f>
        <v>0</v>
      </c>
      <c r="J33" s="109">
        <f ca="1">'Líder AGARA - Lote 3'!G136</f>
        <v>0</v>
      </c>
      <c r="K33" s="110">
        <f ca="1">'Líder AGARA - Lote 3'!G137</f>
        <v>0</v>
      </c>
    </row>
    <row r="34" spans="1:11" s="78" customFormat="1" ht="17.25" thickBot="1" x14ac:dyDescent="0.35">
      <c r="A34" s="420"/>
      <c r="B34" s="421"/>
      <c r="C34" s="429" t="s">
        <v>237</v>
      </c>
      <c r="D34" s="430"/>
      <c r="E34" s="430"/>
      <c r="F34" s="430"/>
      <c r="G34" s="185">
        <f>SUM(G31:G33)</f>
        <v>3</v>
      </c>
      <c r="H34" s="185">
        <f>SUM(H31:H33)</f>
        <v>3</v>
      </c>
      <c r="I34" s="186"/>
      <c r="J34" s="189">
        <f ca="1">SUM(J31:J33)</f>
        <v>0</v>
      </c>
      <c r="K34" s="190">
        <f ca="1">SUM(K31:K33)</f>
        <v>0</v>
      </c>
    </row>
    <row r="35" spans="1:11" s="78" customFormat="1" ht="16.5" customHeight="1" x14ac:dyDescent="0.3">
      <c r="A35" s="420"/>
      <c r="B35" s="421"/>
      <c r="C35" s="243" t="str">
        <f>'Aux. de Limpeza ARTUT - Lote 3'!F16</f>
        <v>Auxiliar de Limpeza</v>
      </c>
      <c r="D35" s="112" t="str">
        <f>'Aux. de Limpeza ARTUT - Lote 3'!F20</f>
        <v>44 Horas Semanais</v>
      </c>
      <c r="E35" s="111" t="str">
        <f>'Aux. de Limpeza ARTUT - Lote 3'!F7</f>
        <v>ARARAQUARA/SP (ARTUT/TUTÓIA)</v>
      </c>
      <c r="F35" s="106">
        <f>'Aux. de Limpeza ARTUT - Lote 3'!F21</f>
        <v>1</v>
      </c>
      <c r="G35" s="106">
        <f>'Aux. de Limpeza ARTUT - Lote 3'!F22</f>
        <v>1</v>
      </c>
      <c r="H35" s="106">
        <f t="shared" si="3"/>
        <v>1</v>
      </c>
      <c r="I35" s="107">
        <f ca="1">'Aux. de Limpeza ARTUT - Lote 3'!G135</f>
        <v>0</v>
      </c>
      <c r="J35" s="107">
        <f ca="1">'Aux. de Limpeza ARTUT - Lote 3'!G136</f>
        <v>0</v>
      </c>
      <c r="K35" s="130">
        <f ca="1">'Aux. de Limpeza ARTUT - Lote 3'!G137</f>
        <v>0</v>
      </c>
    </row>
    <row r="36" spans="1:11" s="78" customFormat="1" ht="16.5" customHeight="1" x14ac:dyDescent="0.3">
      <c r="A36" s="420"/>
      <c r="B36" s="421"/>
      <c r="C36" s="246" t="str">
        <f>'Aux. Jardinagem ARTUT - Lote 3'!F16</f>
        <v>Auxiliar de Jardinagem</v>
      </c>
      <c r="D36" s="115" t="str">
        <f>'Aux. Jardinagem ARTUT - Lote 3'!F20</f>
        <v>44 Horas Semanais</v>
      </c>
      <c r="E36" s="114" t="str">
        <f>'Aux. Jardinagem ARTUT - Lote 3'!F7</f>
        <v>ARARAQUARA/SP (ARTUT/TUTÓIA)</v>
      </c>
      <c r="F36" s="108">
        <f>'Aux. Jardinagem ARTUT - Lote 3'!F21</f>
        <v>1</v>
      </c>
      <c r="G36" s="108">
        <f>'Aux. Jardinagem ARTUT - Lote 3'!F22</f>
        <v>1</v>
      </c>
      <c r="H36" s="108">
        <f t="shared" si="3"/>
        <v>1</v>
      </c>
      <c r="I36" s="109">
        <f ca="1">'Aux. Jardinagem ARTUT - Lote 3'!G135</f>
        <v>0</v>
      </c>
      <c r="J36" s="109">
        <f ca="1">'Aux. Jardinagem ARTUT - Lote 3'!G136</f>
        <v>0</v>
      </c>
      <c r="K36" s="110">
        <f ca="1">'Aux. Jardinagem ARTUT - Lote 3'!G137</f>
        <v>0</v>
      </c>
    </row>
    <row r="37" spans="1:11" s="78" customFormat="1" ht="16.5" customHeight="1" thickBot="1" x14ac:dyDescent="0.35">
      <c r="A37" s="420"/>
      <c r="B37" s="421"/>
      <c r="C37" s="429" t="s">
        <v>238</v>
      </c>
      <c r="D37" s="430"/>
      <c r="E37" s="430"/>
      <c r="F37" s="430"/>
      <c r="G37" s="185">
        <f>SUM(G35:G36)</f>
        <v>2</v>
      </c>
      <c r="H37" s="185">
        <f>SUM(H35:H36)</f>
        <v>2</v>
      </c>
      <c r="I37" s="186"/>
      <c r="J37" s="189">
        <f ca="1">SUM(J35:J36)</f>
        <v>0</v>
      </c>
      <c r="K37" s="190">
        <f ca="1">SUM(K35:K36)</f>
        <v>0</v>
      </c>
    </row>
    <row r="38" spans="1:11" s="78" customFormat="1" x14ac:dyDescent="0.3">
      <c r="A38" s="420"/>
      <c r="B38" s="421"/>
      <c r="C38" s="243" t="str">
        <f>'Aux. de Limpeza ASFER - Lote 3'!F16</f>
        <v>Auxiliar de Limpeza</v>
      </c>
      <c r="D38" s="112" t="str">
        <f>'Aux. de Limpeza ASFER - Lote 3'!F20</f>
        <v>44 Horas Semanais</v>
      </c>
      <c r="E38" s="111" t="str">
        <f>'Aux. de Limpeza ASFER - Lote 3'!F7</f>
        <v>FERNANDOPÓLIS/SP (ASFER)</v>
      </c>
      <c r="F38" s="106">
        <f>'Aux. de Limpeza ASFER - Lote 3'!F21</f>
        <v>1</v>
      </c>
      <c r="G38" s="106">
        <f>'Aux. de Limpeza ASFER - Lote 3'!F22</f>
        <v>1</v>
      </c>
      <c r="H38" s="106">
        <f t="shared" si="3"/>
        <v>1</v>
      </c>
      <c r="I38" s="107">
        <f ca="1">'Aux. de Limpeza ASFER - Lote 3'!G135</f>
        <v>0</v>
      </c>
      <c r="J38" s="107">
        <f ca="1">'Aux. de Limpeza ASFER - Lote 3'!G136</f>
        <v>0</v>
      </c>
      <c r="K38" s="130">
        <f ca="1">'Aux. de Limpeza ASFER - Lote 3'!G137</f>
        <v>0</v>
      </c>
    </row>
    <row r="39" spans="1:11" s="78" customFormat="1" ht="17.25" thickBot="1" x14ac:dyDescent="0.35">
      <c r="A39" s="420"/>
      <c r="B39" s="421"/>
      <c r="C39" s="429" t="s">
        <v>239</v>
      </c>
      <c r="D39" s="430"/>
      <c r="E39" s="430"/>
      <c r="F39" s="430"/>
      <c r="G39" s="185">
        <f>SUM(G38)</f>
        <v>1</v>
      </c>
      <c r="H39" s="185">
        <f>SUM(H38)</f>
        <v>1</v>
      </c>
      <c r="I39" s="186"/>
      <c r="J39" s="189">
        <f ca="1">SUM(J38)</f>
        <v>0</v>
      </c>
      <c r="K39" s="190">
        <f ca="1">SUM(K38)</f>
        <v>0</v>
      </c>
    </row>
    <row r="40" spans="1:11" s="78" customFormat="1" x14ac:dyDescent="0.3">
      <c r="A40" s="420"/>
      <c r="B40" s="421"/>
      <c r="C40" s="243" t="str">
        <f>'Aux. de Limpeza ASRIB - Lote 3'!F16</f>
        <v>Auxiliar de Limpeza</v>
      </c>
      <c r="D40" s="112" t="str">
        <f>'Aux. de Limpeza ASRIB - Lote 3'!F20</f>
        <v>44 Horas Semanais</v>
      </c>
      <c r="E40" s="111" t="str">
        <f>'Aux. de Limpeza ASRIB - Lote 3'!F7</f>
        <v>RIBEIRÃO PRETO/SP (ASRIB)</v>
      </c>
      <c r="F40" s="106">
        <f>'Aux. de Limpeza ASRIB - Lote 3'!F21</f>
        <v>1</v>
      </c>
      <c r="G40" s="106">
        <f>'Aux. de Limpeza ASRIB - Lote 3'!F22</f>
        <v>1</v>
      </c>
      <c r="H40" s="106">
        <f t="shared" si="3"/>
        <v>1</v>
      </c>
      <c r="I40" s="107">
        <f ca="1">'Aux. de Limpeza ASRIB - Lote 3'!G135</f>
        <v>0</v>
      </c>
      <c r="J40" s="107">
        <f ca="1">'Aux. de Limpeza ASRIB - Lote 3'!G136</f>
        <v>0</v>
      </c>
      <c r="K40" s="130">
        <f ca="1">'Aux. de Limpeza ASRIB - Lote 3'!G137</f>
        <v>0</v>
      </c>
    </row>
    <row r="41" spans="1:11" s="78" customFormat="1" x14ac:dyDescent="0.3">
      <c r="A41" s="420"/>
      <c r="B41" s="421"/>
      <c r="C41" s="246" t="str">
        <f>'Aux. Jardinagem ASRIB - Lote 3'!F16</f>
        <v>Auxiliar de Jardinagem</v>
      </c>
      <c r="D41" s="115" t="str">
        <f>'Aux. Jardinagem ASRIB - Lote 3'!F20</f>
        <v>44 Horas Semanais</v>
      </c>
      <c r="E41" s="114" t="str">
        <f>'Aux. Jardinagem ASRIB - Lote 3'!F7</f>
        <v>RIBEIRÃO PRETO/SP (ASRIB)</v>
      </c>
      <c r="F41" s="108">
        <f>'Aux. Jardinagem ASRIB - Lote 3'!F21</f>
        <v>1</v>
      </c>
      <c r="G41" s="108">
        <f>'Aux. Jardinagem ASRIB - Lote 3'!F22</f>
        <v>1</v>
      </c>
      <c r="H41" s="108">
        <f t="shared" si="3"/>
        <v>1</v>
      </c>
      <c r="I41" s="109">
        <f ca="1">'Aux. Jardinagem ASRIB - Lote 3'!G135</f>
        <v>0</v>
      </c>
      <c r="J41" s="109">
        <f ca="1">'Aux. Jardinagem ASRIB - Lote 3'!G136</f>
        <v>0</v>
      </c>
      <c r="K41" s="110">
        <f ca="1">'Aux. Jardinagem ASRIB - Lote 3'!G137</f>
        <v>0</v>
      </c>
    </row>
    <row r="42" spans="1:11" s="78" customFormat="1" ht="17.25" thickBot="1" x14ac:dyDescent="0.35">
      <c r="A42" s="420"/>
      <c r="B42" s="421"/>
      <c r="C42" s="429" t="s">
        <v>240</v>
      </c>
      <c r="D42" s="430"/>
      <c r="E42" s="430"/>
      <c r="F42" s="430"/>
      <c r="G42" s="185">
        <f>SUM(G40:G41)</f>
        <v>2</v>
      </c>
      <c r="H42" s="185">
        <f>SUM(H40:H41)</f>
        <v>2</v>
      </c>
      <c r="I42" s="186"/>
      <c r="J42" s="189">
        <f ca="1">SUM(J40:J41)</f>
        <v>0</v>
      </c>
      <c r="K42" s="190">
        <f ca="1">SUM(K40:K41)</f>
        <v>0</v>
      </c>
    </row>
    <row r="43" spans="1:11" s="78" customFormat="1" x14ac:dyDescent="0.3">
      <c r="A43" s="420"/>
      <c r="B43" s="421"/>
      <c r="C43" s="243" t="str">
        <f>'Aux. de Limpeza AGSJB - Lote 3'!F16</f>
        <v>Auxiliar de Limpeza</v>
      </c>
      <c r="D43" s="112" t="str">
        <f>'Aux. de Limpeza AGSJB - Lote 3'!F20</f>
        <v>44 Horas Semanais</v>
      </c>
      <c r="E43" s="111" t="str">
        <f>'Aux. de Limpeza AGSJB - Lote 3'!F7</f>
        <v>S.JOAQUIM DA BARRA/SP (AGSJB)</v>
      </c>
      <c r="F43" s="106">
        <f>'Aux. de Limpeza AGSJB - Lote 3'!F21</f>
        <v>1</v>
      </c>
      <c r="G43" s="106">
        <f>'Aux. de Limpeza AGSJB - Lote 3'!F22</f>
        <v>3</v>
      </c>
      <c r="H43" s="106">
        <f t="shared" si="3"/>
        <v>3</v>
      </c>
      <c r="I43" s="107">
        <f ca="1">'Aux. de Limpeza AGSJB - Lote 3'!G135</f>
        <v>0</v>
      </c>
      <c r="J43" s="107">
        <f ca="1">'Aux. de Limpeza AGSJB - Lote 3'!G136</f>
        <v>0</v>
      </c>
      <c r="K43" s="130">
        <f ca="1">'Aux. de Limpeza AGSJB - Lote 3'!G137</f>
        <v>0</v>
      </c>
    </row>
    <row r="44" spans="1:11" s="78" customFormat="1" x14ac:dyDescent="0.3">
      <c r="A44" s="420"/>
      <c r="B44" s="421"/>
      <c r="C44" s="246" t="str">
        <f>'Aux. Jardinagem AGSJB - Lote 3'!F16</f>
        <v>Auxiliar de Jardinagem</v>
      </c>
      <c r="D44" s="115" t="str">
        <f>'Aux. Jardinagem AGSJB - Lote 3'!F20</f>
        <v>44 Horas Semanais</v>
      </c>
      <c r="E44" s="114" t="str">
        <f>'Aux. Jardinagem AGSJB - Lote 3'!F7</f>
        <v>S.JOAQUIM DA BARRA/SP (AGSJB)</v>
      </c>
      <c r="F44" s="108">
        <f>'Aux. Jardinagem AGSJB - Lote 3'!F21</f>
        <v>1</v>
      </c>
      <c r="G44" s="108">
        <f>'Aux. Jardinagem AGSJB - Lote 3'!F22</f>
        <v>1</v>
      </c>
      <c r="H44" s="108">
        <f t="shared" si="3"/>
        <v>1</v>
      </c>
      <c r="I44" s="109">
        <f ca="1">'Aux. Jardinagem AGSJB - Lote 3'!G135</f>
        <v>0</v>
      </c>
      <c r="J44" s="109">
        <f ca="1">'Aux. Jardinagem AGSJB - Lote 3'!G136</f>
        <v>0</v>
      </c>
      <c r="K44" s="110">
        <f ca="1">'Aux. Jardinagem AGSJB - Lote 3'!G137</f>
        <v>0</v>
      </c>
    </row>
    <row r="45" spans="1:11" s="78" customFormat="1" x14ac:dyDescent="0.3">
      <c r="A45" s="420"/>
      <c r="B45" s="421"/>
      <c r="C45" s="246" t="str">
        <f>'Líder AGSJB - Lote 3'!F16</f>
        <v>Líder de Limpeza</v>
      </c>
      <c r="D45" s="115" t="str">
        <f>'Líder AGSJB - Lote 3'!F20</f>
        <v>44 Horas Semanais</v>
      </c>
      <c r="E45" s="114" t="str">
        <f>'Líder AGSJB - Lote 3'!F7</f>
        <v>S.JOAQUIM DA BARRA/SP (AGSJB)</v>
      </c>
      <c r="F45" s="108">
        <f>'Líder AGSJB - Lote 3'!F21</f>
        <v>1</v>
      </c>
      <c r="G45" s="108">
        <f>'Líder AGSJB - Lote 3'!F22</f>
        <v>1</v>
      </c>
      <c r="H45" s="108">
        <f t="shared" si="3"/>
        <v>1</v>
      </c>
      <c r="I45" s="109">
        <f ca="1">'Líder AGSJB - Lote 3'!G135</f>
        <v>0</v>
      </c>
      <c r="J45" s="109">
        <f ca="1">'Líder AGSJB - Lote 3'!G136</f>
        <v>0</v>
      </c>
      <c r="K45" s="110">
        <f ca="1">'Líder AGSJB - Lote 3'!G137</f>
        <v>0</v>
      </c>
    </row>
    <row r="46" spans="1:11" s="78" customFormat="1" ht="17.25" thickBot="1" x14ac:dyDescent="0.35">
      <c r="A46" s="420"/>
      <c r="B46" s="421"/>
      <c r="C46" s="429" t="s">
        <v>241</v>
      </c>
      <c r="D46" s="430"/>
      <c r="E46" s="430"/>
      <c r="F46" s="430"/>
      <c r="G46" s="185">
        <f>SUM(G43:G45)</f>
        <v>5</v>
      </c>
      <c r="H46" s="185">
        <f>SUM(H43:H45)</f>
        <v>5</v>
      </c>
      <c r="I46" s="186"/>
      <c r="J46" s="189">
        <f ca="1">SUM(J43:J45)</f>
        <v>0</v>
      </c>
      <c r="K46" s="190">
        <f ca="1">SUM(K43:K45)</f>
        <v>0</v>
      </c>
    </row>
    <row r="47" spans="1:11" s="78" customFormat="1" x14ac:dyDescent="0.3">
      <c r="A47" s="420"/>
      <c r="B47" s="421"/>
      <c r="C47" s="244" t="str">
        <f>'Aux. de Limpeza AGSJP - Lote 3'!F16</f>
        <v>Auxiliar de Limpeza</v>
      </c>
      <c r="D47" s="195" t="str">
        <f>'Aux. de Limpeza AGSJP - Lote 3'!F20</f>
        <v>44 Horas Semanais</v>
      </c>
      <c r="E47" s="111" t="str">
        <f>'Aux. de Limpeza AGSJP - Lote 3'!F7</f>
        <v>S.J. DO RIO PRETO/SP (AGSJP)</v>
      </c>
      <c r="F47" s="106">
        <f>'Aux. de Limpeza AGSJP - Lote 3'!F21</f>
        <v>1</v>
      </c>
      <c r="G47" s="106">
        <f>'Aux. de Limpeza AGSJP - Lote 3'!F22</f>
        <v>3</v>
      </c>
      <c r="H47" s="106">
        <f t="shared" si="3"/>
        <v>3</v>
      </c>
      <c r="I47" s="107">
        <f ca="1">'Aux. de Limpeza AGSJP - Lote 3'!G135</f>
        <v>0</v>
      </c>
      <c r="J47" s="107">
        <f ca="1">'Aux. de Limpeza AGSJP - Lote 3'!G136</f>
        <v>0</v>
      </c>
      <c r="K47" s="130">
        <f ca="1">'Aux. de Limpeza AGSJP - Lote 3'!G137</f>
        <v>0</v>
      </c>
    </row>
    <row r="48" spans="1:11" s="78" customFormat="1" x14ac:dyDescent="0.3">
      <c r="A48" s="420"/>
      <c r="B48" s="421"/>
      <c r="C48" s="247" t="str">
        <f>'Aux. Jardinagem AGSJP - Lote 3'!F16</f>
        <v>Auxiliar de Jardinagem</v>
      </c>
      <c r="D48" s="113" t="str">
        <f>'Aux. Jardinagem AGSJP - Lote 3'!F20</f>
        <v>44 Horas Semanais</v>
      </c>
      <c r="E48" s="114" t="str">
        <f>'Aux. Jardinagem AGSJP - Lote 3'!F7</f>
        <v>S.J. DO RIO PRETO/SP (AGSJP)</v>
      </c>
      <c r="F48" s="108">
        <f>'Aux. Jardinagem AGSJP - Lote 3'!F21</f>
        <v>1</v>
      </c>
      <c r="G48" s="108">
        <f>'Aux. Jardinagem AGSJP - Lote 3'!F22</f>
        <v>1</v>
      </c>
      <c r="H48" s="108">
        <f t="shared" si="3"/>
        <v>1</v>
      </c>
      <c r="I48" s="109">
        <f ca="1">'Aux. Jardinagem AGSJP - Lote 3'!G135</f>
        <v>0</v>
      </c>
      <c r="J48" s="109">
        <f ca="1">'Aux. Jardinagem AGSJP - Lote 3'!G136</f>
        <v>0</v>
      </c>
      <c r="K48" s="110">
        <f ca="1">'Aux. Jardinagem AGSJP - Lote 3'!G137</f>
        <v>0</v>
      </c>
    </row>
    <row r="49" spans="1:14" s="78" customFormat="1" x14ac:dyDescent="0.3">
      <c r="A49" s="420"/>
      <c r="B49" s="421"/>
      <c r="C49" s="247" t="str">
        <f>'Líder AGSJP - Lote 3'!F16</f>
        <v>Líder de Limpeza</v>
      </c>
      <c r="D49" s="113" t="str">
        <f>'Líder AGSJP - Lote 3'!F20</f>
        <v>44 Horas Semanais</v>
      </c>
      <c r="E49" s="114" t="str">
        <f>'Líder AGSJP - Lote 3'!F7</f>
        <v>S.J. DO RIO PRETO/SP (AGSJP)</v>
      </c>
      <c r="F49" s="108">
        <f>'Líder AGSJP - Lote 3'!F21</f>
        <v>1</v>
      </c>
      <c r="G49" s="108">
        <f>'Líder AGSJP - Lote 3'!F22</f>
        <v>1</v>
      </c>
      <c r="H49" s="108">
        <f t="shared" si="3"/>
        <v>1</v>
      </c>
      <c r="I49" s="109">
        <f ca="1">'Líder AGSJP - Lote 3'!G135</f>
        <v>0</v>
      </c>
      <c r="J49" s="109">
        <f ca="1">'Líder AGSJP - Lote 3'!G136</f>
        <v>0</v>
      </c>
      <c r="K49" s="110">
        <f ca="1">'Líder AGSJP - Lote 3'!G137</f>
        <v>0</v>
      </c>
    </row>
    <row r="50" spans="1:14" s="78" customFormat="1" ht="17.25" thickBot="1" x14ac:dyDescent="0.35">
      <c r="A50" s="420"/>
      <c r="B50" s="421"/>
      <c r="C50" s="429" t="s">
        <v>242</v>
      </c>
      <c r="D50" s="430"/>
      <c r="E50" s="430"/>
      <c r="F50" s="430"/>
      <c r="G50" s="185">
        <f>SUM(G47:G49)</f>
        <v>5</v>
      </c>
      <c r="H50" s="185">
        <f>SUM(H47:H49)</f>
        <v>5</v>
      </c>
      <c r="I50" s="186"/>
      <c r="J50" s="189">
        <f ca="1">SUM(J47:J49)</f>
        <v>0</v>
      </c>
      <c r="K50" s="190">
        <f ca="1">SUM(K47:K49)</f>
        <v>0</v>
      </c>
    </row>
    <row r="51" spans="1:14" s="117" customFormat="1" ht="17.25" thickBot="1" x14ac:dyDescent="0.35">
      <c r="A51" s="422"/>
      <c r="B51" s="423"/>
      <c r="C51" s="424" t="s">
        <v>224</v>
      </c>
      <c r="D51" s="425"/>
      <c r="E51" s="425"/>
      <c r="F51" s="426"/>
      <c r="G51" s="191">
        <f>SUM(G30,G34,G37,G39,G42,G46,G50)</f>
        <v>19</v>
      </c>
      <c r="H51" s="191">
        <f>SUM(H30,H34,H37,H39,H42,H46,H50)</f>
        <v>19</v>
      </c>
      <c r="I51" s="192"/>
      <c r="J51" s="193">
        <f ca="1">SUM(J30,J34,J37,J39,J42,J46,J50)</f>
        <v>0</v>
      </c>
      <c r="K51" s="194">
        <f ca="1">SUM(K30,K34,K37,K39,K42,K46,K50)</f>
        <v>0</v>
      </c>
    </row>
    <row r="52" spans="1:14" s="78" customFormat="1" x14ac:dyDescent="0.3">
      <c r="A52" s="418" t="s">
        <v>221</v>
      </c>
      <c r="B52" s="419"/>
      <c r="C52" s="243" t="str">
        <f>'Aux. de Limpeza ASOUR - Lote 4'!F16</f>
        <v>Auxiliar de Limpeza</v>
      </c>
      <c r="D52" s="112" t="str">
        <f>'Aux. de Limpeza ASOUR - Lote 4'!F20</f>
        <v>44 Horas Semanais</v>
      </c>
      <c r="E52" s="111" t="str">
        <f>'Aux. de Limpeza ASOUR - Lote 4'!F7</f>
        <v>OURINHOS/SP (ASOUR)</v>
      </c>
      <c r="F52" s="106">
        <f>'Aux. de Limpeza ASOUR - Lote 4'!F21</f>
        <v>1</v>
      </c>
      <c r="G52" s="106">
        <f>'Aux. de Limpeza ASOUR - Lote 4'!F22</f>
        <v>1</v>
      </c>
      <c r="H52" s="106">
        <f>F52*G52</f>
        <v>1</v>
      </c>
      <c r="I52" s="107">
        <f ca="1">'Aux. de Limpeza ASOUR - Lote 4'!G135</f>
        <v>0</v>
      </c>
      <c r="J52" s="107">
        <f ca="1">'Aux. de Limpeza ASOUR - Lote 4'!G136</f>
        <v>0</v>
      </c>
      <c r="K52" s="130">
        <f ca="1">'Aux. de Limpeza ASOUR - Lote 4'!G137</f>
        <v>0</v>
      </c>
    </row>
    <row r="53" spans="1:14" s="78" customFormat="1" ht="17.25" thickBot="1" x14ac:dyDescent="0.35">
      <c r="A53" s="420"/>
      <c r="B53" s="421"/>
      <c r="C53" s="429" t="s">
        <v>243</v>
      </c>
      <c r="D53" s="430"/>
      <c r="E53" s="430"/>
      <c r="F53" s="430"/>
      <c r="G53" s="185">
        <f>SUM(G52)</f>
        <v>1</v>
      </c>
      <c r="H53" s="185">
        <f>SUM(H52)</f>
        <v>1</v>
      </c>
      <c r="I53" s="186"/>
      <c r="J53" s="189">
        <f ca="1">SUM(J52)</f>
        <v>0</v>
      </c>
      <c r="K53" s="190">
        <f ca="1">SUM(K52)</f>
        <v>0</v>
      </c>
    </row>
    <row r="54" spans="1:14" s="78" customFormat="1" x14ac:dyDescent="0.3">
      <c r="A54" s="420"/>
      <c r="B54" s="421"/>
      <c r="C54" s="244" t="str">
        <f>'Aux. de Limpeza AGPAL - Lote 4'!F16</f>
        <v>Auxiliar de Limpeza</v>
      </c>
      <c r="D54" s="195" t="str">
        <f>'Aux. de Limpeza AGPAL - Lote 4'!F20</f>
        <v>44 Horas Semanais</v>
      </c>
      <c r="E54" s="111" t="str">
        <f>'Aux. de Limpeza AGPAL - Lote 4'!F7</f>
        <v>PALMITAL/SP (AGPAL)</v>
      </c>
      <c r="F54" s="106">
        <f>'Aux. de Limpeza AGPAL - Lote 4'!F21</f>
        <v>1</v>
      </c>
      <c r="G54" s="106">
        <f>'Aux. de Limpeza AGPAL - Lote 4'!F22</f>
        <v>3</v>
      </c>
      <c r="H54" s="106">
        <f t="shared" ref="H54:H62" si="4">F54*G54</f>
        <v>3</v>
      </c>
      <c r="I54" s="107">
        <f ca="1">'Aux. de Limpeza AGPAL - Lote 4'!G135</f>
        <v>0</v>
      </c>
      <c r="J54" s="107">
        <f ca="1">'Aux. de Limpeza AGPAL - Lote 4'!G136</f>
        <v>0</v>
      </c>
      <c r="K54" s="130">
        <f ca="1">'Aux. de Limpeza AGPAL - Lote 4'!G137</f>
        <v>0</v>
      </c>
    </row>
    <row r="55" spans="1:14" s="78" customFormat="1" x14ac:dyDescent="0.3">
      <c r="A55" s="420"/>
      <c r="B55" s="421"/>
      <c r="C55" s="247" t="str">
        <f>'Aux. Jardinagem AGPAL - Lote 4'!F16</f>
        <v>Auxiliar de Jardinagem</v>
      </c>
      <c r="D55" s="113" t="str">
        <f>'Aux. Jardinagem AGPAL - Lote 4'!F20</f>
        <v>44 Horas Semanais</v>
      </c>
      <c r="E55" s="114" t="str">
        <f>'Aux. Jardinagem AGPAL - Lote 4'!F7</f>
        <v>PALMITAL/SP (AGPAL)</v>
      </c>
      <c r="F55" s="108">
        <f>'Aux. Jardinagem AGPAL - Lote 4'!F21</f>
        <v>1</v>
      </c>
      <c r="G55" s="108">
        <f>'Aux. Jardinagem AGPAL - Lote 4'!F22</f>
        <v>1</v>
      </c>
      <c r="H55" s="108">
        <f t="shared" si="4"/>
        <v>1</v>
      </c>
      <c r="I55" s="109">
        <f ca="1">'Aux. Jardinagem AGPAL - Lote 4'!G135</f>
        <v>0</v>
      </c>
      <c r="J55" s="109">
        <f ca="1">'Aux. Jardinagem AGPAL - Lote 4'!G136</f>
        <v>0</v>
      </c>
      <c r="K55" s="110">
        <f ca="1">'Aux. Jardinagem AGPAL - Lote 4'!G137</f>
        <v>0</v>
      </c>
    </row>
    <row r="56" spans="1:14" s="78" customFormat="1" x14ac:dyDescent="0.3">
      <c r="A56" s="420"/>
      <c r="B56" s="421"/>
      <c r="C56" s="247" t="str">
        <f>'Líder AGPAL - Lote 4'!F16</f>
        <v>Líder de Limpeza</v>
      </c>
      <c r="D56" s="113" t="str">
        <f>'Líder AGPAL - Lote 4'!F20</f>
        <v>44 Horas Semanais</v>
      </c>
      <c r="E56" s="114" t="str">
        <f>'Líder AGPAL - Lote 4'!F7</f>
        <v>PALMITAL/SP (AGPAL)</v>
      </c>
      <c r="F56" s="108">
        <f>'Líder AGPAL - Lote 4'!F21</f>
        <v>1</v>
      </c>
      <c r="G56" s="108">
        <f>'Líder AGPAL - Lote 4'!F22</f>
        <v>1</v>
      </c>
      <c r="H56" s="108">
        <f t="shared" si="4"/>
        <v>1</v>
      </c>
      <c r="I56" s="109">
        <f ca="1">'Líder AGPAL - Lote 4'!G135</f>
        <v>0</v>
      </c>
      <c r="J56" s="109">
        <f ca="1">'Líder AGPAL - Lote 4'!G136</f>
        <v>0</v>
      </c>
      <c r="K56" s="110">
        <f ca="1">'Líder AGPAL - Lote 4'!G137</f>
        <v>0</v>
      </c>
    </row>
    <row r="57" spans="1:14" s="78" customFormat="1" ht="17.25" thickBot="1" x14ac:dyDescent="0.35">
      <c r="A57" s="420"/>
      <c r="B57" s="421"/>
      <c r="C57" s="429" t="s">
        <v>244</v>
      </c>
      <c r="D57" s="430"/>
      <c r="E57" s="430"/>
      <c r="F57" s="430"/>
      <c r="G57" s="185">
        <f>SUM(G54:G56)</f>
        <v>5</v>
      </c>
      <c r="H57" s="185">
        <f>SUM(H54:H56)</f>
        <v>5</v>
      </c>
      <c r="I57" s="186"/>
      <c r="J57" s="189">
        <f ca="1">SUM(J54:J56)</f>
        <v>0</v>
      </c>
      <c r="K57" s="190">
        <f ca="1">SUM(K54:K56)</f>
        <v>0</v>
      </c>
    </row>
    <row r="58" spans="1:14" s="78" customFormat="1" x14ac:dyDescent="0.3">
      <c r="A58" s="420"/>
      <c r="B58" s="421"/>
      <c r="C58" s="244" t="str">
        <f>'Aux. de Limpeza ASPRE - Lote 4'!F16</f>
        <v>Auxiliar de Limpeza</v>
      </c>
      <c r="D58" s="195" t="str">
        <f>'Aux. de Limpeza ASPRE - Lote 4'!F20</f>
        <v>44 Horas Semanais</v>
      </c>
      <c r="E58" s="111" t="str">
        <f>'Aux. de Limpeza ASPRE - Lote 4'!F7</f>
        <v>PRES. PRUDENTE/SP (ASPRE)</v>
      </c>
      <c r="F58" s="106">
        <f>'Aux. de Limpeza ASPRE - Lote 4'!F21</f>
        <v>1</v>
      </c>
      <c r="G58" s="106">
        <f>'Aux. de Limpeza ASPRE - Lote 4'!F22</f>
        <v>1</v>
      </c>
      <c r="H58" s="106">
        <f t="shared" si="4"/>
        <v>1</v>
      </c>
      <c r="I58" s="107">
        <f ca="1">'Aux. de Limpeza ASPRE - Lote 4'!G135</f>
        <v>0</v>
      </c>
      <c r="J58" s="107">
        <f ca="1">'Aux. de Limpeza ASPRE - Lote 4'!G136</f>
        <v>0</v>
      </c>
      <c r="K58" s="130">
        <f ca="1">'Aux. de Limpeza ASPRE - Lote 4'!G137</f>
        <v>0</v>
      </c>
    </row>
    <row r="59" spans="1:14" s="78" customFormat="1" ht="17.25" thickBot="1" x14ac:dyDescent="0.35">
      <c r="A59" s="420"/>
      <c r="B59" s="421"/>
      <c r="C59" s="429" t="s">
        <v>245</v>
      </c>
      <c r="D59" s="430"/>
      <c r="E59" s="430"/>
      <c r="F59" s="430"/>
      <c r="G59" s="185">
        <f>SUM(G58)</f>
        <v>1</v>
      </c>
      <c r="H59" s="185">
        <f>SUM(H58)</f>
        <v>1</v>
      </c>
      <c r="I59" s="186"/>
      <c r="J59" s="189">
        <f ca="1">SUM(J58)</f>
        <v>0</v>
      </c>
      <c r="K59" s="190">
        <f ca="1">SUM(K58)</f>
        <v>0</v>
      </c>
    </row>
    <row r="60" spans="1:14" s="78" customFormat="1" x14ac:dyDescent="0.3">
      <c r="A60" s="420"/>
      <c r="B60" s="421"/>
      <c r="C60" s="244" t="str">
        <f>'Aux. de Limpeza AGTUP - Lote 4'!F16</f>
        <v>Auxiliar de Limpeza</v>
      </c>
      <c r="D60" s="195" t="str">
        <f>'Aux. de Limpeza AGTUP - Lote 4'!F20</f>
        <v>44 Horas Semanais</v>
      </c>
      <c r="E60" s="111" t="str">
        <f>'Aux. de Limpeza AGTUP - Lote 4'!F7</f>
        <v>TUPÃ/SP (AGTUP)</v>
      </c>
      <c r="F60" s="106">
        <f>'Aux. de Limpeza AGTUP - Lote 4'!F21</f>
        <v>1</v>
      </c>
      <c r="G60" s="106">
        <f>'Aux. de Limpeza AGTUP - Lote 4'!F22</f>
        <v>3</v>
      </c>
      <c r="H60" s="106">
        <f t="shared" si="4"/>
        <v>3</v>
      </c>
      <c r="I60" s="107">
        <f ca="1">'Aux. de Limpeza AGTUP - Lote 4'!G135</f>
        <v>0</v>
      </c>
      <c r="J60" s="107">
        <f ca="1">'Aux. de Limpeza AGTUP - Lote 4'!G136</f>
        <v>0</v>
      </c>
      <c r="K60" s="130">
        <f ca="1">'Aux. de Limpeza AGTUP - Lote 4'!G137</f>
        <v>0</v>
      </c>
    </row>
    <row r="61" spans="1:14" s="78" customFormat="1" x14ac:dyDescent="0.3">
      <c r="A61" s="420"/>
      <c r="B61" s="421"/>
      <c r="C61" s="247" t="str">
        <f>'Aux. Jardinagem AGTUP - Lote 4'!F16</f>
        <v>Auxiliar de Jardinagem</v>
      </c>
      <c r="D61" s="113" t="str">
        <f>'Aux. Jardinagem AGTUP - Lote 4'!F20</f>
        <v>44 Horas Semanais</v>
      </c>
      <c r="E61" s="114" t="str">
        <f>'Aux. Jardinagem AGTUP - Lote 4'!F7</f>
        <v>TUPÃ/SP (AGTUP)</v>
      </c>
      <c r="F61" s="108">
        <f>'Aux. Jardinagem AGTUP - Lote 4'!F21</f>
        <v>1</v>
      </c>
      <c r="G61" s="108">
        <f>'Aux. Jardinagem AGTUP - Lote 4'!F22</f>
        <v>1</v>
      </c>
      <c r="H61" s="108">
        <f t="shared" si="4"/>
        <v>1</v>
      </c>
      <c r="I61" s="109">
        <f ca="1">'Aux. Jardinagem AGTUP - Lote 4'!G135</f>
        <v>0</v>
      </c>
      <c r="J61" s="109">
        <f ca="1">'Aux. Jardinagem AGTUP - Lote 4'!G136</f>
        <v>0</v>
      </c>
      <c r="K61" s="110">
        <f ca="1">'Aux. Jardinagem AGTUP - Lote 4'!G137</f>
        <v>0</v>
      </c>
    </row>
    <row r="62" spans="1:14" s="78" customFormat="1" x14ac:dyDescent="0.3">
      <c r="A62" s="420"/>
      <c r="B62" s="421"/>
      <c r="C62" s="247" t="str">
        <f>'Líder AGTUP - Lote 4'!F16</f>
        <v>Líder de Limpeza</v>
      </c>
      <c r="D62" s="113" t="str">
        <f>'Líder AGTUP - Lote 4'!F20</f>
        <v>44 Horas Semanais</v>
      </c>
      <c r="E62" s="114" t="str">
        <f>'Líder AGTUP - Lote 4'!F7</f>
        <v>TUPÃ/SP (AGTUP)</v>
      </c>
      <c r="F62" s="108">
        <f>'Líder AGTUP - Lote 4'!F21</f>
        <v>1</v>
      </c>
      <c r="G62" s="108">
        <f>'Líder AGTUP - Lote 4'!F22</f>
        <v>1</v>
      </c>
      <c r="H62" s="108">
        <f t="shared" si="4"/>
        <v>1</v>
      </c>
      <c r="I62" s="109">
        <f ca="1">'Líder AGTUP - Lote 4'!G135</f>
        <v>0</v>
      </c>
      <c r="J62" s="109">
        <f ca="1">'Líder AGTUP - Lote 4'!G136</f>
        <v>0</v>
      </c>
      <c r="K62" s="110">
        <f ca="1">'Líder AGTUP - Lote 4'!G137</f>
        <v>0</v>
      </c>
    </row>
    <row r="63" spans="1:14" s="78" customFormat="1" ht="17.25" thickBot="1" x14ac:dyDescent="0.35">
      <c r="A63" s="420"/>
      <c r="B63" s="421"/>
      <c r="C63" s="429" t="s">
        <v>246</v>
      </c>
      <c r="D63" s="430"/>
      <c r="E63" s="430"/>
      <c r="F63" s="430"/>
      <c r="G63" s="185">
        <f>SUM(G60:G62)</f>
        <v>5</v>
      </c>
      <c r="H63" s="185">
        <f>SUM(H60:H62)</f>
        <v>5</v>
      </c>
      <c r="I63" s="186"/>
      <c r="J63" s="189">
        <f ca="1">SUM(J60:J62)</f>
        <v>0</v>
      </c>
      <c r="K63" s="190">
        <f ca="1">SUM(K60:K62)</f>
        <v>0</v>
      </c>
    </row>
    <row r="64" spans="1:14" s="116" customFormat="1" ht="17.25" thickBot="1" x14ac:dyDescent="0.35">
      <c r="A64" s="422"/>
      <c r="B64" s="423"/>
      <c r="C64" s="425" t="s">
        <v>225</v>
      </c>
      <c r="D64" s="425"/>
      <c r="E64" s="425"/>
      <c r="F64" s="426"/>
      <c r="G64" s="191">
        <f>SUM(G53,G57,G59,G63)</f>
        <v>12</v>
      </c>
      <c r="H64" s="191">
        <f>SUM(H53,H57,H59,H63)</f>
        <v>12</v>
      </c>
      <c r="I64" s="192"/>
      <c r="J64" s="193">
        <f ca="1">SUM(J53,J57,J59,J63)</f>
        <v>0</v>
      </c>
      <c r="K64" s="194">
        <f ca="1">SUM(K53,K57,K59,K63)</f>
        <v>0</v>
      </c>
      <c r="N64" s="120"/>
    </row>
    <row r="65" spans="1:14" s="119" customFormat="1" thickBot="1" x14ac:dyDescent="0.3">
      <c r="A65" s="427" t="s">
        <v>250</v>
      </c>
      <c r="B65" s="428"/>
      <c r="C65" s="428"/>
      <c r="D65" s="428"/>
      <c r="E65" s="428"/>
      <c r="F65" s="428"/>
      <c r="G65" s="223">
        <f>SUM(G9,G28,G51,G64)</f>
        <v>53</v>
      </c>
      <c r="H65" s="223">
        <f>SUM(H9,H28,H51,H64)</f>
        <v>53</v>
      </c>
      <c r="I65" s="224"/>
      <c r="J65" s="225">
        <f ca="1">SUM(J9,J28,J51,J64)</f>
        <v>0</v>
      </c>
      <c r="K65" s="226">
        <f ca="1">SUM(K9,K28,K51,K64)</f>
        <v>0</v>
      </c>
      <c r="L65" s="118"/>
      <c r="M65" s="118"/>
      <c r="N65" s="120"/>
    </row>
    <row r="66" spans="1:14" x14ac:dyDescent="0.3">
      <c r="L66" s="10"/>
      <c r="M66" s="131"/>
    </row>
    <row r="68" spans="1:14" x14ac:dyDescent="0.3">
      <c r="M68" s="132"/>
    </row>
    <row r="69" spans="1:14" x14ac:dyDescent="0.3">
      <c r="M69" s="132"/>
    </row>
  </sheetData>
  <mergeCells count="33">
    <mergeCell ref="A1:K1"/>
    <mergeCell ref="A2:K2"/>
    <mergeCell ref="A3:K3"/>
    <mergeCell ref="C4:E4"/>
    <mergeCell ref="C21:F21"/>
    <mergeCell ref="A5:B9"/>
    <mergeCell ref="C9:F9"/>
    <mergeCell ref="A10:B28"/>
    <mergeCell ref="C42:F42"/>
    <mergeCell ref="A4:B4"/>
    <mergeCell ref="C23:F23"/>
    <mergeCell ref="C27:F27"/>
    <mergeCell ref="C37:F37"/>
    <mergeCell ref="C15:F15"/>
    <mergeCell ref="C18:F18"/>
    <mergeCell ref="C8:F8"/>
    <mergeCell ref="C13:F13"/>
    <mergeCell ref="C6:F6"/>
    <mergeCell ref="A65:F65"/>
    <mergeCell ref="C59:F59"/>
    <mergeCell ref="C63:F63"/>
    <mergeCell ref="C53:F53"/>
    <mergeCell ref="C57:F57"/>
    <mergeCell ref="A29:B51"/>
    <mergeCell ref="C51:F51"/>
    <mergeCell ref="C28:F28"/>
    <mergeCell ref="A52:B64"/>
    <mergeCell ref="C64:F64"/>
    <mergeCell ref="C46:F46"/>
    <mergeCell ref="C50:F50"/>
    <mergeCell ref="C30:F30"/>
    <mergeCell ref="C34:F34"/>
    <mergeCell ref="C39:F39"/>
  </mergeCells>
  <printOptions horizontalCentered="1"/>
  <pageMargins left="0.98425196850393704" right="0.98425196850393704" top="1.4960629921259843" bottom="0.78740157480314965" header="0.94488188976377963" footer="0.27559055118110237"/>
  <pageSetup paperSize="9" scale="52" firstPageNumber="0" orientation="portrait" r:id="rId1"/>
  <headerFooter>
    <oddHeader>&amp;RMODELO</oddHeader>
    <oddFooter>&amp;CPág.&amp;P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windowProtection="1" view="pageBreakPreview" topLeftCell="A16" zoomScaleNormal="85" zoomScaleSheetLayoutView="100" workbookViewId="0">
      <selection activeCell="A16" sqref="A16:B27"/>
    </sheetView>
  </sheetViews>
  <sheetFormatPr defaultRowHeight="12.75" x14ac:dyDescent="0.2"/>
  <cols>
    <col min="1" max="1" width="51.7109375" style="97" customWidth="1"/>
    <col min="2" max="3" width="10.7109375" style="97" customWidth="1"/>
    <col min="4" max="11" width="11.5703125" style="97" customWidth="1"/>
    <col min="12" max="249" width="9.140625" style="97"/>
    <col min="250" max="250" width="13.5703125" style="97" customWidth="1"/>
    <col min="251" max="251" width="12.85546875" style="97" customWidth="1"/>
    <col min="252" max="252" width="15" style="97" customWidth="1"/>
    <col min="253" max="254" width="13.42578125" style="97" customWidth="1"/>
    <col min="255" max="505" width="9.140625" style="97"/>
    <col min="506" max="506" width="13.5703125" style="97" customWidth="1"/>
    <col min="507" max="507" width="12.85546875" style="97" customWidth="1"/>
    <col min="508" max="508" width="15" style="97" customWidth="1"/>
    <col min="509" max="510" width="13.42578125" style="97" customWidth="1"/>
    <col min="511" max="761" width="9.140625" style="97"/>
    <col min="762" max="762" width="13.5703125" style="97" customWidth="1"/>
    <col min="763" max="763" width="12.85546875" style="97" customWidth="1"/>
    <col min="764" max="764" width="15" style="97" customWidth="1"/>
    <col min="765" max="766" width="13.42578125" style="97" customWidth="1"/>
    <col min="767" max="1017" width="9.140625" style="97"/>
    <col min="1018" max="1018" width="13.5703125" style="97" customWidth="1"/>
    <col min="1019" max="1019" width="12.85546875" style="97" customWidth="1"/>
    <col min="1020" max="1020" width="15" style="97" customWidth="1"/>
    <col min="1021" max="1022" width="13.42578125" style="97" customWidth="1"/>
    <col min="1023" max="1273" width="9.140625" style="97"/>
    <col min="1274" max="1274" width="13.5703125" style="97" customWidth="1"/>
    <col min="1275" max="1275" width="12.85546875" style="97" customWidth="1"/>
    <col min="1276" max="1276" width="15" style="97" customWidth="1"/>
    <col min="1277" max="1278" width="13.42578125" style="97" customWidth="1"/>
    <col min="1279" max="1529" width="9.140625" style="97"/>
    <col min="1530" max="1530" width="13.5703125" style="97" customWidth="1"/>
    <col min="1531" max="1531" width="12.85546875" style="97" customWidth="1"/>
    <col min="1532" max="1532" width="15" style="97" customWidth="1"/>
    <col min="1533" max="1534" width="13.42578125" style="97" customWidth="1"/>
    <col min="1535" max="1785" width="9.140625" style="97"/>
    <col min="1786" max="1786" width="13.5703125" style="97" customWidth="1"/>
    <col min="1787" max="1787" width="12.85546875" style="97" customWidth="1"/>
    <col min="1788" max="1788" width="15" style="97" customWidth="1"/>
    <col min="1789" max="1790" width="13.42578125" style="97" customWidth="1"/>
    <col min="1791" max="2041" width="9.140625" style="97"/>
    <col min="2042" max="2042" width="13.5703125" style="97" customWidth="1"/>
    <col min="2043" max="2043" width="12.85546875" style="97" customWidth="1"/>
    <col min="2044" max="2044" width="15" style="97" customWidth="1"/>
    <col min="2045" max="2046" width="13.42578125" style="97" customWidth="1"/>
    <col min="2047" max="2297" width="9.140625" style="97"/>
    <col min="2298" max="2298" width="13.5703125" style="97" customWidth="1"/>
    <col min="2299" max="2299" width="12.85546875" style="97" customWidth="1"/>
    <col min="2300" max="2300" width="15" style="97" customWidth="1"/>
    <col min="2301" max="2302" width="13.42578125" style="97" customWidth="1"/>
    <col min="2303" max="2553" width="9.140625" style="97"/>
    <col min="2554" max="2554" width="13.5703125" style="97" customWidth="1"/>
    <col min="2555" max="2555" width="12.85546875" style="97" customWidth="1"/>
    <col min="2556" max="2556" width="15" style="97" customWidth="1"/>
    <col min="2557" max="2558" width="13.42578125" style="97" customWidth="1"/>
    <col min="2559" max="2809" width="9.140625" style="97"/>
    <col min="2810" max="2810" width="13.5703125" style="97" customWidth="1"/>
    <col min="2811" max="2811" width="12.85546875" style="97" customWidth="1"/>
    <col min="2812" max="2812" width="15" style="97" customWidth="1"/>
    <col min="2813" max="2814" width="13.42578125" style="97" customWidth="1"/>
    <col min="2815" max="3065" width="9.140625" style="97"/>
    <col min="3066" max="3066" width="13.5703125" style="97" customWidth="1"/>
    <col min="3067" max="3067" width="12.85546875" style="97" customWidth="1"/>
    <col min="3068" max="3068" width="15" style="97" customWidth="1"/>
    <col min="3069" max="3070" width="13.42578125" style="97" customWidth="1"/>
    <col min="3071" max="3321" width="9.140625" style="97"/>
    <col min="3322" max="3322" width="13.5703125" style="97" customWidth="1"/>
    <col min="3323" max="3323" width="12.85546875" style="97" customWidth="1"/>
    <col min="3324" max="3324" width="15" style="97" customWidth="1"/>
    <col min="3325" max="3326" width="13.42578125" style="97" customWidth="1"/>
    <col min="3327" max="3577" width="9.140625" style="97"/>
    <col min="3578" max="3578" width="13.5703125" style="97" customWidth="1"/>
    <col min="3579" max="3579" width="12.85546875" style="97" customWidth="1"/>
    <col min="3580" max="3580" width="15" style="97" customWidth="1"/>
    <col min="3581" max="3582" width="13.42578125" style="97" customWidth="1"/>
    <col min="3583" max="3833" width="9.140625" style="97"/>
    <col min="3834" max="3834" width="13.5703125" style="97" customWidth="1"/>
    <col min="3835" max="3835" width="12.85546875" style="97" customWidth="1"/>
    <col min="3836" max="3836" width="15" style="97" customWidth="1"/>
    <col min="3837" max="3838" width="13.42578125" style="97" customWidth="1"/>
    <col min="3839" max="4089" width="9.140625" style="97"/>
    <col min="4090" max="4090" width="13.5703125" style="97" customWidth="1"/>
    <col min="4091" max="4091" width="12.85546875" style="97" customWidth="1"/>
    <col min="4092" max="4092" width="15" style="97" customWidth="1"/>
    <col min="4093" max="4094" width="13.42578125" style="97" customWidth="1"/>
    <col min="4095" max="4345" width="9.140625" style="97"/>
    <col min="4346" max="4346" width="13.5703125" style="97" customWidth="1"/>
    <col min="4347" max="4347" width="12.85546875" style="97" customWidth="1"/>
    <col min="4348" max="4348" width="15" style="97" customWidth="1"/>
    <col min="4349" max="4350" width="13.42578125" style="97" customWidth="1"/>
    <col min="4351" max="4601" width="9.140625" style="97"/>
    <col min="4602" max="4602" width="13.5703125" style="97" customWidth="1"/>
    <col min="4603" max="4603" width="12.85546875" style="97" customWidth="1"/>
    <col min="4604" max="4604" width="15" style="97" customWidth="1"/>
    <col min="4605" max="4606" width="13.42578125" style="97" customWidth="1"/>
    <col min="4607" max="4857" width="9.140625" style="97"/>
    <col min="4858" max="4858" width="13.5703125" style="97" customWidth="1"/>
    <col min="4859" max="4859" width="12.85546875" style="97" customWidth="1"/>
    <col min="4860" max="4860" width="15" style="97" customWidth="1"/>
    <col min="4861" max="4862" width="13.42578125" style="97" customWidth="1"/>
    <col min="4863" max="5113" width="9.140625" style="97"/>
    <col min="5114" max="5114" width="13.5703125" style="97" customWidth="1"/>
    <col min="5115" max="5115" width="12.85546875" style="97" customWidth="1"/>
    <col min="5116" max="5116" width="15" style="97" customWidth="1"/>
    <col min="5117" max="5118" width="13.42578125" style="97" customWidth="1"/>
    <col min="5119" max="5369" width="9.140625" style="97"/>
    <col min="5370" max="5370" width="13.5703125" style="97" customWidth="1"/>
    <col min="5371" max="5371" width="12.85546875" style="97" customWidth="1"/>
    <col min="5372" max="5372" width="15" style="97" customWidth="1"/>
    <col min="5373" max="5374" width="13.42578125" style="97" customWidth="1"/>
    <col min="5375" max="5625" width="9.140625" style="97"/>
    <col min="5626" max="5626" width="13.5703125" style="97" customWidth="1"/>
    <col min="5627" max="5627" width="12.85546875" style="97" customWidth="1"/>
    <col min="5628" max="5628" width="15" style="97" customWidth="1"/>
    <col min="5629" max="5630" width="13.42578125" style="97" customWidth="1"/>
    <col min="5631" max="5881" width="9.140625" style="97"/>
    <col min="5882" max="5882" width="13.5703125" style="97" customWidth="1"/>
    <col min="5883" max="5883" width="12.85546875" style="97" customWidth="1"/>
    <col min="5884" max="5884" width="15" style="97" customWidth="1"/>
    <col min="5885" max="5886" width="13.42578125" style="97" customWidth="1"/>
    <col min="5887" max="6137" width="9.140625" style="97"/>
    <col min="6138" max="6138" width="13.5703125" style="97" customWidth="1"/>
    <col min="6139" max="6139" width="12.85546875" style="97" customWidth="1"/>
    <col min="6140" max="6140" width="15" style="97" customWidth="1"/>
    <col min="6141" max="6142" width="13.42578125" style="97" customWidth="1"/>
    <col min="6143" max="6393" width="9.140625" style="97"/>
    <col min="6394" max="6394" width="13.5703125" style="97" customWidth="1"/>
    <col min="6395" max="6395" width="12.85546875" style="97" customWidth="1"/>
    <col min="6396" max="6396" width="15" style="97" customWidth="1"/>
    <col min="6397" max="6398" width="13.42578125" style="97" customWidth="1"/>
    <col min="6399" max="6649" width="9.140625" style="97"/>
    <col min="6650" max="6650" width="13.5703125" style="97" customWidth="1"/>
    <col min="6651" max="6651" width="12.85546875" style="97" customWidth="1"/>
    <col min="6652" max="6652" width="15" style="97" customWidth="1"/>
    <col min="6653" max="6654" width="13.42578125" style="97" customWidth="1"/>
    <col min="6655" max="6905" width="9.140625" style="97"/>
    <col min="6906" max="6906" width="13.5703125" style="97" customWidth="1"/>
    <col min="6907" max="6907" width="12.85546875" style="97" customWidth="1"/>
    <col min="6908" max="6908" width="15" style="97" customWidth="1"/>
    <col min="6909" max="6910" width="13.42578125" style="97" customWidth="1"/>
    <col min="6911" max="7161" width="9.140625" style="97"/>
    <col min="7162" max="7162" width="13.5703125" style="97" customWidth="1"/>
    <col min="7163" max="7163" width="12.85546875" style="97" customWidth="1"/>
    <col min="7164" max="7164" width="15" style="97" customWidth="1"/>
    <col min="7165" max="7166" width="13.42578125" style="97" customWidth="1"/>
    <col min="7167" max="7417" width="9.140625" style="97"/>
    <col min="7418" max="7418" width="13.5703125" style="97" customWidth="1"/>
    <col min="7419" max="7419" width="12.85546875" style="97" customWidth="1"/>
    <col min="7420" max="7420" width="15" style="97" customWidth="1"/>
    <col min="7421" max="7422" width="13.42578125" style="97" customWidth="1"/>
    <col min="7423" max="7673" width="9.140625" style="97"/>
    <col min="7674" max="7674" width="13.5703125" style="97" customWidth="1"/>
    <col min="7675" max="7675" width="12.85546875" style="97" customWidth="1"/>
    <col min="7676" max="7676" width="15" style="97" customWidth="1"/>
    <col min="7677" max="7678" width="13.42578125" style="97" customWidth="1"/>
    <col min="7679" max="7929" width="9.140625" style="97"/>
    <col min="7930" max="7930" width="13.5703125" style="97" customWidth="1"/>
    <col min="7931" max="7931" width="12.85546875" style="97" customWidth="1"/>
    <col min="7932" max="7932" width="15" style="97" customWidth="1"/>
    <col min="7933" max="7934" width="13.42578125" style="97" customWidth="1"/>
    <col min="7935" max="8185" width="9.140625" style="97"/>
    <col min="8186" max="8186" width="13.5703125" style="97" customWidth="1"/>
    <col min="8187" max="8187" width="12.85546875" style="97" customWidth="1"/>
    <col min="8188" max="8188" width="15" style="97" customWidth="1"/>
    <col min="8189" max="8190" width="13.42578125" style="97" customWidth="1"/>
    <col min="8191" max="8441" width="9.140625" style="97"/>
    <col min="8442" max="8442" width="13.5703125" style="97" customWidth="1"/>
    <col min="8443" max="8443" width="12.85546875" style="97" customWidth="1"/>
    <col min="8444" max="8444" width="15" style="97" customWidth="1"/>
    <col min="8445" max="8446" width="13.42578125" style="97" customWidth="1"/>
    <col min="8447" max="8697" width="9.140625" style="97"/>
    <col min="8698" max="8698" width="13.5703125" style="97" customWidth="1"/>
    <col min="8699" max="8699" width="12.85546875" style="97" customWidth="1"/>
    <col min="8700" max="8700" width="15" style="97" customWidth="1"/>
    <col min="8701" max="8702" width="13.42578125" style="97" customWidth="1"/>
    <col min="8703" max="8953" width="9.140625" style="97"/>
    <col min="8954" max="8954" width="13.5703125" style="97" customWidth="1"/>
    <col min="8955" max="8955" width="12.85546875" style="97" customWidth="1"/>
    <col min="8956" max="8956" width="15" style="97" customWidth="1"/>
    <col min="8957" max="8958" width="13.42578125" style="97" customWidth="1"/>
    <col min="8959" max="9209" width="9.140625" style="97"/>
    <col min="9210" max="9210" width="13.5703125" style="97" customWidth="1"/>
    <col min="9211" max="9211" width="12.85546875" style="97" customWidth="1"/>
    <col min="9212" max="9212" width="15" style="97" customWidth="1"/>
    <col min="9213" max="9214" width="13.42578125" style="97" customWidth="1"/>
    <col min="9215" max="9465" width="9.140625" style="97"/>
    <col min="9466" max="9466" width="13.5703125" style="97" customWidth="1"/>
    <col min="9467" max="9467" width="12.85546875" style="97" customWidth="1"/>
    <col min="9468" max="9468" width="15" style="97" customWidth="1"/>
    <col min="9469" max="9470" width="13.42578125" style="97" customWidth="1"/>
    <col min="9471" max="9721" width="9.140625" style="97"/>
    <col min="9722" max="9722" width="13.5703125" style="97" customWidth="1"/>
    <col min="9723" max="9723" width="12.85546875" style="97" customWidth="1"/>
    <col min="9724" max="9724" width="15" style="97" customWidth="1"/>
    <col min="9725" max="9726" width="13.42578125" style="97" customWidth="1"/>
    <col min="9727" max="9977" width="9.140625" style="97"/>
    <col min="9978" max="9978" width="13.5703125" style="97" customWidth="1"/>
    <col min="9979" max="9979" width="12.85546875" style="97" customWidth="1"/>
    <col min="9980" max="9980" width="15" style="97" customWidth="1"/>
    <col min="9981" max="9982" width="13.42578125" style="97" customWidth="1"/>
    <col min="9983" max="10233" width="9.140625" style="97"/>
    <col min="10234" max="10234" width="13.5703125" style="97" customWidth="1"/>
    <col min="10235" max="10235" width="12.85546875" style="97" customWidth="1"/>
    <col min="10236" max="10236" width="15" style="97" customWidth="1"/>
    <col min="10237" max="10238" width="13.42578125" style="97" customWidth="1"/>
    <col min="10239" max="10489" width="9.140625" style="97"/>
    <col min="10490" max="10490" width="13.5703125" style="97" customWidth="1"/>
    <col min="10491" max="10491" width="12.85546875" style="97" customWidth="1"/>
    <col min="10492" max="10492" width="15" style="97" customWidth="1"/>
    <col min="10493" max="10494" width="13.42578125" style="97" customWidth="1"/>
    <col min="10495" max="10745" width="9.140625" style="97"/>
    <col min="10746" max="10746" width="13.5703125" style="97" customWidth="1"/>
    <col min="10747" max="10747" width="12.85546875" style="97" customWidth="1"/>
    <col min="10748" max="10748" width="15" style="97" customWidth="1"/>
    <col min="10749" max="10750" width="13.42578125" style="97" customWidth="1"/>
    <col min="10751" max="11001" width="9.140625" style="97"/>
    <col min="11002" max="11002" width="13.5703125" style="97" customWidth="1"/>
    <col min="11003" max="11003" width="12.85546875" style="97" customWidth="1"/>
    <col min="11004" max="11004" width="15" style="97" customWidth="1"/>
    <col min="11005" max="11006" width="13.42578125" style="97" customWidth="1"/>
    <col min="11007" max="11257" width="9.140625" style="97"/>
    <col min="11258" max="11258" width="13.5703125" style="97" customWidth="1"/>
    <col min="11259" max="11259" width="12.85546875" style="97" customWidth="1"/>
    <col min="11260" max="11260" width="15" style="97" customWidth="1"/>
    <col min="11261" max="11262" width="13.42578125" style="97" customWidth="1"/>
    <col min="11263" max="11513" width="9.140625" style="97"/>
    <col min="11514" max="11514" width="13.5703125" style="97" customWidth="1"/>
    <col min="11515" max="11515" width="12.85546875" style="97" customWidth="1"/>
    <col min="11516" max="11516" width="15" style="97" customWidth="1"/>
    <col min="11517" max="11518" width="13.42578125" style="97" customWidth="1"/>
    <col min="11519" max="11769" width="9.140625" style="97"/>
    <col min="11770" max="11770" width="13.5703125" style="97" customWidth="1"/>
    <col min="11771" max="11771" width="12.85546875" style="97" customWidth="1"/>
    <col min="11772" max="11772" width="15" style="97" customWidth="1"/>
    <col min="11773" max="11774" width="13.42578125" style="97" customWidth="1"/>
    <col min="11775" max="12025" width="9.140625" style="97"/>
    <col min="12026" max="12026" width="13.5703125" style="97" customWidth="1"/>
    <col min="12027" max="12027" width="12.85546875" style="97" customWidth="1"/>
    <col min="12028" max="12028" width="15" style="97" customWidth="1"/>
    <col min="12029" max="12030" width="13.42578125" style="97" customWidth="1"/>
    <col min="12031" max="12281" width="9.140625" style="97"/>
    <col min="12282" max="12282" width="13.5703125" style="97" customWidth="1"/>
    <col min="12283" max="12283" width="12.85546875" style="97" customWidth="1"/>
    <col min="12284" max="12284" width="15" style="97" customWidth="1"/>
    <col min="12285" max="12286" width="13.42578125" style="97" customWidth="1"/>
    <col min="12287" max="12537" width="9.140625" style="97"/>
    <col min="12538" max="12538" width="13.5703125" style="97" customWidth="1"/>
    <col min="12539" max="12539" width="12.85546875" style="97" customWidth="1"/>
    <col min="12540" max="12540" width="15" style="97" customWidth="1"/>
    <col min="12541" max="12542" width="13.42578125" style="97" customWidth="1"/>
    <col min="12543" max="12793" width="9.140625" style="97"/>
    <col min="12794" max="12794" width="13.5703125" style="97" customWidth="1"/>
    <col min="12795" max="12795" width="12.85546875" style="97" customWidth="1"/>
    <col min="12796" max="12796" width="15" style="97" customWidth="1"/>
    <col min="12797" max="12798" width="13.42578125" style="97" customWidth="1"/>
    <col min="12799" max="13049" width="9.140625" style="97"/>
    <col min="13050" max="13050" width="13.5703125" style="97" customWidth="1"/>
    <col min="13051" max="13051" width="12.85546875" style="97" customWidth="1"/>
    <col min="13052" max="13052" width="15" style="97" customWidth="1"/>
    <col min="13053" max="13054" width="13.42578125" style="97" customWidth="1"/>
    <col min="13055" max="13305" width="9.140625" style="97"/>
    <col min="13306" max="13306" width="13.5703125" style="97" customWidth="1"/>
    <col min="13307" max="13307" width="12.85546875" style="97" customWidth="1"/>
    <col min="13308" max="13308" width="15" style="97" customWidth="1"/>
    <col min="13309" max="13310" width="13.42578125" style="97" customWidth="1"/>
    <col min="13311" max="13561" width="9.140625" style="97"/>
    <col min="13562" max="13562" width="13.5703125" style="97" customWidth="1"/>
    <col min="13563" max="13563" width="12.85546875" style="97" customWidth="1"/>
    <col min="13564" max="13564" width="15" style="97" customWidth="1"/>
    <col min="13565" max="13566" width="13.42578125" style="97" customWidth="1"/>
    <col min="13567" max="13817" width="9.140625" style="97"/>
    <col min="13818" max="13818" width="13.5703125" style="97" customWidth="1"/>
    <col min="13819" max="13819" width="12.85546875" style="97" customWidth="1"/>
    <col min="13820" max="13820" width="15" style="97" customWidth="1"/>
    <col min="13821" max="13822" width="13.42578125" style="97" customWidth="1"/>
    <col min="13823" max="14073" width="9.140625" style="97"/>
    <col min="14074" max="14074" width="13.5703125" style="97" customWidth="1"/>
    <col min="14075" max="14075" width="12.85546875" style="97" customWidth="1"/>
    <col min="14076" max="14076" width="15" style="97" customWidth="1"/>
    <col min="14077" max="14078" width="13.42578125" style="97" customWidth="1"/>
    <col min="14079" max="14329" width="9.140625" style="97"/>
    <col min="14330" max="14330" width="13.5703125" style="97" customWidth="1"/>
    <col min="14331" max="14331" width="12.85546875" style="97" customWidth="1"/>
    <col min="14332" max="14332" width="15" style="97" customWidth="1"/>
    <col min="14333" max="14334" width="13.42578125" style="97" customWidth="1"/>
    <col min="14335" max="14585" width="9.140625" style="97"/>
    <col min="14586" max="14586" width="13.5703125" style="97" customWidth="1"/>
    <col min="14587" max="14587" width="12.85546875" style="97" customWidth="1"/>
    <col min="14588" max="14588" width="15" style="97" customWidth="1"/>
    <col min="14589" max="14590" width="13.42578125" style="97" customWidth="1"/>
    <col min="14591" max="14841" width="9.140625" style="97"/>
    <col min="14842" max="14842" width="13.5703125" style="97" customWidth="1"/>
    <col min="14843" max="14843" width="12.85546875" style="97" customWidth="1"/>
    <col min="14844" max="14844" width="15" style="97" customWidth="1"/>
    <col min="14845" max="14846" width="13.42578125" style="97" customWidth="1"/>
    <col min="14847" max="15097" width="9.140625" style="97"/>
    <col min="15098" max="15098" width="13.5703125" style="97" customWidth="1"/>
    <col min="15099" max="15099" width="12.85546875" style="97" customWidth="1"/>
    <col min="15100" max="15100" width="15" style="97" customWidth="1"/>
    <col min="15101" max="15102" width="13.42578125" style="97" customWidth="1"/>
    <col min="15103" max="15353" width="9.140625" style="97"/>
    <col min="15354" max="15354" width="13.5703125" style="97" customWidth="1"/>
    <col min="15355" max="15355" width="12.85546875" style="97" customWidth="1"/>
    <col min="15356" max="15356" width="15" style="97" customWidth="1"/>
    <col min="15357" max="15358" width="13.42578125" style="97" customWidth="1"/>
    <col min="15359" max="15609" width="9.140625" style="97"/>
    <col min="15610" max="15610" width="13.5703125" style="97" customWidth="1"/>
    <col min="15611" max="15611" width="12.85546875" style="97" customWidth="1"/>
    <col min="15612" max="15612" width="15" style="97" customWidth="1"/>
    <col min="15613" max="15614" width="13.42578125" style="97" customWidth="1"/>
    <col min="15615" max="15865" width="9.140625" style="97"/>
    <col min="15866" max="15866" width="13.5703125" style="97" customWidth="1"/>
    <col min="15867" max="15867" width="12.85546875" style="97" customWidth="1"/>
    <col min="15868" max="15868" width="15" style="97" customWidth="1"/>
    <col min="15869" max="15870" width="13.42578125" style="97" customWidth="1"/>
    <col min="15871" max="16121" width="9.140625" style="97"/>
    <col min="16122" max="16122" width="13.5703125" style="97" customWidth="1"/>
    <col min="16123" max="16123" width="12.85546875" style="97" customWidth="1"/>
    <col min="16124" max="16124" width="15" style="97" customWidth="1"/>
    <col min="16125" max="16126" width="13.42578125" style="97" customWidth="1"/>
    <col min="16127" max="16384" width="9.140625" style="97"/>
  </cols>
  <sheetData>
    <row r="1" spans="1:11" ht="33" customHeight="1" x14ac:dyDescent="0.2">
      <c r="A1" s="453" t="s">
        <v>290</v>
      </c>
      <c r="B1" s="454"/>
      <c r="C1" s="454"/>
      <c r="D1" s="454"/>
      <c r="E1" s="454"/>
      <c r="F1" s="454"/>
      <c r="G1" s="454"/>
      <c r="H1" s="288"/>
      <c r="I1" s="288"/>
      <c r="J1" s="288"/>
      <c r="K1" s="288"/>
    </row>
    <row r="2" spans="1:11" s="98" customFormat="1" ht="33.75" customHeight="1" x14ac:dyDescent="0.2">
      <c r="A2" s="290" t="s">
        <v>261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s="98" customFormat="1" ht="29.25" customHeight="1" x14ac:dyDescent="0.2">
      <c r="A3" s="293" t="s">
        <v>194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ht="12.75" customHeight="1" x14ac:dyDescent="0.2">
      <c r="A4" s="281" t="s">
        <v>189</v>
      </c>
      <c r="B4" s="296" t="s">
        <v>149</v>
      </c>
      <c r="C4" s="296" t="s">
        <v>138</v>
      </c>
      <c r="D4" s="271" t="s">
        <v>270</v>
      </c>
      <c r="E4" s="272"/>
      <c r="F4" s="271" t="s">
        <v>271</v>
      </c>
      <c r="G4" s="272"/>
      <c r="H4" s="271" t="s">
        <v>273</v>
      </c>
      <c r="I4" s="272"/>
      <c r="J4" s="271" t="s">
        <v>272</v>
      </c>
      <c r="K4" s="272"/>
    </row>
    <row r="5" spans="1:11" x14ac:dyDescent="0.2">
      <c r="A5" s="282"/>
      <c r="B5" s="297"/>
      <c r="C5" s="297"/>
      <c r="D5" s="173" t="s">
        <v>139</v>
      </c>
      <c r="E5" s="173" t="s">
        <v>140</v>
      </c>
      <c r="F5" s="173" t="s">
        <v>139</v>
      </c>
      <c r="G5" s="173" t="s">
        <v>140</v>
      </c>
      <c r="H5" s="173" t="s">
        <v>139</v>
      </c>
      <c r="I5" s="173" t="s">
        <v>140</v>
      </c>
      <c r="J5" s="173" t="s">
        <v>139</v>
      </c>
      <c r="K5" s="173" t="s">
        <v>140</v>
      </c>
    </row>
    <row r="6" spans="1:11" ht="12.75" customHeight="1" x14ac:dyDescent="0.2">
      <c r="A6" s="198"/>
      <c r="B6" s="178">
        <v>1</v>
      </c>
      <c r="C6" s="179"/>
      <c r="D6" s="180">
        <v>0</v>
      </c>
      <c r="E6" s="95">
        <f>ROUND((C6*D6)/B6,2)</f>
        <v>0</v>
      </c>
      <c r="F6" s="180">
        <v>0</v>
      </c>
      <c r="G6" s="95">
        <f>ROUND((C6*F6)/B6,2)</f>
        <v>0</v>
      </c>
      <c r="H6" s="180">
        <v>0</v>
      </c>
      <c r="I6" s="95">
        <f t="shared" ref="I6:I49" si="0">ROUND((C6*H6)/B6,2)</f>
        <v>0</v>
      </c>
      <c r="J6" s="180">
        <v>0</v>
      </c>
      <c r="K6" s="95">
        <f t="shared" ref="K6:K49" si="1">ROUND((C6*J6)/B6,2)</f>
        <v>0</v>
      </c>
    </row>
    <row r="7" spans="1:11" x14ac:dyDescent="0.2">
      <c r="A7" s="198"/>
      <c r="B7" s="178">
        <v>1</v>
      </c>
      <c r="C7" s="179"/>
      <c r="D7" s="180">
        <v>0</v>
      </c>
      <c r="E7" s="95">
        <f t="shared" ref="E7:E49" si="2">ROUND((C7*D7)/B7,2)</f>
        <v>0</v>
      </c>
      <c r="F7" s="180">
        <v>0</v>
      </c>
      <c r="G7" s="95">
        <f t="shared" ref="G7:G49" si="3">ROUND((C7*F7)/B7,2)</f>
        <v>0</v>
      </c>
      <c r="H7" s="180">
        <v>0</v>
      </c>
      <c r="I7" s="95">
        <f t="shared" si="0"/>
        <v>0</v>
      </c>
      <c r="J7" s="180">
        <v>0</v>
      </c>
      <c r="K7" s="95">
        <f t="shared" si="1"/>
        <v>0</v>
      </c>
    </row>
    <row r="8" spans="1:11" x14ac:dyDescent="0.2">
      <c r="A8" s="200"/>
      <c r="B8" s="178">
        <v>1</v>
      </c>
      <c r="C8" s="179"/>
      <c r="D8" s="180">
        <v>0</v>
      </c>
      <c r="E8" s="95">
        <f t="shared" si="2"/>
        <v>0</v>
      </c>
      <c r="F8" s="180">
        <v>0</v>
      </c>
      <c r="G8" s="95">
        <f t="shared" si="3"/>
        <v>0</v>
      </c>
      <c r="H8" s="180">
        <v>0</v>
      </c>
      <c r="I8" s="95">
        <f t="shared" si="0"/>
        <v>0</v>
      </c>
      <c r="J8" s="180">
        <v>0</v>
      </c>
      <c r="K8" s="95">
        <f t="shared" si="1"/>
        <v>0</v>
      </c>
    </row>
    <row r="9" spans="1:11" x14ac:dyDescent="0.2">
      <c r="A9" s="200"/>
      <c r="B9" s="178">
        <v>1</v>
      </c>
      <c r="C9" s="179"/>
      <c r="D9" s="180">
        <v>0</v>
      </c>
      <c r="E9" s="95">
        <f t="shared" si="2"/>
        <v>0</v>
      </c>
      <c r="F9" s="180">
        <v>0</v>
      </c>
      <c r="G9" s="95">
        <f t="shared" si="3"/>
        <v>0</v>
      </c>
      <c r="H9" s="180">
        <v>0</v>
      </c>
      <c r="I9" s="95">
        <f t="shared" si="0"/>
        <v>0</v>
      </c>
      <c r="J9" s="180">
        <v>0</v>
      </c>
      <c r="K9" s="95">
        <f t="shared" si="1"/>
        <v>0</v>
      </c>
    </row>
    <row r="10" spans="1:11" x14ac:dyDescent="0.2">
      <c r="A10" s="198"/>
      <c r="B10" s="178">
        <v>1</v>
      </c>
      <c r="C10" s="179"/>
      <c r="D10" s="180">
        <v>0</v>
      </c>
      <c r="E10" s="95">
        <f t="shared" si="2"/>
        <v>0</v>
      </c>
      <c r="F10" s="180">
        <v>0</v>
      </c>
      <c r="G10" s="95">
        <f t="shared" si="3"/>
        <v>0</v>
      </c>
      <c r="H10" s="180">
        <v>0</v>
      </c>
      <c r="I10" s="95">
        <f t="shared" si="0"/>
        <v>0</v>
      </c>
      <c r="J10" s="180">
        <v>0</v>
      </c>
      <c r="K10" s="95">
        <f t="shared" si="1"/>
        <v>0</v>
      </c>
    </row>
    <row r="11" spans="1:11" x14ac:dyDescent="0.2">
      <c r="A11" s="198"/>
      <c r="B11" s="180">
        <v>1</v>
      </c>
      <c r="C11" s="179"/>
      <c r="D11" s="180">
        <v>0</v>
      </c>
      <c r="E11" s="95">
        <f t="shared" si="2"/>
        <v>0</v>
      </c>
      <c r="F11" s="180">
        <v>0</v>
      </c>
      <c r="G11" s="95">
        <f t="shared" si="3"/>
        <v>0</v>
      </c>
      <c r="H11" s="180">
        <v>0</v>
      </c>
      <c r="I11" s="95">
        <f t="shared" si="0"/>
        <v>0</v>
      </c>
      <c r="J11" s="180">
        <v>0</v>
      </c>
      <c r="K11" s="95">
        <f t="shared" si="1"/>
        <v>0</v>
      </c>
    </row>
    <row r="12" spans="1:11" x14ac:dyDescent="0.2">
      <c r="A12" s="198"/>
      <c r="B12" s="180">
        <v>1</v>
      </c>
      <c r="C12" s="179"/>
      <c r="D12" s="180">
        <v>0</v>
      </c>
      <c r="E12" s="95">
        <f t="shared" si="2"/>
        <v>0</v>
      </c>
      <c r="F12" s="180">
        <v>0</v>
      </c>
      <c r="G12" s="95">
        <f t="shared" si="3"/>
        <v>0</v>
      </c>
      <c r="H12" s="180">
        <v>0</v>
      </c>
      <c r="I12" s="95">
        <f t="shared" si="0"/>
        <v>0</v>
      </c>
      <c r="J12" s="180">
        <v>0</v>
      </c>
      <c r="K12" s="95">
        <f t="shared" si="1"/>
        <v>0</v>
      </c>
    </row>
    <row r="13" spans="1:11" x14ac:dyDescent="0.2">
      <c r="A13" s="198"/>
      <c r="B13" s="180">
        <v>1</v>
      </c>
      <c r="C13" s="179"/>
      <c r="D13" s="180">
        <v>0</v>
      </c>
      <c r="E13" s="95">
        <f t="shared" si="2"/>
        <v>0</v>
      </c>
      <c r="F13" s="180">
        <v>0</v>
      </c>
      <c r="G13" s="95">
        <f t="shared" si="3"/>
        <v>0</v>
      </c>
      <c r="H13" s="180">
        <v>0</v>
      </c>
      <c r="I13" s="95">
        <f t="shared" si="0"/>
        <v>0</v>
      </c>
      <c r="J13" s="180">
        <v>0</v>
      </c>
      <c r="K13" s="95">
        <f t="shared" si="1"/>
        <v>0</v>
      </c>
    </row>
    <row r="14" spans="1:11" x14ac:dyDescent="0.2">
      <c r="A14" s="198"/>
      <c r="B14" s="180">
        <v>1</v>
      </c>
      <c r="C14" s="179"/>
      <c r="D14" s="180">
        <v>0</v>
      </c>
      <c r="E14" s="95">
        <f t="shared" si="2"/>
        <v>0</v>
      </c>
      <c r="F14" s="180">
        <v>0</v>
      </c>
      <c r="G14" s="95">
        <f t="shared" si="3"/>
        <v>0</v>
      </c>
      <c r="H14" s="180">
        <v>0</v>
      </c>
      <c r="I14" s="95">
        <f t="shared" si="0"/>
        <v>0</v>
      </c>
      <c r="J14" s="180">
        <v>0</v>
      </c>
      <c r="K14" s="95">
        <f t="shared" si="1"/>
        <v>0</v>
      </c>
    </row>
    <row r="15" spans="1:11" x14ac:dyDescent="0.2">
      <c r="A15" s="198"/>
      <c r="B15" s="180">
        <v>1</v>
      </c>
      <c r="C15" s="179"/>
      <c r="D15" s="180">
        <v>0</v>
      </c>
      <c r="E15" s="95">
        <f t="shared" si="2"/>
        <v>0</v>
      </c>
      <c r="F15" s="180">
        <v>0</v>
      </c>
      <c r="G15" s="95">
        <f t="shared" si="3"/>
        <v>0</v>
      </c>
      <c r="H15" s="180">
        <v>0</v>
      </c>
      <c r="I15" s="95">
        <f t="shared" si="0"/>
        <v>0</v>
      </c>
      <c r="J15" s="180">
        <v>0</v>
      </c>
      <c r="K15" s="95">
        <f t="shared" si="1"/>
        <v>0</v>
      </c>
    </row>
    <row r="16" spans="1:11" x14ac:dyDescent="0.2">
      <c r="A16" s="198"/>
      <c r="B16" s="178">
        <v>1</v>
      </c>
      <c r="C16" s="179"/>
      <c r="D16" s="180">
        <v>0</v>
      </c>
      <c r="E16" s="95">
        <f t="shared" si="2"/>
        <v>0</v>
      </c>
      <c r="F16" s="180">
        <v>0</v>
      </c>
      <c r="G16" s="95">
        <f t="shared" si="3"/>
        <v>0</v>
      </c>
      <c r="H16" s="180">
        <v>0</v>
      </c>
      <c r="I16" s="95">
        <f t="shared" si="0"/>
        <v>0</v>
      </c>
      <c r="J16" s="180">
        <v>0</v>
      </c>
      <c r="K16" s="95">
        <f t="shared" si="1"/>
        <v>0</v>
      </c>
    </row>
    <row r="17" spans="1:11" x14ac:dyDescent="0.2">
      <c r="A17" s="198"/>
      <c r="B17" s="178">
        <v>1</v>
      </c>
      <c r="C17" s="179"/>
      <c r="D17" s="180">
        <v>0</v>
      </c>
      <c r="E17" s="95">
        <f t="shared" si="2"/>
        <v>0</v>
      </c>
      <c r="F17" s="180">
        <v>0</v>
      </c>
      <c r="G17" s="95">
        <f t="shared" si="3"/>
        <v>0</v>
      </c>
      <c r="H17" s="180">
        <v>0</v>
      </c>
      <c r="I17" s="95">
        <f t="shared" si="0"/>
        <v>0</v>
      </c>
      <c r="J17" s="180">
        <v>0</v>
      </c>
      <c r="K17" s="95">
        <f t="shared" si="1"/>
        <v>0</v>
      </c>
    </row>
    <row r="18" spans="1:11" x14ac:dyDescent="0.2">
      <c r="A18" s="198"/>
      <c r="B18" s="178">
        <v>1</v>
      </c>
      <c r="C18" s="179"/>
      <c r="D18" s="180">
        <v>0</v>
      </c>
      <c r="E18" s="95">
        <f t="shared" si="2"/>
        <v>0</v>
      </c>
      <c r="F18" s="180">
        <v>0</v>
      </c>
      <c r="G18" s="95">
        <f t="shared" si="3"/>
        <v>0</v>
      </c>
      <c r="H18" s="180">
        <v>0</v>
      </c>
      <c r="I18" s="95">
        <f t="shared" si="0"/>
        <v>0</v>
      </c>
      <c r="J18" s="180">
        <v>0</v>
      </c>
      <c r="K18" s="95">
        <f t="shared" si="1"/>
        <v>0</v>
      </c>
    </row>
    <row r="19" spans="1:11" x14ac:dyDescent="0.2">
      <c r="A19" s="198"/>
      <c r="B19" s="180">
        <v>1</v>
      </c>
      <c r="C19" s="179"/>
      <c r="D19" s="180">
        <v>0</v>
      </c>
      <c r="E19" s="95">
        <f t="shared" si="2"/>
        <v>0</v>
      </c>
      <c r="F19" s="180">
        <v>0</v>
      </c>
      <c r="G19" s="95">
        <f t="shared" si="3"/>
        <v>0</v>
      </c>
      <c r="H19" s="180">
        <v>0</v>
      </c>
      <c r="I19" s="95">
        <f t="shared" si="0"/>
        <v>0</v>
      </c>
      <c r="J19" s="180">
        <v>0</v>
      </c>
      <c r="K19" s="95">
        <f t="shared" si="1"/>
        <v>0</v>
      </c>
    </row>
    <row r="20" spans="1:11" x14ac:dyDescent="0.2">
      <c r="A20" s="198"/>
      <c r="B20" s="180">
        <v>1</v>
      </c>
      <c r="C20" s="179"/>
      <c r="D20" s="180">
        <v>0</v>
      </c>
      <c r="E20" s="95">
        <f t="shared" si="2"/>
        <v>0</v>
      </c>
      <c r="F20" s="180">
        <v>0</v>
      </c>
      <c r="G20" s="95">
        <f t="shared" si="3"/>
        <v>0</v>
      </c>
      <c r="H20" s="180">
        <v>0</v>
      </c>
      <c r="I20" s="95">
        <f t="shared" si="0"/>
        <v>0</v>
      </c>
      <c r="J20" s="180">
        <v>0</v>
      </c>
      <c r="K20" s="95">
        <f t="shared" si="1"/>
        <v>0</v>
      </c>
    </row>
    <row r="21" spans="1:11" x14ac:dyDescent="0.2">
      <c r="A21" s="198"/>
      <c r="B21" s="178">
        <v>1</v>
      </c>
      <c r="C21" s="179"/>
      <c r="D21" s="180">
        <v>0</v>
      </c>
      <c r="E21" s="95">
        <f t="shared" si="2"/>
        <v>0</v>
      </c>
      <c r="F21" s="180">
        <v>0</v>
      </c>
      <c r="G21" s="95">
        <f t="shared" si="3"/>
        <v>0</v>
      </c>
      <c r="H21" s="180">
        <v>0</v>
      </c>
      <c r="I21" s="95">
        <f t="shared" si="0"/>
        <v>0</v>
      </c>
      <c r="J21" s="180">
        <v>0</v>
      </c>
      <c r="K21" s="95">
        <f t="shared" si="1"/>
        <v>0</v>
      </c>
    </row>
    <row r="22" spans="1:11" x14ac:dyDescent="0.2">
      <c r="A22" s="198"/>
      <c r="B22" s="180">
        <v>1</v>
      </c>
      <c r="C22" s="179"/>
      <c r="D22" s="180">
        <v>0</v>
      </c>
      <c r="E22" s="95">
        <f t="shared" si="2"/>
        <v>0</v>
      </c>
      <c r="F22" s="180">
        <v>0</v>
      </c>
      <c r="G22" s="95">
        <f t="shared" si="3"/>
        <v>0</v>
      </c>
      <c r="H22" s="180">
        <v>0</v>
      </c>
      <c r="I22" s="95">
        <f t="shared" si="0"/>
        <v>0</v>
      </c>
      <c r="J22" s="180">
        <v>0</v>
      </c>
      <c r="K22" s="95">
        <f t="shared" si="1"/>
        <v>0</v>
      </c>
    </row>
    <row r="23" spans="1:11" x14ac:dyDescent="0.2">
      <c r="A23" s="198"/>
      <c r="B23" s="180">
        <v>1</v>
      </c>
      <c r="C23" s="179"/>
      <c r="D23" s="180">
        <v>0</v>
      </c>
      <c r="E23" s="95">
        <f t="shared" si="2"/>
        <v>0</v>
      </c>
      <c r="F23" s="180">
        <v>0</v>
      </c>
      <c r="G23" s="95">
        <f t="shared" si="3"/>
        <v>0</v>
      </c>
      <c r="H23" s="180">
        <v>0</v>
      </c>
      <c r="I23" s="95">
        <f t="shared" si="0"/>
        <v>0</v>
      </c>
      <c r="J23" s="180">
        <v>0</v>
      </c>
      <c r="K23" s="95">
        <f t="shared" si="1"/>
        <v>0</v>
      </c>
    </row>
    <row r="24" spans="1:11" x14ac:dyDescent="0.2">
      <c r="A24" s="198"/>
      <c r="B24" s="180">
        <v>1</v>
      </c>
      <c r="C24" s="179"/>
      <c r="D24" s="180">
        <v>0</v>
      </c>
      <c r="E24" s="95">
        <f t="shared" si="2"/>
        <v>0</v>
      </c>
      <c r="F24" s="180">
        <v>0</v>
      </c>
      <c r="G24" s="95">
        <f t="shared" si="3"/>
        <v>0</v>
      </c>
      <c r="H24" s="180">
        <v>0</v>
      </c>
      <c r="I24" s="95">
        <f t="shared" si="0"/>
        <v>0</v>
      </c>
      <c r="J24" s="180">
        <v>0</v>
      </c>
      <c r="K24" s="95">
        <f t="shared" si="1"/>
        <v>0</v>
      </c>
    </row>
    <row r="25" spans="1:11" x14ac:dyDescent="0.2">
      <c r="A25" s="198"/>
      <c r="B25" s="180">
        <v>1</v>
      </c>
      <c r="C25" s="179"/>
      <c r="D25" s="180">
        <v>0</v>
      </c>
      <c r="E25" s="95">
        <f t="shared" si="2"/>
        <v>0</v>
      </c>
      <c r="F25" s="180">
        <v>0</v>
      </c>
      <c r="G25" s="95">
        <f t="shared" si="3"/>
        <v>0</v>
      </c>
      <c r="H25" s="180">
        <v>0</v>
      </c>
      <c r="I25" s="95">
        <f t="shared" si="0"/>
        <v>0</v>
      </c>
      <c r="J25" s="180">
        <v>0</v>
      </c>
      <c r="K25" s="95">
        <f t="shared" si="1"/>
        <v>0</v>
      </c>
    </row>
    <row r="26" spans="1:11" x14ac:dyDescent="0.2">
      <c r="A26" s="198"/>
      <c r="B26" s="180">
        <v>1</v>
      </c>
      <c r="C26" s="179"/>
      <c r="D26" s="180">
        <v>0</v>
      </c>
      <c r="E26" s="95">
        <f t="shared" si="2"/>
        <v>0</v>
      </c>
      <c r="F26" s="180">
        <v>0</v>
      </c>
      <c r="G26" s="95">
        <f t="shared" si="3"/>
        <v>0</v>
      </c>
      <c r="H26" s="180">
        <v>0</v>
      </c>
      <c r="I26" s="95">
        <f t="shared" si="0"/>
        <v>0</v>
      </c>
      <c r="J26" s="180">
        <v>0</v>
      </c>
      <c r="K26" s="95">
        <f t="shared" si="1"/>
        <v>0</v>
      </c>
    </row>
    <row r="27" spans="1:11" x14ac:dyDescent="0.2">
      <c r="A27" s="198"/>
      <c r="B27" s="180">
        <v>1</v>
      </c>
      <c r="C27" s="179"/>
      <c r="D27" s="180">
        <v>0</v>
      </c>
      <c r="E27" s="95">
        <f t="shared" si="2"/>
        <v>0</v>
      </c>
      <c r="F27" s="180">
        <v>0</v>
      </c>
      <c r="G27" s="95">
        <f t="shared" si="3"/>
        <v>0</v>
      </c>
      <c r="H27" s="180">
        <v>0</v>
      </c>
      <c r="I27" s="95">
        <f t="shared" si="0"/>
        <v>0</v>
      </c>
      <c r="J27" s="180">
        <v>0</v>
      </c>
      <c r="K27" s="95">
        <f t="shared" si="1"/>
        <v>0</v>
      </c>
    </row>
    <row r="28" spans="1:11" x14ac:dyDescent="0.2">
      <c r="A28" s="198"/>
      <c r="B28" s="180">
        <v>1</v>
      </c>
      <c r="C28" s="179"/>
      <c r="D28" s="180">
        <v>0</v>
      </c>
      <c r="E28" s="95">
        <f t="shared" si="2"/>
        <v>0</v>
      </c>
      <c r="F28" s="180">
        <v>0</v>
      </c>
      <c r="G28" s="95">
        <f t="shared" si="3"/>
        <v>0</v>
      </c>
      <c r="H28" s="180">
        <v>0</v>
      </c>
      <c r="I28" s="95">
        <f t="shared" si="0"/>
        <v>0</v>
      </c>
      <c r="J28" s="180">
        <v>0</v>
      </c>
      <c r="K28" s="95">
        <f t="shared" si="1"/>
        <v>0</v>
      </c>
    </row>
    <row r="29" spans="1:11" x14ac:dyDescent="0.2">
      <c r="A29" s="198"/>
      <c r="B29" s="178">
        <v>1</v>
      </c>
      <c r="C29" s="179"/>
      <c r="D29" s="180">
        <v>0</v>
      </c>
      <c r="E29" s="95">
        <f t="shared" si="2"/>
        <v>0</v>
      </c>
      <c r="F29" s="180">
        <v>0</v>
      </c>
      <c r="G29" s="95">
        <f t="shared" si="3"/>
        <v>0</v>
      </c>
      <c r="H29" s="180">
        <v>0</v>
      </c>
      <c r="I29" s="95">
        <f t="shared" si="0"/>
        <v>0</v>
      </c>
      <c r="J29" s="180">
        <v>0</v>
      </c>
      <c r="K29" s="95">
        <f t="shared" si="1"/>
        <v>0</v>
      </c>
    </row>
    <row r="30" spans="1:11" x14ac:dyDescent="0.2">
      <c r="A30" s="198"/>
      <c r="B30" s="178">
        <v>1</v>
      </c>
      <c r="C30" s="179"/>
      <c r="D30" s="180">
        <v>0</v>
      </c>
      <c r="E30" s="95">
        <f t="shared" si="2"/>
        <v>0</v>
      </c>
      <c r="F30" s="180">
        <v>0</v>
      </c>
      <c r="G30" s="95">
        <f t="shared" si="3"/>
        <v>0</v>
      </c>
      <c r="H30" s="180">
        <v>0</v>
      </c>
      <c r="I30" s="95">
        <f t="shared" si="0"/>
        <v>0</v>
      </c>
      <c r="J30" s="180">
        <v>0</v>
      </c>
      <c r="K30" s="95">
        <f t="shared" si="1"/>
        <v>0</v>
      </c>
    </row>
    <row r="31" spans="1:11" x14ac:dyDescent="0.2">
      <c r="A31" s="198"/>
      <c r="B31" s="178">
        <v>1</v>
      </c>
      <c r="C31" s="179"/>
      <c r="D31" s="180">
        <v>0</v>
      </c>
      <c r="E31" s="95">
        <f t="shared" si="2"/>
        <v>0</v>
      </c>
      <c r="F31" s="180">
        <v>0</v>
      </c>
      <c r="G31" s="95">
        <f t="shared" si="3"/>
        <v>0</v>
      </c>
      <c r="H31" s="180">
        <v>0</v>
      </c>
      <c r="I31" s="95">
        <f t="shared" si="0"/>
        <v>0</v>
      </c>
      <c r="J31" s="180">
        <v>0</v>
      </c>
      <c r="K31" s="95">
        <f t="shared" si="1"/>
        <v>0</v>
      </c>
    </row>
    <row r="32" spans="1:11" x14ac:dyDescent="0.2">
      <c r="A32" s="198"/>
      <c r="B32" s="178">
        <v>1</v>
      </c>
      <c r="C32" s="179"/>
      <c r="D32" s="180">
        <v>0</v>
      </c>
      <c r="E32" s="95">
        <f t="shared" si="2"/>
        <v>0</v>
      </c>
      <c r="F32" s="180">
        <v>0</v>
      </c>
      <c r="G32" s="95">
        <f t="shared" si="3"/>
        <v>0</v>
      </c>
      <c r="H32" s="180">
        <v>0</v>
      </c>
      <c r="I32" s="95">
        <f t="shared" si="0"/>
        <v>0</v>
      </c>
      <c r="J32" s="180">
        <v>0</v>
      </c>
      <c r="K32" s="95">
        <f t="shared" si="1"/>
        <v>0</v>
      </c>
    </row>
    <row r="33" spans="1:11" x14ac:dyDescent="0.2">
      <c r="A33" s="198"/>
      <c r="B33" s="178">
        <v>1</v>
      </c>
      <c r="C33" s="179"/>
      <c r="D33" s="180">
        <v>0</v>
      </c>
      <c r="E33" s="95">
        <f t="shared" si="2"/>
        <v>0</v>
      </c>
      <c r="F33" s="180">
        <v>0</v>
      </c>
      <c r="G33" s="95">
        <f t="shared" si="3"/>
        <v>0</v>
      </c>
      <c r="H33" s="180">
        <v>0</v>
      </c>
      <c r="I33" s="95">
        <f t="shared" si="0"/>
        <v>0</v>
      </c>
      <c r="J33" s="180">
        <v>0</v>
      </c>
      <c r="K33" s="95">
        <f t="shared" si="1"/>
        <v>0</v>
      </c>
    </row>
    <row r="34" spans="1:11" x14ac:dyDescent="0.2">
      <c r="A34" s="198"/>
      <c r="B34" s="178">
        <v>1</v>
      </c>
      <c r="C34" s="179"/>
      <c r="D34" s="180">
        <v>0</v>
      </c>
      <c r="E34" s="95">
        <f t="shared" si="2"/>
        <v>0</v>
      </c>
      <c r="F34" s="180">
        <v>0</v>
      </c>
      <c r="G34" s="95">
        <f t="shared" si="3"/>
        <v>0</v>
      </c>
      <c r="H34" s="180">
        <v>0</v>
      </c>
      <c r="I34" s="95">
        <f t="shared" si="0"/>
        <v>0</v>
      </c>
      <c r="J34" s="180">
        <v>0</v>
      </c>
      <c r="K34" s="95">
        <f t="shared" si="1"/>
        <v>0</v>
      </c>
    </row>
    <row r="35" spans="1:11" x14ac:dyDescent="0.2">
      <c r="A35" s="198"/>
      <c r="B35" s="178">
        <v>1</v>
      </c>
      <c r="C35" s="179"/>
      <c r="D35" s="180">
        <v>0</v>
      </c>
      <c r="E35" s="95">
        <f t="shared" si="2"/>
        <v>0</v>
      </c>
      <c r="F35" s="180">
        <v>0</v>
      </c>
      <c r="G35" s="95">
        <f t="shared" si="3"/>
        <v>0</v>
      </c>
      <c r="H35" s="180">
        <v>0</v>
      </c>
      <c r="I35" s="95">
        <f t="shared" si="0"/>
        <v>0</v>
      </c>
      <c r="J35" s="180">
        <v>0</v>
      </c>
      <c r="K35" s="95">
        <f t="shared" si="1"/>
        <v>0</v>
      </c>
    </row>
    <row r="36" spans="1:11" x14ac:dyDescent="0.2">
      <c r="A36" s="198"/>
      <c r="B36" s="178">
        <v>1</v>
      </c>
      <c r="C36" s="179"/>
      <c r="D36" s="180">
        <v>0</v>
      </c>
      <c r="E36" s="95">
        <f t="shared" si="2"/>
        <v>0</v>
      </c>
      <c r="F36" s="180">
        <v>0</v>
      </c>
      <c r="G36" s="95">
        <f t="shared" si="3"/>
        <v>0</v>
      </c>
      <c r="H36" s="180">
        <v>0</v>
      </c>
      <c r="I36" s="95">
        <f t="shared" si="0"/>
        <v>0</v>
      </c>
      <c r="J36" s="180">
        <v>0</v>
      </c>
      <c r="K36" s="95">
        <f t="shared" si="1"/>
        <v>0</v>
      </c>
    </row>
    <row r="37" spans="1:11" x14ac:dyDescent="0.2">
      <c r="A37" s="198"/>
      <c r="B37" s="178">
        <v>1</v>
      </c>
      <c r="C37" s="179"/>
      <c r="D37" s="180">
        <v>0</v>
      </c>
      <c r="E37" s="95">
        <f t="shared" si="2"/>
        <v>0</v>
      </c>
      <c r="F37" s="180">
        <v>0</v>
      </c>
      <c r="G37" s="95">
        <f t="shared" si="3"/>
        <v>0</v>
      </c>
      <c r="H37" s="180">
        <v>0</v>
      </c>
      <c r="I37" s="95">
        <f t="shared" si="0"/>
        <v>0</v>
      </c>
      <c r="J37" s="180">
        <v>0</v>
      </c>
      <c r="K37" s="95">
        <f t="shared" si="1"/>
        <v>0</v>
      </c>
    </row>
    <row r="38" spans="1:11" x14ac:dyDescent="0.2">
      <c r="A38" s="198"/>
      <c r="B38" s="178">
        <v>1</v>
      </c>
      <c r="C38" s="179"/>
      <c r="D38" s="180">
        <v>0</v>
      </c>
      <c r="E38" s="95">
        <f t="shared" si="2"/>
        <v>0</v>
      </c>
      <c r="F38" s="180">
        <v>0</v>
      </c>
      <c r="G38" s="95">
        <f t="shared" si="3"/>
        <v>0</v>
      </c>
      <c r="H38" s="180">
        <v>0</v>
      </c>
      <c r="I38" s="95">
        <f t="shared" si="0"/>
        <v>0</v>
      </c>
      <c r="J38" s="180">
        <v>0</v>
      </c>
      <c r="K38" s="95">
        <f t="shared" si="1"/>
        <v>0</v>
      </c>
    </row>
    <row r="39" spans="1:11" x14ac:dyDescent="0.2">
      <c r="A39" s="198"/>
      <c r="B39" s="178">
        <v>1</v>
      </c>
      <c r="C39" s="179"/>
      <c r="D39" s="180">
        <v>0</v>
      </c>
      <c r="E39" s="95">
        <f t="shared" si="2"/>
        <v>0</v>
      </c>
      <c r="F39" s="180">
        <v>0</v>
      </c>
      <c r="G39" s="95">
        <f t="shared" si="3"/>
        <v>0</v>
      </c>
      <c r="H39" s="180">
        <v>0</v>
      </c>
      <c r="I39" s="95">
        <f t="shared" si="0"/>
        <v>0</v>
      </c>
      <c r="J39" s="180">
        <v>0</v>
      </c>
      <c r="K39" s="95">
        <f t="shared" si="1"/>
        <v>0</v>
      </c>
    </row>
    <row r="40" spans="1:11" x14ac:dyDescent="0.2">
      <c r="A40" s="198"/>
      <c r="B40" s="178">
        <v>1</v>
      </c>
      <c r="C40" s="179"/>
      <c r="D40" s="180">
        <v>0</v>
      </c>
      <c r="E40" s="95">
        <f t="shared" si="2"/>
        <v>0</v>
      </c>
      <c r="F40" s="180">
        <v>0</v>
      </c>
      <c r="G40" s="95">
        <f t="shared" si="3"/>
        <v>0</v>
      </c>
      <c r="H40" s="180">
        <v>0</v>
      </c>
      <c r="I40" s="95">
        <f t="shared" si="0"/>
        <v>0</v>
      </c>
      <c r="J40" s="180">
        <v>0</v>
      </c>
      <c r="K40" s="95">
        <f t="shared" si="1"/>
        <v>0</v>
      </c>
    </row>
    <row r="41" spans="1:11" x14ac:dyDescent="0.2">
      <c r="A41" s="198"/>
      <c r="B41" s="178">
        <v>1</v>
      </c>
      <c r="C41" s="179"/>
      <c r="D41" s="180">
        <v>0</v>
      </c>
      <c r="E41" s="95">
        <f t="shared" si="2"/>
        <v>0</v>
      </c>
      <c r="F41" s="180">
        <v>0</v>
      </c>
      <c r="G41" s="95">
        <f t="shared" si="3"/>
        <v>0</v>
      </c>
      <c r="H41" s="180">
        <v>0</v>
      </c>
      <c r="I41" s="95">
        <f t="shared" si="0"/>
        <v>0</v>
      </c>
      <c r="J41" s="180">
        <v>0</v>
      </c>
      <c r="K41" s="95">
        <f t="shared" si="1"/>
        <v>0</v>
      </c>
    </row>
    <row r="42" spans="1:11" x14ac:dyDescent="0.2">
      <c r="A42" s="198"/>
      <c r="B42" s="178">
        <v>1</v>
      </c>
      <c r="C42" s="179"/>
      <c r="D42" s="180">
        <v>0</v>
      </c>
      <c r="E42" s="95">
        <f t="shared" si="2"/>
        <v>0</v>
      </c>
      <c r="F42" s="180">
        <v>0</v>
      </c>
      <c r="G42" s="95">
        <f t="shared" si="3"/>
        <v>0</v>
      </c>
      <c r="H42" s="180">
        <v>0</v>
      </c>
      <c r="I42" s="95">
        <f t="shared" si="0"/>
        <v>0</v>
      </c>
      <c r="J42" s="180">
        <v>0</v>
      </c>
      <c r="K42" s="95">
        <f t="shared" si="1"/>
        <v>0</v>
      </c>
    </row>
    <row r="43" spans="1:11" x14ac:dyDescent="0.2">
      <c r="A43" s="198"/>
      <c r="B43" s="178">
        <v>1</v>
      </c>
      <c r="C43" s="179"/>
      <c r="D43" s="180">
        <v>0</v>
      </c>
      <c r="E43" s="95">
        <f t="shared" si="2"/>
        <v>0</v>
      </c>
      <c r="F43" s="180">
        <v>0</v>
      </c>
      <c r="G43" s="95">
        <f t="shared" si="3"/>
        <v>0</v>
      </c>
      <c r="H43" s="180">
        <v>0</v>
      </c>
      <c r="I43" s="95">
        <f t="shared" si="0"/>
        <v>0</v>
      </c>
      <c r="J43" s="180">
        <v>0</v>
      </c>
      <c r="K43" s="95">
        <f t="shared" si="1"/>
        <v>0</v>
      </c>
    </row>
    <row r="44" spans="1:11" x14ac:dyDescent="0.2">
      <c r="A44" s="198"/>
      <c r="B44" s="178">
        <v>1</v>
      </c>
      <c r="C44" s="179"/>
      <c r="D44" s="180">
        <v>0</v>
      </c>
      <c r="E44" s="95">
        <f t="shared" si="2"/>
        <v>0</v>
      </c>
      <c r="F44" s="180">
        <v>0</v>
      </c>
      <c r="G44" s="95">
        <f t="shared" si="3"/>
        <v>0</v>
      </c>
      <c r="H44" s="180">
        <v>0</v>
      </c>
      <c r="I44" s="95">
        <f t="shared" si="0"/>
        <v>0</v>
      </c>
      <c r="J44" s="180">
        <v>0</v>
      </c>
      <c r="K44" s="95">
        <f t="shared" si="1"/>
        <v>0</v>
      </c>
    </row>
    <row r="45" spans="1:11" x14ac:dyDescent="0.2">
      <c r="A45" s="198"/>
      <c r="B45" s="178">
        <v>1</v>
      </c>
      <c r="C45" s="179"/>
      <c r="D45" s="180">
        <v>0</v>
      </c>
      <c r="E45" s="95">
        <f t="shared" si="2"/>
        <v>0</v>
      </c>
      <c r="F45" s="180">
        <v>0</v>
      </c>
      <c r="G45" s="95">
        <f t="shared" si="3"/>
        <v>0</v>
      </c>
      <c r="H45" s="180">
        <v>0</v>
      </c>
      <c r="I45" s="95">
        <f t="shared" si="0"/>
        <v>0</v>
      </c>
      <c r="J45" s="180">
        <v>0</v>
      </c>
      <c r="K45" s="95">
        <f t="shared" si="1"/>
        <v>0</v>
      </c>
    </row>
    <row r="46" spans="1:11" x14ac:dyDescent="0.2">
      <c r="A46" s="198"/>
      <c r="B46" s="178">
        <v>1</v>
      </c>
      <c r="C46" s="179"/>
      <c r="D46" s="180">
        <v>0</v>
      </c>
      <c r="E46" s="95">
        <f t="shared" si="2"/>
        <v>0</v>
      </c>
      <c r="F46" s="180">
        <v>0</v>
      </c>
      <c r="G46" s="95">
        <f t="shared" si="3"/>
        <v>0</v>
      </c>
      <c r="H46" s="180">
        <v>0</v>
      </c>
      <c r="I46" s="95">
        <f t="shared" si="0"/>
        <v>0</v>
      </c>
      <c r="J46" s="180">
        <v>0</v>
      </c>
      <c r="K46" s="95">
        <f t="shared" si="1"/>
        <v>0</v>
      </c>
    </row>
    <row r="47" spans="1:11" x14ac:dyDescent="0.2">
      <c r="A47" s="198"/>
      <c r="B47" s="178">
        <v>1</v>
      </c>
      <c r="C47" s="179"/>
      <c r="D47" s="180">
        <v>0</v>
      </c>
      <c r="E47" s="95">
        <f t="shared" si="2"/>
        <v>0</v>
      </c>
      <c r="F47" s="180">
        <v>0</v>
      </c>
      <c r="G47" s="95">
        <f t="shared" si="3"/>
        <v>0</v>
      </c>
      <c r="H47" s="180">
        <v>0</v>
      </c>
      <c r="I47" s="95">
        <f t="shared" si="0"/>
        <v>0</v>
      </c>
      <c r="J47" s="180">
        <v>0</v>
      </c>
      <c r="K47" s="95">
        <f t="shared" si="1"/>
        <v>0</v>
      </c>
    </row>
    <row r="48" spans="1:11" x14ac:dyDescent="0.2">
      <c r="A48" s="198"/>
      <c r="B48" s="178">
        <v>1</v>
      </c>
      <c r="C48" s="179"/>
      <c r="D48" s="180">
        <v>0</v>
      </c>
      <c r="E48" s="95">
        <f t="shared" si="2"/>
        <v>0</v>
      </c>
      <c r="F48" s="180">
        <v>0</v>
      </c>
      <c r="G48" s="95">
        <f t="shared" si="3"/>
        <v>0</v>
      </c>
      <c r="H48" s="180">
        <v>0</v>
      </c>
      <c r="I48" s="95">
        <f t="shared" si="0"/>
        <v>0</v>
      </c>
      <c r="J48" s="180">
        <v>0</v>
      </c>
      <c r="K48" s="95">
        <f t="shared" si="1"/>
        <v>0</v>
      </c>
    </row>
    <row r="49" spans="1:12" x14ac:dyDescent="0.2">
      <c r="A49" s="198"/>
      <c r="B49" s="178">
        <v>1</v>
      </c>
      <c r="C49" s="179"/>
      <c r="D49" s="180">
        <v>0</v>
      </c>
      <c r="E49" s="95">
        <f t="shared" si="2"/>
        <v>0</v>
      </c>
      <c r="F49" s="180">
        <v>0</v>
      </c>
      <c r="G49" s="95">
        <f t="shared" si="3"/>
        <v>0</v>
      </c>
      <c r="H49" s="180">
        <v>0</v>
      </c>
      <c r="I49" s="95">
        <f t="shared" si="0"/>
        <v>0</v>
      </c>
      <c r="J49" s="180">
        <v>0</v>
      </c>
      <c r="K49" s="95">
        <f t="shared" si="1"/>
        <v>0</v>
      </c>
    </row>
    <row r="50" spans="1:12" x14ac:dyDescent="0.2">
      <c r="A50" s="198"/>
      <c r="B50" s="124"/>
      <c r="C50" s="95"/>
      <c r="D50" s="96"/>
      <c r="E50" s="95"/>
      <c r="F50" s="96"/>
      <c r="G50" s="95"/>
      <c r="H50" s="96"/>
      <c r="I50" s="95"/>
      <c r="J50" s="96"/>
      <c r="K50" s="95"/>
    </row>
    <row r="51" spans="1:12" ht="13.5" thickBot="1" x14ac:dyDescent="0.25">
      <c r="A51" s="265" t="s">
        <v>141</v>
      </c>
      <c r="B51" s="266"/>
      <c r="C51" s="267"/>
      <c r="D51" s="99"/>
      <c r="E51" s="100">
        <f>SUM(E6:E50)</f>
        <v>0</v>
      </c>
      <c r="F51" s="101"/>
      <c r="G51" s="100">
        <f>SUM(G6:G50)</f>
        <v>0</v>
      </c>
      <c r="H51" s="101"/>
      <c r="I51" s="100">
        <f>SUM(I6:I50)</f>
        <v>0</v>
      </c>
      <c r="J51" s="101"/>
      <c r="K51" s="100">
        <f>SUM(K6:K50)</f>
        <v>0</v>
      </c>
    </row>
    <row r="52" spans="1:12" s="84" customFormat="1" ht="13.5" thickBot="1" x14ac:dyDescent="0.25">
      <c r="A52" s="268" t="s">
        <v>142</v>
      </c>
      <c r="B52" s="269"/>
      <c r="C52" s="270"/>
      <c r="D52" s="87"/>
      <c r="E52" s="88">
        <f>ROUND((E51/'Resumo Geral'!H53),2)</f>
        <v>0</v>
      </c>
      <c r="F52" s="83"/>
      <c r="G52" s="88">
        <f>ROUND(G51/('Resumo Geral'!H57-'Resumo Geral'!H55),2)</f>
        <v>0</v>
      </c>
      <c r="H52" s="83"/>
      <c r="I52" s="88">
        <f>ROUND(I51/('Resumo Geral'!H59),2)</f>
        <v>0</v>
      </c>
      <c r="J52" s="83"/>
      <c r="K52" s="88">
        <f>ROUND(K51/('Resumo Geral'!H63-'Resumo Geral'!H61),2)</f>
        <v>0</v>
      </c>
      <c r="L52" s="84" t="s">
        <v>259</v>
      </c>
    </row>
    <row r="53" spans="1:12" x14ac:dyDescent="0.2">
      <c r="A53" s="202"/>
      <c r="B53" s="203"/>
      <c r="C53" s="203"/>
      <c r="D53" s="203"/>
      <c r="E53" s="203"/>
      <c r="F53" s="203"/>
      <c r="G53" s="203"/>
      <c r="H53" s="203"/>
      <c r="I53" s="203"/>
      <c r="J53" s="203"/>
      <c r="K53" s="203"/>
    </row>
    <row r="54" spans="1:12" s="102" customFormat="1" ht="12.75" customHeight="1" x14ac:dyDescent="0.2">
      <c r="A54" s="281" t="s">
        <v>143</v>
      </c>
      <c r="B54" s="298" t="s">
        <v>137</v>
      </c>
      <c r="C54" s="296" t="s">
        <v>138</v>
      </c>
      <c r="D54" s="271" t="s">
        <v>270</v>
      </c>
      <c r="E54" s="272"/>
      <c r="F54" s="271" t="s">
        <v>271</v>
      </c>
      <c r="G54" s="272"/>
      <c r="H54" s="271" t="s">
        <v>273</v>
      </c>
      <c r="I54" s="272"/>
      <c r="J54" s="271" t="s">
        <v>272</v>
      </c>
      <c r="K54" s="272"/>
    </row>
    <row r="55" spans="1:12" s="102" customFormat="1" x14ac:dyDescent="0.2">
      <c r="A55" s="282"/>
      <c r="B55" s="299"/>
      <c r="C55" s="297"/>
      <c r="D55" s="173" t="s">
        <v>139</v>
      </c>
      <c r="E55" s="173" t="s">
        <v>140</v>
      </c>
      <c r="F55" s="173" t="s">
        <v>139</v>
      </c>
      <c r="G55" s="173" t="s">
        <v>140</v>
      </c>
      <c r="H55" s="173" t="s">
        <v>139</v>
      </c>
      <c r="I55" s="173" t="s">
        <v>140</v>
      </c>
      <c r="J55" s="173" t="s">
        <v>139</v>
      </c>
      <c r="K55" s="173" t="s">
        <v>140</v>
      </c>
    </row>
    <row r="56" spans="1:12" x14ac:dyDescent="0.2">
      <c r="A56" s="205"/>
      <c r="B56" s="180">
        <v>1</v>
      </c>
      <c r="C56" s="94"/>
      <c r="D56" s="180">
        <v>0</v>
      </c>
      <c r="E56" s="95">
        <f>ROUND((C56*D56)/B56,2)</f>
        <v>0</v>
      </c>
      <c r="F56" s="180">
        <v>0</v>
      </c>
      <c r="G56" s="95">
        <f>ROUND((C56*F56)/B56,2)</f>
        <v>0</v>
      </c>
      <c r="H56" s="180">
        <v>0</v>
      </c>
      <c r="I56" s="95">
        <f t="shared" ref="I56:I64" si="4">ROUND((C56*H56)/B56,2)</f>
        <v>0</v>
      </c>
      <c r="J56" s="180">
        <v>0</v>
      </c>
      <c r="K56" s="95">
        <f t="shared" ref="K56:K64" si="5">ROUND((J56*C56)/B56,2)</f>
        <v>0</v>
      </c>
    </row>
    <row r="57" spans="1:12" x14ac:dyDescent="0.2">
      <c r="A57" s="205"/>
      <c r="B57" s="178">
        <v>1</v>
      </c>
      <c r="C57" s="181"/>
      <c r="D57" s="180">
        <v>0</v>
      </c>
      <c r="E57" s="95">
        <f t="shared" ref="E57:E64" si="6">ROUND((C57*D57)/B57,2)</f>
        <v>0</v>
      </c>
      <c r="F57" s="180">
        <v>0</v>
      </c>
      <c r="G57" s="95">
        <f t="shared" ref="G57:G64" si="7">ROUND((C57*F57)/B57,2)</f>
        <v>0</v>
      </c>
      <c r="H57" s="180">
        <v>0</v>
      </c>
      <c r="I57" s="95">
        <f t="shared" si="4"/>
        <v>0</v>
      </c>
      <c r="J57" s="180">
        <v>0</v>
      </c>
      <c r="K57" s="95">
        <f t="shared" si="5"/>
        <v>0</v>
      </c>
    </row>
    <row r="58" spans="1:12" x14ac:dyDescent="0.2">
      <c r="A58" s="205"/>
      <c r="B58" s="180">
        <v>1</v>
      </c>
      <c r="C58" s="181"/>
      <c r="D58" s="180">
        <v>0</v>
      </c>
      <c r="E58" s="95">
        <f t="shared" si="6"/>
        <v>0</v>
      </c>
      <c r="F58" s="180">
        <v>0</v>
      </c>
      <c r="G58" s="95">
        <f t="shared" si="7"/>
        <v>0</v>
      </c>
      <c r="H58" s="180">
        <v>0</v>
      </c>
      <c r="I58" s="95">
        <f t="shared" si="4"/>
        <v>0</v>
      </c>
      <c r="J58" s="180">
        <v>0</v>
      </c>
      <c r="K58" s="95">
        <f t="shared" si="5"/>
        <v>0</v>
      </c>
    </row>
    <row r="59" spans="1:12" x14ac:dyDescent="0.2">
      <c r="A59" s="205"/>
      <c r="B59" s="180">
        <v>1</v>
      </c>
      <c r="C59" s="181"/>
      <c r="D59" s="180">
        <v>0</v>
      </c>
      <c r="E59" s="95">
        <f t="shared" si="6"/>
        <v>0</v>
      </c>
      <c r="F59" s="180">
        <v>0</v>
      </c>
      <c r="G59" s="95">
        <f t="shared" si="7"/>
        <v>0</v>
      </c>
      <c r="H59" s="180">
        <v>0</v>
      </c>
      <c r="I59" s="95">
        <f t="shared" si="4"/>
        <v>0</v>
      </c>
      <c r="J59" s="180">
        <v>0</v>
      </c>
      <c r="K59" s="95">
        <f t="shared" si="5"/>
        <v>0</v>
      </c>
    </row>
    <row r="60" spans="1:12" x14ac:dyDescent="0.2">
      <c r="A60" s="205"/>
      <c r="B60" s="180">
        <v>1</v>
      </c>
      <c r="C60" s="181"/>
      <c r="D60" s="180">
        <v>0</v>
      </c>
      <c r="E60" s="95">
        <f t="shared" si="6"/>
        <v>0</v>
      </c>
      <c r="F60" s="180">
        <v>0</v>
      </c>
      <c r="G60" s="95">
        <f t="shared" si="7"/>
        <v>0</v>
      </c>
      <c r="H60" s="180">
        <v>0</v>
      </c>
      <c r="I60" s="95">
        <f t="shared" si="4"/>
        <v>0</v>
      </c>
      <c r="J60" s="180">
        <v>0</v>
      </c>
      <c r="K60" s="95">
        <f t="shared" si="5"/>
        <v>0</v>
      </c>
    </row>
    <row r="61" spans="1:12" x14ac:dyDescent="0.2">
      <c r="A61" s="205"/>
      <c r="B61" s="180">
        <v>1</v>
      </c>
      <c r="C61" s="181"/>
      <c r="D61" s="180">
        <v>0</v>
      </c>
      <c r="E61" s="95">
        <f t="shared" si="6"/>
        <v>0</v>
      </c>
      <c r="F61" s="180">
        <v>0</v>
      </c>
      <c r="G61" s="95">
        <f t="shared" si="7"/>
        <v>0</v>
      </c>
      <c r="H61" s="180">
        <v>0</v>
      </c>
      <c r="I61" s="95">
        <f t="shared" si="4"/>
        <v>0</v>
      </c>
      <c r="J61" s="180">
        <v>0</v>
      </c>
      <c r="K61" s="95">
        <f t="shared" si="5"/>
        <v>0</v>
      </c>
    </row>
    <row r="62" spans="1:12" x14ac:dyDescent="0.2">
      <c r="A62" s="205"/>
      <c r="B62" s="180">
        <v>1</v>
      </c>
      <c r="C62" s="181"/>
      <c r="D62" s="180">
        <v>0</v>
      </c>
      <c r="E62" s="95">
        <f t="shared" si="6"/>
        <v>0</v>
      </c>
      <c r="F62" s="180">
        <v>0</v>
      </c>
      <c r="G62" s="95">
        <f t="shared" si="7"/>
        <v>0</v>
      </c>
      <c r="H62" s="180">
        <v>0</v>
      </c>
      <c r="I62" s="95">
        <f t="shared" si="4"/>
        <v>0</v>
      </c>
      <c r="J62" s="180">
        <v>0</v>
      </c>
      <c r="K62" s="95">
        <f t="shared" si="5"/>
        <v>0</v>
      </c>
    </row>
    <row r="63" spans="1:12" x14ac:dyDescent="0.2">
      <c r="A63" s="205"/>
      <c r="B63" s="180">
        <v>1</v>
      </c>
      <c r="C63" s="181"/>
      <c r="D63" s="180">
        <v>0</v>
      </c>
      <c r="E63" s="95">
        <f t="shared" si="6"/>
        <v>0</v>
      </c>
      <c r="F63" s="180">
        <v>0</v>
      </c>
      <c r="G63" s="95">
        <f t="shared" si="7"/>
        <v>0</v>
      </c>
      <c r="H63" s="180">
        <v>0</v>
      </c>
      <c r="I63" s="95">
        <f t="shared" si="4"/>
        <v>0</v>
      </c>
      <c r="J63" s="180">
        <v>0</v>
      </c>
      <c r="K63" s="95">
        <f t="shared" si="5"/>
        <v>0</v>
      </c>
    </row>
    <row r="64" spans="1:12" x14ac:dyDescent="0.2">
      <c r="A64" s="205"/>
      <c r="B64" s="180">
        <v>1</v>
      </c>
      <c r="C64" s="181"/>
      <c r="D64" s="180">
        <v>0</v>
      </c>
      <c r="E64" s="95">
        <f t="shared" si="6"/>
        <v>0</v>
      </c>
      <c r="F64" s="180">
        <v>0</v>
      </c>
      <c r="G64" s="95">
        <f t="shared" si="7"/>
        <v>0</v>
      </c>
      <c r="H64" s="180">
        <v>0</v>
      </c>
      <c r="I64" s="95">
        <f t="shared" si="4"/>
        <v>0</v>
      </c>
      <c r="J64" s="180">
        <v>0</v>
      </c>
      <c r="K64" s="95">
        <f t="shared" si="5"/>
        <v>0</v>
      </c>
    </row>
    <row r="65" spans="1:11" x14ac:dyDescent="0.2">
      <c r="A65" s="206"/>
      <c r="B65" s="93"/>
      <c r="C65" s="122"/>
      <c r="D65" s="93"/>
      <c r="E65" s="123"/>
      <c r="F65" s="124"/>
      <c r="G65" s="123"/>
      <c r="H65" s="124"/>
      <c r="I65" s="123"/>
      <c r="J65" s="124"/>
      <c r="K65" s="95"/>
    </row>
    <row r="66" spans="1:11" ht="13.5" thickBot="1" x14ac:dyDescent="0.25">
      <c r="A66" s="207" t="s">
        <v>141</v>
      </c>
      <c r="B66" s="103"/>
      <c r="C66" s="103"/>
      <c r="D66" s="99"/>
      <c r="E66" s="100">
        <f>SUM(E56:E65)</f>
        <v>0</v>
      </c>
      <c r="F66" s="101"/>
      <c r="G66" s="100">
        <f>SUM(G56:G65)</f>
        <v>0</v>
      </c>
      <c r="H66" s="101"/>
      <c r="I66" s="100">
        <f>SUM(I56:I65)</f>
        <v>0</v>
      </c>
      <c r="J66" s="101"/>
      <c r="K66" s="100">
        <f>SUM(K56:K65)</f>
        <v>0</v>
      </c>
    </row>
    <row r="67" spans="1:11" s="84" customFormat="1" ht="13.5" thickBot="1" x14ac:dyDescent="0.25">
      <c r="A67" s="87" t="s">
        <v>144</v>
      </c>
      <c r="B67" s="89"/>
      <c r="C67" s="89"/>
      <c r="D67" s="87"/>
      <c r="E67" s="88">
        <f>ROUND(E66/'Resumo Geral'!H53,2)*0</f>
        <v>0</v>
      </c>
      <c r="F67" s="83"/>
      <c r="G67" s="88">
        <f>ROUND(G66/'Resumo Geral'!H55,2)</f>
        <v>0</v>
      </c>
      <c r="H67" s="83"/>
      <c r="I67" s="88">
        <f>ROUND(I66/'Resumo Geral'!H59,2)*0</f>
        <v>0</v>
      </c>
      <c r="J67" s="83"/>
      <c r="K67" s="88">
        <f>ROUND(K66/'Resumo Geral'!H61,2)</f>
        <v>0</v>
      </c>
    </row>
    <row r="68" spans="1:11" x14ac:dyDescent="0.2">
      <c r="A68" s="202"/>
      <c r="B68" s="203"/>
      <c r="C68" s="203"/>
      <c r="D68" s="203"/>
      <c r="E68" s="203"/>
      <c r="F68" s="203"/>
      <c r="G68" s="203"/>
      <c r="H68" s="203"/>
      <c r="I68" s="203"/>
      <c r="J68" s="203"/>
      <c r="K68" s="203"/>
    </row>
    <row r="69" spans="1:11" s="104" customFormat="1" ht="12.75" customHeight="1" x14ac:dyDescent="0.2">
      <c r="A69" s="281" t="s">
        <v>192</v>
      </c>
      <c r="B69" s="283" t="s">
        <v>145</v>
      </c>
      <c r="C69" s="277" t="s">
        <v>146</v>
      </c>
      <c r="D69" s="271" t="s">
        <v>270</v>
      </c>
      <c r="E69" s="272"/>
      <c r="F69" s="271" t="s">
        <v>271</v>
      </c>
      <c r="G69" s="272"/>
      <c r="H69" s="271" t="s">
        <v>273</v>
      </c>
      <c r="I69" s="272"/>
      <c r="J69" s="271" t="s">
        <v>272</v>
      </c>
      <c r="K69" s="272"/>
    </row>
    <row r="70" spans="1:11" s="104" customFormat="1" x14ac:dyDescent="0.2">
      <c r="A70" s="282"/>
      <c r="B70" s="284"/>
      <c r="C70" s="279"/>
      <c r="D70" s="173" t="s">
        <v>139</v>
      </c>
      <c r="E70" s="173" t="s">
        <v>140</v>
      </c>
      <c r="F70" s="173" t="s">
        <v>139</v>
      </c>
      <c r="G70" s="173" t="s">
        <v>140</v>
      </c>
      <c r="H70" s="173" t="s">
        <v>139</v>
      </c>
      <c r="I70" s="173" t="s">
        <v>140</v>
      </c>
      <c r="J70" s="173" t="s">
        <v>139</v>
      </c>
      <c r="K70" s="173" t="s">
        <v>140</v>
      </c>
    </row>
    <row r="71" spans="1:11" s="162" customFormat="1" x14ac:dyDescent="0.2">
      <c r="A71" s="208"/>
      <c r="B71" s="125">
        <v>0</v>
      </c>
      <c r="C71" s="90">
        <v>0.1</v>
      </c>
      <c r="D71" s="91">
        <v>0</v>
      </c>
      <c r="E71" s="85">
        <f>ROUND(((B71*C71)*D71)/12,2)</f>
        <v>0</v>
      </c>
      <c r="F71" s="91">
        <v>0</v>
      </c>
      <c r="G71" s="85">
        <f>ROUND(((B71*C71)*F71)/12,2)</f>
        <v>0</v>
      </c>
      <c r="H71" s="91">
        <v>0</v>
      </c>
      <c r="I71" s="85">
        <f t="shared" ref="I71:I77" si="8">ROUND(((B71*C71)*H71)/12,2)</f>
        <v>0</v>
      </c>
      <c r="J71" s="91">
        <v>0</v>
      </c>
      <c r="K71" s="85">
        <f t="shared" ref="K71:K77" si="9">ROUND(((B71*C71)*J71)/12,2)</f>
        <v>0</v>
      </c>
    </row>
    <row r="72" spans="1:11" s="98" customFormat="1" x14ac:dyDescent="0.2">
      <c r="A72" s="208"/>
      <c r="B72" s="125">
        <v>0</v>
      </c>
      <c r="C72" s="90">
        <v>0.1</v>
      </c>
      <c r="D72" s="91">
        <v>0</v>
      </c>
      <c r="E72" s="85">
        <f>ROUND(((B72*C72)*D72)/12,2)</f>
        <v>0</v>
      </c>
      <c r="F72" s="91">
        <v>0</v>
      </c>
      <c r="G72" s="85">
        <f>ROUND(((B72*C72)*F72)/12,2)</f>
        <v>0</v>
      </c>
      <c r="H72" s="91">
        <v>0</v>
      </c>
      <c r="I72" s="85">
        <f t="shared" si="8"/>
        <v>0</v>
      </c>
      <c r="J72" s="91">
        <v>0</v>
      </c>
      <c r="K72" s="85">
        <f t="shared" si="9"/>
        <v>0</v>
      </c>
    </row>
    <row r="73" spans="1:11" s="98" customFormat="1" x14ac:dyDescent="0.2">
      <c r="A73" s="208"/>
      <c r="B73" s="125">
        <v>0</v>
      </c>
      <c r="C73" s="90">
        <v>0.1</v>
      </c>
      <c r="D73" s="91">
        <v>0</v>
      </c>
      <c r="E73" s="85">
        <f t="shared" ref="E73:E77" si="10">ROUND(((B73*C73)*D73)/12,2)</f>
        <v>0</v>
      </c>
      <c r="F73" s="91">
        <v>0</v>
      </c>
      <c r="G73" s="85">
        <f t="shared" ref="G73:G77" si="11">ROUND(((B73*C73)*F73)/12,2)</f>
        <v>0</v>
      </c>
      <c r="H73" s="91">
        <v>0</v>
      </c>
      <c r="I73" s="85">
        <f t="shared" si="8"/>
        <v>0</v>
      </c>
      <c r="J73" s="91">
        <v>0</v>
      </c>
      <c r="K73" s="85">
        <f t="shared" si="9"/>
        <v>0</v>
      </c>
    </row>
    <row r="74" spans="1:11" s="98" customFormat="1" x14ac:dyDescent="0.2">
      <c r="A74" s="208"/>
      <c r="B74" s="125">
        <v>0</v>
      </c>
      <c r="C74" s="90">
        <v>0.1</v>
      </c>
      <c r="D74" s="91">
        <v>0</v>
      </c>
      <c r="E74" s="85">
        <f t="shared" si="10"/>
        <v>0</v>
      </c>
      <c r="F74" s="91">
        <v>0</v>
      </c>
      <c r="G74" s="85">
        <f t="shared" si="11"/>
        <v>0</v>
      </c>
      <c r="H74" s="91">
        <v>0</v>
      </c>
      <c r="I74" s="85">
        <f t="shared" si="8"/>
        <v>0</v>
      </c>
      <c r="J74" s="91">
        <v>0</v>
      </c>
      <c r="K74" s="85">
        <f t="shared" si="9"/>
        <v>0</v>
      </c>
    </row>
    <row r="75" spans="1:11" s="98" customFormat="1" x14ac:dyDescent="0.2">
      <c r="A75" s="210"/>
      <c r="B75" s="125">
        <v>0</v>
      </c>
      <c r="C75" s="90">
        <v>0.1</v>
      </c>
      <c r="D75" s="91">
        <v>0</v>
      </c>
      <c r="E75" s="85">
        <f t="shared" si="10"/>
        <v>0</v>
      </c>
      <c r="F75" s="91">
        <v>0</v>
      </c>
      <c r="G75" s="85">
        <f t="shared" si="11"/>
        <v>0</v>
      </c>
      <c r="H75" s="91">
        <v>0</v>
      </c>
      <c r="I75" s="85">
        <f t="shared" si="8"/>
        <v>0</v>
      </c>
      <c r="J75" s="91">
        <v>0</v>
      </c>
      <c r="K75" s="85">
        <f t="shared" si="9"/>
        <v>0</v>
      </c>
    </row>
    <row r="76" spans="1:11" s="98" customFormat="1" x14ac:dyDescent="0.2">
      <c r="A76" s="229"/>
      <c r="B76" s="125">
        <v>0</v>
      </c>
      <c r="C76" s="230">
        <v>0.1</v>
      </c>
      <c r="D76" s="231">
        <v>0</v>
      </c>
      <c r="E76" s="232">
        <f t="shared" si="10"/>
        <v>0</v>
      </c>
      <c r="F76" s="231">
        <v>0</v>
      </c>
      <c r="G76" s="232">
        <f t="shared" si="11"/>
        <v>0</v>
      </c>
      <c r="H76" s="231">
        <v>0</v>
      </c>
      <c r="I76" s="232">
        <f t="shared" si="8"/>
        <v>0</v>
      </c>
      <c r="J76" s="231">
        <v>0</v>
      </c>
      <c r="K76" s="232">
        <f t="shared" si="9"/>
        <v>0</v>
      </c>
    </row>
    <row r="77" spans="1:11" s="98" customFormat="1" x14ac:dyDescent="0.2">
      <c r="A77" s="238"/>
      <c r="B77" s="239">
        <v>0</v>
      </c>
      <c r="C77" s="90">
        <v>0.1</v>
      </c>
      <c r="D77" s="91">
        <v>0</v>
      </c>
      <c r="E77" s="85">
        <f t="shared" si="10"/>
        <v>0</v>
      </c>
      <c r="F77" s="91">
        <v>0</v>
      </c>
      <c r="G77" s="85">
        <f t="shared" si="11"/>
        <v>0</v>
      </c>
      <c r="H77" s="91">
        <v>0</v>
      </c>
      <c r="I77" s="85">
        <f t="shared" si="8"/>
        <v>0</v>
      </c>
      <c r="J77" s="91">
        <v>0</v>
      </c>
      <c r="K77" s="85">
        <f t="shared" si="9"/>
        <v>0</v>
      </c>
    </row>
    <row r="78" spans="1:11" s="98" customFormat="1" x14ac:dyDescent="0.2">
      <c r="A78" s="238"/>
      <c r="B78" s="239"/>
      <c r="C78" s="90"/>
      <c r="D78" s="91"/>
      <c r="E78" s="85"/>
      <c r="F78" s="126"/>
      <c r="G78" s="85"/>
      <c r="H78" s="126"/>
      <c r="I78" s="85"/>
      <c r="J78" s="126"/>
      <c r="K78" s="85"/>
    </row>
    <row r="79" spans="1:11" s="98" customFormat="1" ht="13.5" thickBot="1" x14ac:dyDescent="0.25">
      <c r="A79" s="285" t="s">
        <v>147</v>
      </c>
      <c r="B79" s="286"/>
      <c r="C79" s="287"/>
      <c r="D79" s="235"/>
      <c r="E79" s="236">
        <f>SUM(E71:E77)</f>
        <v>0</v>
      </c>
      <c r="F79" s="235"/>
      <c r="G79" s="236">
        <f>SUM(G71:G77)</f>
        <v>0</v>
      </c>
      <c r="H79" s="235"/>
      <c r="I79" s="236">
        <f>SUM(I71:I77)</f>
        <v>0</v>
      </c>
      <c r="J79" s="235"/>
      <c r="K79" s="236">
        <f>SUM(K71:K77)</f>
        <v>0</v>
      </c>
    </row>
    <row r="80" spans="1:11" s="84" customFormat="1" ht="13.5" thickBot="1" x14ac:dyDescent="0.25">
      <c r="A80" s="268" t="s">
        <v>142</v>
      </c>
      <c r="B80" s="269"/>
      <c r="C80" s="270"/>
      <c r="D80" s="87"/>
      <c r="E80" s="88">
        <f>ROUND(E79/'Resumo Geral'!H53,2)</f>
        <v>0</v>
      </c>
      <c r="F80" s="83"/>
      <c r="G80" s="88">
        <f>ROUND(G79/('Resumo Geral'!H57),2)</f>
        <v>0</v>
      </c>
      <c r="H80" s="83"/>
      <c r="I80" s="88">
        <f>ROUND(I79/('Resumo Geral'!H59),2)</f>
        <v>0</v>
      </c>
      <c r="J80" s="83"/>
      <c r="K80" s="88">
        <f>ROUND(K79/('Resumo Geral'!H63),2)</f>
        <v>0</v>
      </c>
    </row>
    <row r="81" spans="1:11" s="127" customFormat="1" x14ac:dyDescent="0.2">
      <c r="A81" s="273" t="s">
        <v>274</v>
      </c>
      <c r="B81" s="274"/>
      <c r="C81" s="274"/>
      <c r="D81" s="274"/>
      <c r="E81" s="274"/>
      <c r="F81" s="274"/>
      <c r="G81" s="274"/>
      <c r="H81" s="274"/>
      <c r="I81" s="274"/>
      <c r="J81" s="212"/>
      <c r="K81" s="212"/>
    </row>
    <row r="82" spans="1:11" s="102" customFormat="1" ht="12.75" customHeight="1" x14ac:dyDescent="0.2">
      <c r="A82" s="281" t="s">
        <v>226</v>
      </c>
      <c r="B82" s="298" t="s">
        <v>137</v>
      </c>
      <c r="C82" s="296" t="s">
        <v>138</v>
      </c>
      <c r="D82" s="271" t="s">
        <v>270</v>
      </c>
      <c r="E82" s="272"/>
      <c r="F82" s="271" t="s">
        <v>271</v>
      </c>
      <c r="G82" s="272"/>
      <c r="H82" s="271" t="s">
        <v>273</v>
      </c>
      <c r="I82" s="272"/>
      <c r="J82" s="271" t="s">
        <v>272</v>
      </c>
      <c r="K82" s="272"/>
    </row>
    <row r="83" spans="1:11" s="102" customFormat="1" x14ac:dyDescent="0.2">
      <c r="A83" s="282"/>
      <c r="B83" s="299"/>
      <c r="C83" s="297"/>
      <c r="D83" s="173" t="s">
        <v>139</v>
      </c>
      <c r="E83" s="173" t="s">
        <v>140</v>
      </c>
      <c r="F83" s="173" t="s">
        <v>139</v>
      </c>
      <c r="G83" s="173" t="s">
        <v>140</v>
      </c>
      <c r="H83" s="173" t="s">
        <v>139</v>
      </c>
      <c r="I83" s="173" t="s">
        <v>140</v>
      </c>
      <c r="J83" s="173" t="s">
        <v>139</v>
      </c>
      <c r="K83" s="173" t="s">
        <v>140</v>
      </c>
    </row>
    <row r="84" spans="1:11" x14ac:dyDescent="0.2">
      <c r="A84" s="214"/>
      <c r="B84" s="178">
        <v>1</v>
      </c>
      <c r="C84" s="181"/>
      <c r="D84" s="178">
        <v>0</v>
      </c>
      <c r="E84" s="95">
        <f>ROUND((C84*D84)/B84,2)</f>
        <v>0</v>
      </c>
      <c r="F84" s="178">
        <v>0</v>
      </c>
      <c r="G84" s="95">
        <f>ROUND((C84*F84)/B84,2)</f>
        <v>0</v>
      </c>
      <c r="H84" s="178">
        <v>0</v>
      </c>
      <c r="I84" s="95">
        <f t="shared" ref="I84:I100" si="12">ROUND((C84*H84)/B84,2)</f>
        <v>0</v>
      </c>
      <c r="J84" s="178">
        <v>0</v>
      </c>
      <c r="K84" s="95">
        <f t="shared" ref="K84:K100" si="13">ROUND((J84*C84)/B84,2)</f>
        <v>0</v>
      </c>
    </row>
    <row r="85" spans="1:11" x14ac:dyDescent="0.2">
      <c r="A85" s="214"/>
      <c r="B85" s="178">
        <v>1</v>
      </c>
      <c r="C85" s="181"/>
      <c r="D85" s="178">
        <v>0</v>
      </c>
      <c r="E85" s="95">
        <f t="shared" ref="E85:E100" si="14">ROUND((C85*D85)/B85,2)</f>
        <v>0</v>
      </c>
      <c r="F85" s="178">
        <v>0</v>
      </c>
      <c r="G85" s="95">
        <f t="shared" ref="G85:G100" si="15">ROUND((C85*F85)/B85,2)</f>
        <v>0</v>
      </c>
      <c r="H85" s="178">
        <v>0</v>
      </c>
      <c r="I85" s="95">
        <f t="shared" si="12"/>
        <v>0</v>
      </c>
      <c r="J85" s="178">
        <v>0</v>
      </c>
      <c r="K85" s="95">
        <f t="shared" si="13"/>
        <v>0</v>
      </c>
    </row>
    <row r="86" spans="1:11" x14ac:dyDescent="0.2">
      <c r="A86" s="214"/>
      <c r="B86" s="178">
        <v>1</v>
      </c>
      <c r="C86" s="181"/>
      <c r="D86" s="178">
        <v>0</v>
      </c>
      <c r="E86" s="95">
        <f t="shared" si="14"/>
        <v>0</v>
      </c>
      <c r="F86" s="178">
        <v>0</v>
      </c>
      <c r="G86" s="95">
        <f t="shared" si="15"/>
        <v>0</v>
      </c>
      <c r="H86" s="178">
        <v>0</v>
      </c>
      <c r="I86" s="95">
        <f t="shared" si="12"/>
        <v>0</v>
      </c>
      <c r="J86" s="178">
        <v>0</v>
      </c>
      <c r="K86" s="95">
        <f t="shared" si="13"/>
        <v>0</v>
      </c>
    </row>
    <row r="87" spans="1:11" x14ac:dyDescent="0.2">
      <c r="A87" s="214"/>
      <c r="B87" s="178">
        <v>1</v>
      </c>
      <c r="C87" s="181"/>
      <c r="D87" s="178">
        <v>0</v>
      </c>
      <c r="E87" s="95">
        <f t="shared" si="14"/>
        <v>0</v>
      </c>
      <c r="F87" s="178">
        <v>0</v>
      </c>
      <c r="G87" s="95">
        <f t="shared" si="15"/>
        <v>0</v>
      </c>
      <c r="H87" s="178">
        <v>0</v>
      </c>
      <c r="I87" s="95">
        <f t="shared" si="12"/>
        <v>0</v>
      </c>
      <c r="J87" s="178">
        <v>0</v>
      </c>
      <c r="K87" s="95">
        <f t="shared" si="13"/>
        <v>0</v>
      </c>
    </row>
    <row r="88" spans="1:11" x14ac:dyDescent="0.2">
      <c r="A88" s="214"/>
      <c r="B88" s="178">
        <v>1</v>
      </c>
      <c r="C88" s="181"/>
      <c r="D88" s="178">
        <v>0</v>
      </c>
      <c r="E88" s="95">
        <f t="shared" si="14"/>
        <v>0</v>
      </c>
      <c r="F88" s="178">
        <v>0</v>
      </c>
      <c r="G88" s="95">
        <f t="shared" si="15"/>
        <v>0</v>
      </c>
      <c r="H88" s="178">
        <v>0</v>
      </c>
      <c r="I88" s="95">
        <f t="shared" si="12"/>
        <v>0</v>
      </c>
      <c r="J88" s="178">
        <v>0</v>
      </c>
      <c r="K88" s="95">
        <f t="shared" si="13"/>
        <v>0</v>
      </c>
    </row>
    <row r="89" spans="1:11" x14ac:dyDescent="0.2">
      <c r="A89" s="214"/>
      <c r="B89" s="178">
        <v>1</v>
      </c>
      <c r="C89" s="181"/>
      <c r="D89" s="178">
        <v>0</v>
      </c>
      <c r="E89" s="95">
        <f t="shared" si="14"/>
        <v>0</v>
      </c>
      <c r="F89" s="178">
        <v>0</v>
      </c>
      <c r="G89" s="95">
        <f t="shared" si="15"/>
        <v>0</v>
      </c>
      <c r="H89" s="178">
        <v>0</v>
      </c>
      <c r="I89" s="95">
        <f t="shared" si="12"/>
        <v>0</v>
      </c>
      <c r="J89" s="178">
        <v>0</v>
      </c>
      <c r="K89" s="95">
        <f t="shared" si="13"/>
        <v>0</v>
      </c>
    </row>
    <row r="90" spans="1:11" x14ac:dyDescent="0.2">
      <c r="A90" s="214"/>
      <c r="B90" s="178">
        <v>1</v>
      </c>
      <c r="C90" s="181"/>
      <c r="D90" s="178">
        <v>0</v>
      </c>
      <c r="E90" s="95">
        <f t="shared" si="14"/>
        <v>0</v>
      </c>
      <c r="F90" s="178">
        <v>0</v>
      </c>
      <c r="G90" s="95">
        <f t="shared" si="15"/>
        <v>0</v>
      </c>
      <c r="H90" s="178">
        <v>0</v>
      </c>
      <c r="I90" s="95">
        <f t="shared" si="12"/>
        <v>0</v>
      </c>
      <c r="J90" s="178">
        <v>0</v>
      </c>
      <c r="K90" s="95">
        <f t="shared" si="13"/>
        <v>0</v>
      </c>
    </row>
    <row r="91" spans="1:11" x14ac:dyDescent="0.2">
      <c r="A91" s="214"/>
      <c r="B91" s="178">
        <v>1</v>
      </c>
      <c r="C91" s="181"/>
      <c r="D91" s="178">
        <v>0</v>
      </c>
      <c r="E91" s="95">
        <f t="shared" si="14"/>
        <v>0</v>
      </c>
      <c r="F91" s="178">
        <v>0</v>
      </c>
      <c r="G91" s="95">
        <f t="shared" si="15"/>
        <v>0</v>
      </c>
      <c r="H91" s="178">
        <v>0</v>
      </c>
      <c r="I91" s="95">
        <f t="shared" si="12"/>
        <v>0</v>
      </c>
      <c r="J91" s="178">
        <v>0</v>
      </c>
      <c r="K91" s="95">
        <f t="shared" si="13"/>
        <v>0</v>
      </c>
    </row>
    <row r="92" spans="1:11" x14ac:dyDescent="0.2">
      <c r="A92" s="214"/>
      <c r="B92" s="178">
        <v>1</v>
      </c>
      <c r="C92" s="181"/>
      <c r="D92" s="178">
        <v>0</v>
      </c>
      <c r="E92" s="95">
        <f t="shared" si="14"/>
        <v>0</v>
      </c>
      <c r="F92" s="178">
        <v>0</v>
      </c>
      <c r="G92" s="95">
        <f t="shared" si="15"/>
        <v>0</v>
      </c>
      <c r="H92" s="178">
        <v>0</v>
      </c>
      <c r="I92" s="95">
        <f t="shared" si="12"/>
        <v>0</v>
      </c>
      <c r="J92" s="178">
        <v>0</v>
      </c>
      <c r="K92" s="95">
        <f t="shared" si="13"/>
        <v>0</v>
      </c>
    </row>
    <row r="93" spans="1:11" x14ac:dyDescent="0.2">
      <c r="A93" s="214"/>
      <c r="B93" s="178">
        <v>1</v>
      </c>
      <c r="C93" s="181"/>
      <c r="D93" s="178">
        <v>0</v>
      </c>
      <c r="E93" s="95">
        <f t="shared" si="14"/>
        <v>0</v>
      </c>
      <c r="F93" s="178">
        <v>0</v>
      </c>
      <c r="G93" s="95">
        <f t="shared" si="15"/>
        <v>0</v>
      </c>
      <c r="H93" s="178">
        <v>0</v>
      </c>
      <c r="I93" s="95">
        <f t="shared" si="12"/>
        <v>0</v>
      </c>
      <c r="J93" s="178">
        <v>0</v>
      </c>
      <c r="K93" s="95">
        <f t="shared" si="13"/>
        <v>0</v>
      </c>
    </row>
    <row r="94" spans="1:11" x14ac:dyDescent="0.2">
      <c r="A94" s="214"/>
      <c r="B94" s="178">
        <v>1</v>
      </c>
      <c r="C94" s="181"/>
      <c r="D94" s="178">
        <v>0</v>
      </c>
      <c r="E94" s="95">
        <f t="shared" si="14"/>
        <v>0</v>
      </c>
      <c r="F94" s="178">
        <v>0</v>
      </c>
      <c r="G94" s="95">
        <f t="shared" si="15"/>
        <v>0</v>
      </c>
      <c r="H94" s="178">
        <v>0</v>
      </c>
      <c r="I94" s="95">
        <f t="shared" si="12"/>
        <v>0</v>
      </c>
      <c r="J94" s="178">
        <v>0</v>
      </c>
      <c r="K94" s="95">
        <f t="shared" si="13"/>
        <v>0</v>
      </c>
    </row>
    <row r="95" spans="1:11" x14ac:dyDescent="0.2">
      <c r="A95" s="214"/>
      <c r="B95" s="178">
        <v>1</v>
      </c>
      <c r="C95" s="181"/>
      <c r="D95" s="178">
        <v>0</v>
      </c>
      <c r="E95" s="95">
        <f t="shared" si="14"/>
        <v>0</v>
      </c>
      <c r="F95" s="178">
        <v>0</v>
      </c>
      <c r="G95" s="95">
        <f t="shared" si="15"/>
        <v>0</v>
      </c>
      <c r="H95" s="178">
        <v>0</v>
      </c>
      <c r="I95" s="95">
        <f t="shared" si="12"/>
        <v>0</v>
      </c>
      <c r="J95" s="178">
        <v>0</v>
      </c>
      <c r="K95" s="95">
        <f t="shared" si="13"/>
        <v>0</v>
      </c>
    </row>
    <row r="96" spans="1:11" x14ac:dyDescent="0.2">
      <c r="A96" s="214"/>
      <c r="B96" s="178">
        <v>1</v>
      </c>
      <c r="C96" s="181"/>
      <c r="D96" s="178">
        <v>0</v>
      </c>
      <c r="E96" s="95">
        <f t="shared" si="14"/>
        <v>0</v>
      </c>
      <c r="F96" s="178">
        <v>0</v>
      </c>
      <c r="G96" s="95">
        <f t="shared" si="15"/>
        <v>0</v>
      </c>
      <c r="H96" s="178">
        <v>0</v>
      </c>
      <c r="I96" s="95">
        <f t="shared" si="12"/>
        <v>0</v>
      </c>
      <c r="J96" s="178">
        <v>0</v>
      </c>
      <c r="K96" s="95">
        <f t="shared" si="13"/>
        <v>0</v>
      </c>
    </row>
    <row r="97" spans="1:11" x14ac:dyDescent="0.2">
      <c r="A97" s="214"/>
      <c r="B97" s="178">
        <v>1</v>
      </c>
      <c r="C97" s="181"/>
      <c r="D97" s="178">
        <v>0</v>
      </c>
      <c r="E97" s="95">
        <f t="shared" si="14"/>
        <v>0</v>
      </c>
      <c r="F97" s="178">
        <v>0</v>
      </c>
      <c r="G97" s="95">
        <f t="shared" si="15"/>
        <v>0</v>
      </c>
      <c r="H97" s="178">
        <v>0</v>
      </c>
      <c r="I97" s="95">
        <f t="shared" si="12"/>
        <v>0</v>
      </c>
      <c r="J97" s="178">
        <v>0</v>
      </c>
      <c r="K97" s="95">
        <f t="shared" si="13"/>
        <v>0</v>
      </c>
    </row>
    <row r="98" spans="1:11" x14ac:dyDescent="0.2">
      <c r="A98" s="215"/>
      <c r="B98" s="178">
        <v>1</v>
      </c>
      <c r="C98" s="181"/>
      <c r="D98" s="178">
        <v>0</v>
      </c>
      <c r="E98" s="95">
        <f t="shared" si="14"/>
        <v>0</v>
      </c>
      <c r="F98" s="178">
        <v>0</v>
      </c>
      <c r="G98" s="95">
        <f t="shared" si="15"/>
        <v>0</v>
      </c>
      <c r="H98" s="178">
        <v>0</v>
      </c>
      <c r="I98" s="95">
        <f t="shared" si="12"/>
        <v>0</v>
      </c>
      <c r="J98" s="178">
        <v>0</v>
      </c>
      <c r="K98" s="95">
        <f t="shared" si="13"/>
        <v>0</v>
      </c>
    </row>
    <row r="99" spans="1:11" x14ac:dyDescent="0.2">
      <c r="A99" s="215"/>
      <c r="B99" s="178">
        <v>1</v>
      </c>
      <c r="C99" s="181"/>
      <c r="D99" s="178">
        <v>0</v>
      </c>
      <c r="E99" s="95">
        <f t="shared" si="14"/>
        <v>0</v>
      </c>
      <c r="F99" s="178">
        <v>0</v>
      </c>
      <c r="G99" s="95">
        <f t="shared" si="15"/>
        <v>0</v>
      </c>
      <c r="H99" s="178">
        <v>0</v>
      </c>
      <c r="I99" s="95">
        <f t="shared" si="12"/>
        <v>0</v>
      </c>
      <c r="J99" s="178">
        <v>0</v>
      </c>
      <c r="K99" s="95">
        <f t="shared" si="13"/>
        <v>0</v>
      </c>
    </row>
    <row r="100" spans="1:11" x14ac:dyDescent="0.2">
      <c r="A100" s="215"/>
      <c r="B100" s="178">
        <v>1</v>
      </c>
      <c r="C100" s="181"/>
      <c r="D100" s="178">
        <v>0</v>
      </c>
      <c r="E100" s="95">
        <f t="shared" si="14"/>
        <v>0</v>
      </c>
      <c r="F100" s="178">
        <v>0</v>
      </c>
      <c r="G100" s="95">
        <f t="shared" si="15"/>
        <v>0</v>
      </c>
      <c r="H100" s="178">
        <v>0</v>
      </c>
      <c r="I100" s="95">
        <f t="shared" si="12"/>
        <v>0</v>
      </c>
      <c r="J100" s="178">
        <v>0</v>
      </c>
      <c r="K100" s="95">
        <f t="shared" si="13"/>
        <v>0</v>
      </c>
    </row>
    <row r="101" spans="1:11" x14ac:dyDescent="0.2">
      <c r="A101" s="206"/>
      <c r="B101" s="93"/>
      <c r="C101" s="122"/>
      <c r="D101" s="93"/>
      <c r="E101" s="95"/>
      <c r="F101" s="93"/>
      <c r="G101" s="95"/>
      <c r="H101" s="93"/>
      <c r="I101" s="95"/>
      <c r="J101" s="93"/>
      <c r="K101" s="95"/>
    </row>
    <row r="102" spans="1:11" ht="13.5" thickBot="1" x14ac:dyDescent="0.25">
      <c r="A102" s="206"/>
      <c r="B102" s="93"/>
      <c r="C102" s="122"/>
      <c r="D102" s="93"/>
      <c r="E102" s="95"/>
      <c r="F102" s="93"/>
      <c r="G102" s="95"/>
      <c r="H102" s="93"/>
      <c r="I102" s="95"/>
      <c r="J102" s="93"/>
      <c r="K102" s="95"/>
    </row>
    <row r="103" spans="1:11" ht="13.5" thickBot="1" x14ac:dyDescent="0.25">
      <c r="A103" s="163" t="s">
        <v>190</v>
      </c>
      <c r="B103" s="164"/>
      <c r="C103" s="165"/>
      <c r="D103" s="166"/>
      <c r="E103" s="167">
        <f>SUM(E84:E102)</f>
        <v>0</v>
      </c>
      <c r="F103" s="163"/>
      <c r="G103" s="167">
        <f>SUM(G84:G102)</f>
        <v>0</v>
      </c>
      <c r="H103" s="163"/>
      <c r="I103" s="167">
        <f>SUM(I84:I102)</f>
        <v>0</v>
      </c>
      <c r="J103" s="163"/>
      <c r="K103" s="167">
        <f>SUM(K84:K102)</f>
        <v>0</v>
      </c>
    </row>
    <row r="104" spans="1:11" s="84" customFormat="1" ht="13.5" thickBot="1" x14ac:dyDescent="0.25">
      <c r="A104" s="87" t="s">
        <v>144</v>
      </c>
      <c r="B104" s="89"/>
      <c r="C104" s="89"/>
      <c r="D104" s="87"/>
      <c r="E104" s="88">
        <f>ROUND(E103/'Resumo Geral'!H53,2)</f>
        <v>0</v>
      </c>
      <c r="F104" s="83"/>
      <c r="G104" s="88">
        <f>ROUND(G103/'Resumo Geral'!H57,2)</f>
        <v>0</v>
      </c>
      <c r="H104" s="83"/>
      <c r="I104" s="88">
        <f>ROUND(I103/'Resumo Geral'!H59,2)</f>
        <v>0</v>
      </c>
      <c r="J104" s="83"/>
      <c r="K104" s="88">
        <f>ROUND(K103/'Resumo Geral'!H63,2)</f>
        <v>0</v>
      </c>
    </row>
    <row r="105" spans="1:11" s="84" customFormat="1" x14ac:dyDescent="0.2">
      <c r="A105" s="273"/>
      <c r="B105" s="274"/>
      <c r="C105" s="274"/>
      <c r="D105" s="274"/>
      <c r="E105" s="274"/>
      <c r="F105" s="274"/>
      <c r="G105" s="274"/>
      <c r="H105" s="274"/>
      <c r="I105" s="274"/>
      <c r="J105" s="216"/>
      <c r="K105" s="216"/>
    </row>
    <row r="106" spans="1:11" s="104" customFormat="1" ht="12.75" customHeight="1" x14ac:dyDescent="0.2">
      <c r="A106" s="221" t="s">
        <v>187</v>
      </c>
      <c r="B106" s="276" t="s">
        <v>188</v>
      </c>
      <c r="C106" s="277"/>
      <c r="D106" s="271" t="s">
        <v>270</v>
      </c>
      <c r="E106" s="272"/>
      <c r="F106" s="271" t="s">
        <v>271</v>
      </c>
      <c r="G106" s="272"/>
      <c r="H106" s="271" t="s">
        <v>273</v>
      </c>
      <c r="I106" s="272"/>
      <c r="J106" s="271" t="s">
        <v>272</v>
      </c>
      <c r="K106" s="272"/>
    </row>
    <row r="107" spans="1:11" s="104" customFormat="1" ht="12.75" customHeight="1" x14ac:dyDescent="0.2">
      <c r="A107" s="222" t="s">
        <v>277</v>
      </c>
      <c r="B107" s="278"/>
      <c r="C107" s="279"/>
      <c r="D107" s="271" t="s">
        <v>139</v>
      </c>
      <c r="E107" s="272"/>
      <c r="F107" s="271" t="s">
        <v>139</v>
      </c>
      <c r="G107" s="272"/>
      <c r="H107" s="271" t="s">
        <v>139</v>
      </c>
      <c r="I107" s="272"/>
      <c r="J107" s="271" t="s">
        <v>139</v>
      </c>
      <c r="K107" s="272"/>
    </row>
    <row r="108" spans="1:11" s="98" customFormat="1" x14ac:dyDescent="0.2">
      <c r="A108" s="227"/>
      <c r="B108" s="260">
        <v>1</v>
      </c>
      <c r="C108" s="261"/>
      <c r="D108" s="262">
        <v>0</v>
      </c>
      <c r="E108" s="263"/>
      <c r="F108" s="262">
        <v>0</v>
      </c>
      <c r="G108" s="263"/>
      <c r="H108" s="262">
        <v>0</v>
      </c>
      <c r="I108" s="263"/>
      <c r="J108" s="262">
        <v>0</v>
      </c>
      <c r="K108" s="263"/>
    </row>
    <row r="109" spans="1:11" s="98" customFormat="1" x14ac:dyDescent="0.2">
      <c r="A109" s="208"/>
      <c r="B109" s="260">
        <v>1</v>
      </c>
      <c r="C109" s="261"/>
      <c r="D109" s="262">
        <v>0</v>
      </c>
      <c r="E109" s="263"/>
      <c r="F109" s="262">
        <v>0</v>
      </c>
      <c r="G109" s="263"/>
      <c r="H109" s="262">
        <v>0</v>
      </c>
      <c r="I109" s="263"/>
      <c r="J109" s="262">
        <v>0</v>
      </c>
      <c r="K109" s="263"/>
    </row>
    <row r="110" spans="1:11" s="98" customFormat="1" x14ac:dyDescent="0.2">
      <c r="A110" s="208"/>
      <c r="B110" s="260">
        <v>1</v>
      </c>
      <c r="C110" s="261"/>
      <c r="D110" s="262">
        <v>0</v>
      </c>
      <c r="E110" s="263"/>
      <c r="F110" s="262">
        <v>0</v>
      </c>
      <c r="G110" s="263"/>
      <c r="H110" s="262">
        <v>0</v>
      </c>
      <c r="I110" s="263"/>
      <c r="J110" s="262">
        <v>0</v>
      </c>
      <c r="K110" s="263"/>
    </row>
    <row r="111" spans="1:11" s="98" customFormat="1" x14ac:dyDescent="0.2">
      <c r="A111" s="208"/>
      <c r="B111" s="260">
        <v>1</v>
      </c>
      <c r="C111" s="261"/>
      <c r="D111" s="262">
        <v>0</v>
      </c>
      <c r="E111" s="263"/>
      <c r="F111" s="262">
        <v>0</v>
      </c>
      <c r="G111" s="263"/>
      <c r="H111" s="262">
        <v>0</v>
      </c>
      <c r="I111" s="263"/>
      <c r="J111" s="262">
        <v>0</v>
      </c>
      <c r="K111" s="263"/>
    </row>
    <row r="112" spans="1:11" s="98" customFormat="1" x14ac:dyDescent="0.2">
      <c r="A112" s="208"/>
      <c r="B112" s="260">
        <v>1</v>
      </c>
      <c r="C112" s="261"/>
      <c r="D112" s="262">
        <v>0</v>
      </c>
      <c r="E112" s="263"/>
      <c r="F112" s="262">
        <v>0</v>
      </c>
      <c r="G112" s="263"/>
      <c r="H112" s="262">
        <v>0</v>
      </c>
      <c r="I112" s="263"/>
      <c r="J112" s="262">
        <v>0</v>
      </c>
      <c r="K112" s="263"/>
    </row>
    <row r="113" spans="1:11" ht="13.5" thickBot="1" x14ac:dyDescent="0.25">
      <c r="A113" s="218"/>
      <c r="B113" s="255">
        <v>1</v>
      </c>
      <c r="C113" s="256"/>
      <c r="D113" s="257">
        <v>0</v>
      </c>
      <c r="E113" s="258"/>
      <c r="F113" s="257">
        <v>0</v>
      </c>
      <c r="G113" s="258"/>
      <c r="H113" s="257">
        <v>0</v>
      </c>
      <c r="I113" s="258"/>
      <c r="J113" s="257">
        <v>0</v>
      </c>
      <c r="K113" s="258"/>
    </row>
  </sheetData>
  <mergeCells count="76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  <mergeCell ref="A51:C51"/>
    <mergeCell ref="A52:C52"/>
    <mergeCell ref="A54:A55"/>
    <mergeCell ref="B54:B55"/>
    <mergeCell ref="C54:C55"/>
    <mergeCell ref="D54:E54"/>
    <mergeCell ref="F54:G54"/>
    <mergeCell ref="H54:I54"/>
    <mergeCell ref="J54:K54"/>
    <mergeCell ref="A69:A70"/>
    <mergeCell ref="B69:B70"/>
    <mergeCell ref="C69:C70"/>
    <mergeCell ref="D69:E69"/>
    <mergeCell ref="F69:G69"/>
    <mergeCell ref="H69:I69"/>
    <mergeCell ref="J69:K69"/>
    <mergeCell ref="A79:C79"/>
    <mergeCell ref="A80:C80"/>
    <mergeCell ref="A81:I81"/>
    <mergeCell ref="A82:A83"/>
    <mergeCell ref="B82:B83"/>
    <mergeCell ref="C82:C83"/>
    <mergeCell ref="D82:E82"/>
    <mergeCell ref="F82:G82"/>
    <mergeCell ref="H82:I82"/>
    <mergeCell ref="J82:K82"/>
    <mergeCell ref="A105:I105"/>
    <mergeCell ref="B106:C107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B108:C108"/>
    <mergeCell ref="D108:E108"/>
    <mergeCell ref="F108:G108"/>
    <mergeCell ref="H108:I108"/>
    <mergeCell ref="J108:K108"/>
    <mergeCell ref="B109:C109"/>
    <mergeCell ref="D109:E109"/>
    <mergeCell ref="F109:G109"/>
    <mergeCell ref="H109:I109"/>
    <mergeCell ref="J109:K109"/>
    <mergeCell ref="B110:C110"/>
    <mergeCell ref="D110:E110"/>
    <mergeCell ref="F110:G110"/>
    <mergeCell ref="H110:I110"/>
    <mergeCell ref="J110:K110"/>
    <mergeCell ref="B111:C111"/>
    <mergeCell ref="D111:E111"/>
    <mergeCell ref="F111:G111"/>
    <mergeCell ref="H111:I111"/>
    <mergeCell ref="J111:K111"/>
    <mergeCell ref="B112:C112"/>
    <mergeCell ref="D112:E112"/>
    <mergeCell ref="F112:G112"/>
    <mergeCell ref="H112:I112"/>
    <mergeCell ref="J112:K112"/>
    <mergeCell ref="B113:C113"/>
    <mergeCell ref="D113:E113"/>
    <mergeCell ref="F113:G113"/>
    <mergeCell ref="H113:I113"/>
    <mergeCell ref="J113:K113"/>
  </mergeCells>
  <printOptions horizontalCentered="1" verticalCentered="1"/>
  <pageMargins left="0.9055118110236221" right="0.51181102362204722" top="0.78740157480314965" bottom="0.98425196850393704" header="0.51181102362204722" footer="0.51181102362204722"/>
  <pageSetup paperSize="9" scale="49" firstPageNumber="0" orientation="portrait" r:id="rId1"/>
  <headerFooter>
    <oddHeader>&amp;RMODELO</oddHeader>
    <oddFooter>&amp;CPág.&amp;P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H145"/>
  <sheetViews>
    <sheetView windowProtection="1" view="pageBreakPreview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217</v>
      </c>
      <c r="G2" s="380"/>
    </row>
    <row r="3" spans="1:8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x14ac:dyDescent="0.2">
      <c r="A5" s="363" t="s">
        <v>1</v>
      </c>
      <c r="B5" s="364"/>
      <c r="C5" s="364"/>
      <c r="D5" s="364"/>
      <c r="E5" s="364"/>
      <c r="F5" s="365"/>
      <c r="G5" s="366"/>
    </row>
    <row r="6" spans="1:8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204</v>
      </c>
      <c r="G7" s="374"/>
    </row>
    <row r="8" spans="1:8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135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150</v>
      </c>
      <c r="G20" s="399"/>
    </row>
    <row r="21" spans="1:8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x14ac:dyDescent="0.2">
      <c r="A22" s="375" t="s">
        <v>21</v>
      </c>
      <c r="B22" s="376"/>
      <c r="C22" s="376"/>
      <c r="D22" s="376"/>
      <c r="E22" s="377"/>
      <c r="F22" s="396">
        <v>2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49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133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8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195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40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56" t="s">
        <v>191</v>
      </c>
      <c r="C106" s="168"/>
      <c r="D106" s="168"/>
      <c r="E106" s="39">
        <f>'Insumos Diversos - Lote 1'!E104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57" t="s">
        <v>227</v>
      </c>
      <c r="C107" s="8"/>
      <c r="D107" s="8"/>
      <c r="E107" s="40">
        <f>'Insumos Diversos - Lote 1'!E52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7" t="s">
        <v>193</v>
      </c>
      <c r="C108" s="8"/>
      <c r="D108" s="8"/>
      <c r="E108" s="40">
        <f>'Insumos Diversos - Lote 1'!E80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7" t="s">
        <v>148</v>
      </c>
      <c r="C109" s="8"/>
      <c r="D109" s="8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7" t="s">
        <v>167</v>
      </c>
      <c r="C110" s="121"/>
      <c r="D110" s="121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8" t="s">
        <v>167</v>
      </c>
      <c r="C111" s="8"/>
      <c r="D111" s="8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2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8"/>
    </row>
    <row r="145" spans="7:7" x14ac:dyDescent="0.2">
      <c r="G145" s="62"/>
    </row>
  </sheetData>
  <mergeCells count="140">
    <mergeCell ref="B137:E137"/>
    <mergeCell ref="B89:E89"/>
    <mergeCell ref="B90:E90"/>
    <mergeCell ref="B91:E91"/>
    <mergeCell ref="A92:E92"/>
    <mergeCell ref="B85:E85"/>
    <mergeCell ref="A77:E77"/>
    <mergeCell ref="A86:E86"/>
    <mergeCell ref="A78:G78"/>
    <mergeCell ref="B88:E88"/>
    <mergeCell ref="B84:E84"/>
    <mergeCell ref="A87:G87"/>
    <mergeCell ref="A114:G114"/>
    <mergeCell ref="B116:E116"/>
    <mergeCell ref="B117:E117"/>
    <mergeCell ref="B118:E118"/>
    <mergeCell ref="B119:E119"/>
    <mergeCell ref="A133:G133"/>
    <mergeCell ref="B136:E136"/>
    <mergeCell ref="A95:E95"/>
    <mergeCell ref="A96:G96"/>
    <mergeCell ref="B97:E97"/>
    <mergeCell ref="B103:E103"/>
    <mergeCell ref="A34:F34"/>
    <mergeCell ref="A35:G35"/>
    <mergeCell ref="A69:G69"/>
    <mergeCell ref="A63:F63"/>
    <mergeCell ref="A19:E19"/>
    <mergeCell ref="A21:E21"/>
    <mergeCell ref="A22:E22"/>
    <mergeCell ref="A23:E23"/>
    <mergeCell ref="F23:G23"/>
    <mergeCell ref="F21:G21"/>
    <mergeCell ref="F22:G22"/>
    <mergeCell ref="F20:G20"/>
    <mergeCell ref="A24:G24"/>
    <mergeCell ref="B61:D61"/>
    <mergeCell ref="A20:E20"/>
    <mergeCell ref="B37:E37"/>
    <mergeCell ref="B26:E26"/>
    <mergeCell ref="B27:E27"/>
    <mergeCell ref="B28:E28"/>
    <mergeCell ref="B62:D62"/>
    <mergeCell ref="B58:D58"/>
    <mergeCell ref="B57:D57"/>
    <mergeCell ref="B60:D60"/>
    <mergeCell ref="A36:G36"/>
    <mergeCell ref="A52:G52"/>
    <mergeCell ref="B29:E29"/>
    <mergeCell ref="B30:E30"/>
    <mergeCell ref="A1:G1"/>
    <mergeCell ref="A5:G5"/>
    <mergeCell ref="A3:G4"/>
    <mergeCell ref="F7:G7"/>
    <mergeCell ref="A7:E7"/>
    <mergeCell ref="A6:E6"/>
    <mergeCell ref="F6:G6"/>
    <mergeCell ref="F2:G2"/>
    <mergeCell ref="A2:C2"/>
    <mergeCell ref="A14:G14"/>
    <mergeCell ref="F15:G15"/>
    <mergeCell ref="F16:G16"/>
    <mergeCell ref="F18:G18"/>
    <mergeCell ref="A15:E15"/>
    <mergeCell ref="A16:E16"/>
    <mergeCell ref="A17:E17"/>
    <mergeCell ref="A18:E18"/>
    <mergeCell ref="A8:G9"/>
    <mergeCell ref="A12:E12"/>
    <mergeCell ref="A25:G25"/>
    <mergeCell ref="B49:E49"/>
    <mergeCell ref="B59:D59"/>
    <mergeCell ref="B48:E48"/>
    <mergeCell ref="A64:G64"/>
    <mergeCell ref="B53:D53"/>
    <mergeCell ref="B54:D54"/>
    <mergeCell ref="A51:E51"/>
    <mergeCell ref="A10:E10"/>
    <mergeCell ref="F12:G12"/>
    <mergeCell ref="F11:G11"/>
    <mergeCell ref="A11:E11"/>
    <mergeCell ref="F17:G17"/>
    <mergeCell ref="B31:E31"/>
    <mergeCell ref="B32:E32"/>
    <mergeCell ref="B33:E33"/>
    <mergeCell ref="A13:E13"/>
    <mergeCell ref="F10:G10"/>
    <mergeCell ref="F13:G13"/>
    <mergeCell ref="F19:G19"/>
    <mergeCell ref="B56:D56"/>
    <mergeCell ref="B55:D55"/>
    <mergeCell ref="A41:E41"/>
    <mergeCell ref="B38:E38"/>
    <mergeCell ref="B39:E39"/>
    <mergeCell ref="A42:G42"/>
    <mergeCell ref="B50:E50"/>
    <mergeCell ref="B44:E44"/>
    <mergeCell ref="B45:E45"/>
    <mergeCell ref="B43:E43"/>
    <mergeCell ref="B46:E46"/>
    <mergeCell ref="B47:E47"/>
    <mergeCell ref="A104:F104"/>
    <mergeCell ref="B66:E66"/>
    <mergeCell ref="B65:E65"/>
    <mergeCell ref="B100:E100"/>
    <mergeCell ref="B101:E101"/>
    <mergeCell ref="B102:E102"/>
    <mergeCell ref="A93:G93"/>
    <mergeCell ref="B94:E94"/>
    <mergeCell ref="A98:E98"/>
    <mergeCell ref="A99:G99"/>
    <mergeCell ref="A79:G79"/>
    <mergeCell ref="B80:E80"/>
    <mergeCell ref="B81:E81"/>
    <mergeCell ref="B82:E82"/>
    <mergeCell ref="B83:E83"/>
    <mergeCell ref="B72:E72"/>
    <mergeCell ref="B73:E73"/>
    <mergeCell ref="B74:E74"/>
    <mergeCell ref="B75:E75"/>
    <mergeCell ref="A68:F68"/>
    <mergeCell ref="B67:F67"/>
    <mergeCell ref="A113:F113"/>
    <mergeCell ref="A132:F132"/>
    <mergeCell ref="A123:E123"/>
    <mergeCell ref="A124:G124"/>
    <mergeCell ref="B122:E122"/>
    <mergeCell ref="A105:G105"/>
    <mergeCell ref="B120:E120"/>
    <mergeCell ref="B121:E121"/>
    <mergeCell ref="B125:F125"/>
    <mergeCell ref="B126:F126"/>
    <mergeCell ref="B127:F127"/>
    <mergeCell ref="B128:F128"/>
    <mergeCell ref="B129:F129"/>
    <mergeCell ref="B130:F130"/>
    <mergeCell ref="B131:F131"/>
    <mergeCell ref="B112:D112"/>
    <mergeCell ref="B71:E71"/>
    <mergeCell ref="B76:E76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topLeftCell="A103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217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203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135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2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81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80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82" t="s">
        <v>191</v>
      </c>
      <c r="C106" s="168"/>
      <c r="D106" s="168"/>
      <c r="E106" s="39">
        <f>'Insumos Diversos - Lote 1'!G104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79" t="s">
        <v>227</v>
      </c>
      <c r="C107" s="80"/>
      <c r="D107" s="80"/>
      <c r="E107" s="40">
        <f>'Insumos Diversos - Lote 1'!G52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80" t="s">
        <v>193</v>
      </c>
      <c r="C108" s="80"/>
      <c r="D108" s="80"/>
      <c r="E108" s="40">
        <f>'Insumos Diversos - Lote 1'!G80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80" t="s">
        <v>148</v>
      </c>
      <c r="C109" s="80"/>
      <c r="D109" s="80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21" t="s">
        <v>167</v>
      </c>
      <c r="C110" s="121"/>
      <c r="D110" s="121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80" t="s">
        <v>167</v>
      </c>
      <c r="C111" s="80"/>
      <c r="D111" s="80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2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80"/>
    </row>
    <row r="145" spans="7:7" x14ac:dyDescent="0.2">
      <c r="G145" s="62"/>
    </row>
  </sheetData>
  <mergeCells count="140">
    <mergeCell ref="A1:G1"/>
    <mergeCell ref="A2:C2"/>
    <mergeCell ref="A3:G4"/>
    <mergeCell ref="A5:G5"/>
    <mergeCell ref="A6:E6"/>
    <mergeCell ref="F6:G6"/>
    <mergeCell ref="A12:E12"/>
    <mergeCell ref="F12:G12"/>
    <mergeCell ref="A13:E13"/>
    <mergeCell ref="F13:G13"/>
    <mergeCell ref="F2:G2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25:G25"/>
    <mergeCell ref="B26:E26"/>
    <mergeCell ref="B27:E27"/>
    <mergeCell ref="B28:E28"/>
    <mergeCell ref="B29:E29"/>
    <mergeCell ref="B30:E30"/>
    <mergeCell ref="A22:E22"/>
    <mergeCell ref="F22:G22"/>
    <mergeCell ref="A23:E23"/>
    <mergeCell ref="F23:G23"/>
    <mergeCell ref="A24:G24"/>
    <mergeCell ref="A36:G36"/>
    <mergeCell ref="B37:E37"/>
    <mergeCell ref="B38:E38"/>
    <mergeCell ref="B39:E39"/>
    <mergeCell ref="A41:E41"/>
    <mergeCell ref="A42:G42"/>
    <mergeCell ref="B31:E31"/>
    <mergeCell ref="B32:E32"/>
    <mergeCell ref="B33:E33"/>
    <mergeCell ref="A34:F34"/>
    <mergeCell ref="A35:G35"/>
    <mergeCell ref="B49:E49"/>
    <mergeCell ref="B50:E50"/>
    <mergeCell ref="A51:E51"/>
    <mergeCell ref="A52:G52"/>
    <mergeCell ref="B53:D53"/>
    <mergeCell ref="B54:D54"/>
    <mergeCell ref="B43:E43"/>
    <mergeCell ref="B44:E44"/>
    <mergeCell ref="B45:E45"/>
    <mergeCell ref="B46:E46"/>
    <mergeCell ref="B47:E47"/>
    <mergeCell ref="B48:E48"/>
    <mergeCell ref="B61:D61"/>
    <mergeCell ref="A63:F63"/>
    <mergeCell ref="A64:G64"/>
    <mergeCell ref="B65:E65"/>
    <mergeCell ref="B66:E66"/>
    <mergeCell ref="B67:F67"/>
    <mergeCell ref="B55:D55"/>
    <mergeCell ref="B56:D56"/>
    <mergeCell ref="B57:D57"/>
    <mergeCell ref="B58:D58"/>
    <mergeCell ref="B59:D59"/>
    <mergeCell ref="B60:D60"/>
    <mergeCell ref="B62:D62"/>
    <mergeCell ref="B75:E75"/>
    <mergeCell ref="B76:E76"/>
    <mergeCell ref="A77:E77"/>
    <mergeCell ref="A78:G78"/>
    <mergeCell ref="A79:G79"/>
    <mergeCell ref="B80:E80"/>
    <mergeCell ref="A68:F68"/>
    <mergeCell ref="A69:G69"/>
    <mergeCell ref="B71:E71"/>
    <mergeCell ref="B72:E72"/>
    <mergeCell ref="B73:E73"/>
    <mergeCell ref="B74:E74"/>
    <mergeCell ref="A87:G87"/>
    <mergeCell ref="B88:E88"/>
    <mergeCell ref="B89:E89"/>
    <mergeCell ref="B90:E90"/>
    <mergeCell ref="B91:E91"/>
    <mergeCell ref="A92:E92"/>
    <mergeCell ref="B81:E81"/>
    <mergeCell ref="B82:E82"/>
    <mergeCell ref="B83:E83"/>
    <mergeCell ref="B84:E84"/>
    <mergeCell ref="B85:E85"/>
    <mergeCell ref="A86:E86"/>
    <mergeCell ref="B100:E100"/>
    <mergeCell ref="B101:E101"/>
    <mergeCell ref="B102:E102"/>
    <mergeCell ref="A104:F104"/>
    <mergeCell ref="A105:G105"/>
    <mergeCell ref="A113:F113"/>
    <mergeCell ref="A93:G93"/>
    <mergeCell ref="B94:E94"/>
    <mergeCell ref="A98:E98"/>
    <mergeCell ref="A99:G99"/>
    <mergeCell ref="B112:D112"/>
    <mergeCell ref="A95:E95"/>
    <mergeCell ref="A96:G96"/>
    <mergeCell ref="B97:E97"/>
    <mergeCell ref="B103:E103"/>
    <mergeCell ref="B121:E121"/>
    <mergeCell ref="B122:E122"/>
    <mergeCell ref="A123:E123"/>
    <mergeCell ref="A124:G124"/>
    <mergeCell ref="B125:F125"/>
    <mergeCell ref="B126:F126"/>
    <mergeCell ref="A114:G114"/>
    <mergeCell ref="B116:E116"/>
    <mergeCell ref="B117:E117"/>
    <mergeCell ref="B118:E118"/>
    <mergeCell ref="B119:E119"/>
    <mergeCell ref="B120:E120"/>
    <mergeCell ref="A133:G133"/>
    <mergeCell ref="B136:E136"/>
    <mergeCell ref="B137:E137"/>
    <mergeCell ref="B127:F127"/>
    <mergeCell ref="B128:F128"/>
    <mergeCell ref="B129:F129"/>
    <mergeCell ref="B130:F130"/>
    <mergeCell ref="B131:F131"/>
    <mergeCell ref="A132:F132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219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202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>
        <v>2022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135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4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0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2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22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172</v>
      </c>
      <c r="C57" s="348"/>
      <c r="D57" s="348"/>
      <c r="E57" s="145">
        <f>ROUND((F18*30%)*5%,2)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169</v>
      </c>
      <c r="C59" s="348"/>
      <c r="D59" s="348"/>
      <c r="E59" s="145">
        <f>ROUND(G34*0.4%,2)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347" t="s">
        <v>170</v>
      </c>
      <c r="C60" s="348"/>
      <c r="D60" s="348"/>
      <c r="E60" s="146">
        <f>E54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347" t="s">
        <v>171</v>
      </c>
      <c r="C61" s="348"/>
      <c r="D61" s="348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69" t="s">
        <v>191</v>
      </c>
      <c r="C106" s="168"/>
      <c r="D106" s="168"/>
      <c r="E106" s="39">
        <f>'Insumos Diversos - Lote 2'!E104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1" t="s">
        <v>227</v>
      </c>
      <c r="C107" s="172"/>
      <c r="D107" s="172"/>
      <c r="E107" s="40">
        <f>'Insumos Diversos - Lote 2'!E52</f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2" t="s">
        <v>193</v>
      </c>
      <c r="C108" s="172"/>
      <c r="D108" s="172"/>
      <c r="E108" s="40">
        <f>'Insumos Diversos - Lote 2'!E80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2" t="s">
        <v>148</v>
      </c>
      <c r="C109" s="172"/>
      <c r="D109" s="172"/>
      <c r="E109" s="40"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2" t="s">
        <v>167</v>
      </c>
      <c r="C110" s="172"/>
      <c r="D110" s="172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2" t="s">
        <v>167</v>
      </c>
      <c r="C111" s="172"/>
      <c r="D111" s="172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4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2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indowProtection="1" view="pageBreakPreview" zoomScaleNormal="100" zoomScaleSheetLayoutView="100" zoomScalePageLayoutView="85" workbookViewId="0">
      <selection activeCell="A65" sqref="A65:F65"/>
    </sheetView>
  </sheetViews>
  <sheetFormatPr defaultColWidth="9.140625" defaultRowHeight="12.75" x14ac:dyDescent="0.2"/>
  <cols>
    <col min="1" max="1" width="4.7109375" style="1" customWidth="1"/>
    <col min="2" max="7" width="13.7109375" style="1" customWidth="1"/>
    <col min="8" max="16381" width="9.140625" style="1"/>
    <col min="16382" max="16384" width="17" style="1" customWidth="1"/>
  </cols>
  <sheetData>
    <row r="1" spans="1:8" ht="13.5" thickBot="1" x14ac:dyDescent="0.25">
      <c r="A1" s="362" t="s">
        <v>0</v>
      </c>
      <c r="B1" s="362"/>
      <c r="C1" s="362"/>
      <c r="D1" s="362"/>
      <c r="E1" s="362"/>
      <c r="F1" s="362"/>
      <c r="G1" s="362"/>
    </row>
    <row r="2" spans="1:8" ht="18.75" customHeight="1" x14ac:dyDescent="0.2">
      <c r="A2" s="381" t="s">
        <v>288</v>
      </c>
      <c r="B2" s="382"/>
      <c r="C2" s="382"/>
      <c r="D2" s="77"/>
      <c r="E2" s="77"/>
      <c r="F2" s="379" t="s">
        <v>219</v>
      </c>
      <c r="G2" s="380"/>
    </row>
    <row r="3" spans="1:8" ht="12.75" customHeight="1" x14ac:dyDescent="0.2">
      <c r="A3" s="367" t="s">
        <v>194</v>
      </c>
      <c r="B3" s="368"/>
      <c r="C3" s="368"/>
      <c r="D3" s="368"/>
      <c r="E3" s="368"/>
      <c r="F3" s="368"/>
      <c r="G3" s="369"/>
    </row>
    <row r="4" spans="1:8" ht="13.5" thickBot="1" x14ac:dyDescent="0.25">
      <c r="A4" s="370"/>
      <c r="B4" s="371"/>
      <c r="C4" s="371"/>
      <c r="D4" s="371"/>
      <c r="E4" s="371"/>
      <c r="F4" s="371"/>
      <c r="G4" s="372"/>
    </row>
    <row r="5" spans="1:8" ht="12.75" customHeight="1" x14ac:dyDescent="0.2">
      <c r="A5" s="363" t="s">
        <v>1</v>
      </c>
      <c r="B5" s="364"/>
      <c r="C5" s="364"/>
      <c r="D5" s="364"/>
      <c r="E5" s="364"/>
      <c r="F5" s="365"/>
      <c r="G5" s="366"/>
    </row>
    <row r="6" spans="1:8" ht="12.75" customHeight="1" x14ac:dyDescent="0.2">
      <c r="A6" s="375" t="s">
        <v>18</v>
      </c>
      <c r="B6" s="376"/>
      <c r="C6" s="376"/>
      <c r="D6" s="376"/>
      <c r="E6" s="377"/>
      <c r="F6" s="378"/>
      <c r="G6" s="374"/>
    </row>
    <row r="7" spans="1:8" ht="12.75" customHeight="1" x14ac:dyDescent="0.2">
      <c r="A7" s="375" t="s">
        <v>2</v>
      </c>
      <c r="B7" s="376"/>
      <c r="C7" s="376"/>
      <c r="D7" s="376"/>
      <c r="E7" s="377"/>
      <c r="F7" s="373" t="s">
        <v>202</v>
      </c>
      <c r="G7" s="374"/>
    </row>
    <row r="8" spans="1:8" ht="12.75" customHeight="1" x14ac:dyDescent="0.2">
      <c r="A8" s="387" t="s">
        <v>279</v>
      </c>
      <c r="B8" s="388"/>
      <c r="C8" s="388"/>
      <c r="D8" s="388"/>
      <c r="E8" s="388"/>
      <c r="F8" s="388"/>
      <c r="G8" s="389"/>
    </row>
    <row r="9" spans="1:8" ht="27" customHeight="1" x14ac:dyDescent="0.2">
      <c r="A9" s="390"/>
      <c r="B9" s="391"/>
      <c r="C9" s="391"/>
      <c r="D9" s="391"/>
      <c r="E9" s="391"/>
      <c r="F9" s="391"/>
      <c r="G9" s="392"/>
    </row>
    <row r="10" spans="1:8" x14ac:dyDescent="0.2">
      <c r="A10" s="351" t="s">
        <v>24</v>
      </c>
      <c r="B10" s="352"/>
      <c r="C10" s="352"/>
      <c r="D10" s="352"/>
      <c r="E10" s="353"/>
      <c r="F10" s="354" t="s">
        <v>283</v>
      </c>
      <c r="G10" s="355"/>
    </row>
    <row r="11" spans="1:8" x14ac:dyDescent="0.2">
      <c r="A11" s="351" t="s">
        <v>3</v>
      </c>
      <c r="B11" s="352"/>
      <c r="C11" s="352"/>
      <c r="D11" s="352"/>
      <c r="E11" s="353"/>
      <c r="F11" s="354" t="s">
        <v>134</v>
      </c>
      <c r="G11" s="355"/>
    </row>
    <row r="12" spans="1:8" x14ac:dyDescent="0.2">
      <c r="A12" s="351" t="s">
        <v>4</v>
      </c>
      <c r="B12" s="352"/>
      <c r="C12" s="352"/>
      <c r="D12" s="352"/>
      <c r="E12" s="353"/>
      <c r="F12" s="354" t="s">
        <v>131</v>
      </c>
      <c r="G12" s="355"/>
    </row>
    <row r="13" spans="1:8" x14ac:dyDescent="0.2">
      <c r="A13" s="351" t="s">
        <v>5</v>
      </c>
      <c r="B13" s="352"/>
      <c r="C13" s="352"/>
      <c r="D13" s="352"/>
      <c r="E13" s="353"/>
      <c r="F13" s="354" t="s">
        <v>152</v>
      </c>
      <c r="G13" s="355"/>
    </row>
    <row r="14" spans="1:8" x14ac:dyDescent="0.2">
      <c r="A14" s="311" t="s">
        <v>6</v>
      </c>
      <c r="B14" s="312"/>
      <c r="C14" s="312"/>
      <c r="D14" s="312"/>
      <c r="E14" s="312"/>
      <c r="F14" s="313"/>
      <c r="G14" s="314"/>
    </row>
    <row r="15" spans="1:8" x14ac:dyDescent="0.2">
      <c r="A15" s="351" t="s">
        <v>7</v>
      </c>
      <c r="B15" s="352"/>
      <c r="C15" s="352"/>
      <c r="D15" s="352"/>
      <c r="E15" s="353"/>
      <c r="F15" s="383">
        <v>0</v>
      </c>
      <c r="G15" s="384"/>
    </row>
    <row r="16" spans="1:8" x14ac:dyDescent="0.2">
      <c r="A16" s="351" t="s">
        <v>8</v>
      </c>
      <c r="B16" s="352"/>
      <c r="C16" s="352"/>
      <c r="D16" s="352"/>
      <c r="E16" s="353"/>
      <c r="F16" s="356" t="s">
        <v>247</v>
      </c>
      <c r="G16" s="357"/>
      <c r="H16" s="3"/>
    </row>
    <row r="17" spans="1:8" x14ac:dyDescent="0.2">
      <c r="A17" s="351" t="s">
        <v>23</v>
      </c>
      <c r="B17" s="352"/>
      <c r="C17" s="352"/>
      <c r="D17" s="352"/>
      <c r="E17" s="353"/>
      <c r="F17" s="356"/>
      <c r="G17" s="357"/>
      <c r="H17" s="3"/>
    </row>
    <row r="18" spans="1:8" x14ac:dyDescent="0.2">
      <c r="A18" s="351" t="s">
        <v>9</v>
      </c>
      <c r="B18" s="352"/>
      <c r="C18" s="352"/>
      <c r="D18" s="352"/>
      <c r="E18" s="353"/>
      <c r="F18" s="385">
        <v>0</v>
      </c>
      <c r="G18" s="386"/>
    </row>
    <row r="19" spans="1:8" ht="12.75" customHeight="1" x14ac:dyDescent="0.2">
      <c r="A19" s="375" t="s">
        <v>10</v>
      </c>
      <c r="B19" s="376"/>
      <c r="C19" s="376"/>
      <c r="D19" s="376"/>
      <c r="E19" s="377"/>
      <c r="F19" s="359"/>
      <c r="G19" s="360"/>
    </row>
    <row r="20" spans="1:8" x14ac:dyDescent="0.2">
      <c r="A20" s="351" t="s">
        <v>19</v>
      </c>
      <c r="B20" s="352"/>
      <c r="C20" s="352"/>
      <c r="D20" s="352"/>
      <c r="E20" s="353"/>
      <c r="F20" s="398" t="s">
        <v>151</v>
      </c>
      <c r="G20" s="399"/>
    </row>
    <row r="21" spans="1:8" ht="12.75" customHeight="1" x14ac:dyDescent="0.2">
      <c r="A21" s="375" t="s">
        <v>20</v>
      </c>
      <c r="B21" s="376"/>
      <c r="C21" s="376"/>
      <c r="D21" s="376"/>
      <c r="E21" s="377"/>
      <c r="F21" s="396">
        <v>1</v>
      </c>
      <c r="G21" s="397"/>
    </row>
    <row r="22" spans="1:8" ht="12.75" customHeight="1" x14ac:dyDescent="0.2">
      <c r="A22" s="375" t="s">
        <v>21</v>
      </c>
      <c r="B22" s="376"/>
      <c r="C22" s="376"/>
      <c r="D22" s="376"/>
      <c r="E22" s="377"/>
      <c r="F22" s="396">
        <v>1</v>
      </c>
      <c r="G22" s="397"/>
    </row>
    <row r="23" spans="1:8" ht="12.75" customHeight="1" x14ac:dyDescent="0.2">
      <c r="A23" s="375" t="s">
        <v>22</v>
      </c>
      <c r="B23" s="376"/>
      <c r="C23" s="376"/>
      <c r="D23" s="376"/>
      <c r="E23" s="377"/>
      <c r="F23" s="394"/>
      <c r="G23" s="395"/>
    </row>
    <row r="24" spans="1:8" ht="12.75" customHeight="1" x14ac:dyDescent="0.2">
      <c r="A24" s="400" t="s">
        <v>278</v>
      </c>
      <c r="B24" s="378"/>
      <c r="C24" s="378"/>
      <c r="D24" s="378"/>
      <c r="E24" s="378"/>
      <c r="F24" s="378"/>
      <c r="G24" s="374"/>
    </row>
    <row r="25" spans="1:8" x14ac:dyDescent="0.2">
      <c r="A25" s="311" t="s">
        <v>11</v>
      </c>
      <c r="B25" s="312"/>
      <c r="C25" s="312"/>
      <c r="D25" s="312"/>
      <c r="E25" s="312"/>
      <c r="F25" s="313"/>
      <c r="G25" s="314"/>
    </row>
    <row r="26" spans="1:8" x14ac:dyDescent="0.2">
      <c r="A26" s="17">
        <v>1</v>
      </c>
      <c r="B26" s="401" t="s">
        <v>28</v>
      </c>
      <c r="C26" s="401"/>
      <c r="D26" s="401"/>
      <c r="E26" s="401"/>
      <c r="F26" s="175" t="s">
        <v>125</v>
      </c>
      <c r="G26" s="18" t="s">
        <v>12</v>
      </c>
    </row>
    <row r="27" spans="1:8" x14ac:dyDescent="0.2">
      <c r="A27" s="19" t="s">
        <v>29</v>
      </c>
      <c r="B27" s="402" t="s">
        <v>153</v>
      </c>
      <c r="C27" s="402"/>
      <c r="D27" s="402"/>
      <c r="E27" s="402"/>
      <c r="F27" s="21">
        <v>1</v>
      </c>
      <c r="G27" s="22">
        <f>F18*F27</f>
        <v>0</v>
      </c>
      <c r="H27" s="4"/>
    </row>
    <row r="28" spans="1:8" x14ac:dyDescent="0.2">
      <c r="A28" s="19" t="s">
        <v>30</v>
      </c>
      <c r="B28" s="358" t="s">
        <v>25</v>
      </c>
      <c r="C28" s="358"/>
      <c r="D28" s="358"/>
      <c r="E28" s="358"/>
      <c r="F28" s="58"/>
      <c r="G28" s="22">
        <f>ROUND(F18*F28,2)</f>
        <v>0</v>
      </c>
      <c r="H28" s="4"/>
    </row>
    <row r="29" spans="1:8" x14ac:dyDescent="0.2">
      <c r="A29" s="19" t="s">
        <v>31</v>
      </c>
      <c r="B29" s="358" t="s">
        <v>26</v>
      </c>
      <c r="C29" s="358"/>
      <c r="D29" s="358"/>
      <c r="E29" s="358"/>
      <c r="F29" s="58">
        <v>0</v>
      </c>
      <c r="G29" s="22">
        <f>ROUND(F15*F29,2)</f>
        <v>0</v>
      </c>
      <c r="H29" s="4"/>
    </row>
    <row r="30" spans="1:8" x14ac:dyDescent="0.2">
      <c r="A30" s="19" t="s">
        <v>32</v>
      </c>
      <c r="B30" s="358" t="s">
        <v>132</v>
      </c>
      <c r="C30" s="358"/>
      <c r="D30" s="358"/>
      <c r="E30" s="358"/>
      <c r="F30" s="58"/>
      <c r="G30" s="22">
        <f>ROUND(F18*F30,2)</f>
        <v>0</v>
      </c>
      <c r="H30" s="4"/>
    </row>
    <row r="31" spans="1:8" x14ac:dyDescent="0.2">
      <c r="A31" s="19" t="s">
        <v>33</v>
      </c>
      <c r="B31" s="358" t="s">
        <v>133</v>
      </c>
      <c r="C31" s="358"/>
      <c r="D31" s="358"/>
      <c r="E31" s="358"/>
      <c r="F31" s="21">
        <f>ROUND((ROUND((0*15.22),2)/52.5)*60,2)</f>
        <v>0</v>
      </c>
      <c r="G31" s="22">
        <f>ROUND((F18/192*0.2)*F31,2)</f>
        <v>0</v>
      </c>
      <c r="H31" s="4"/>
    </row>
    <row r="32" spans="1:8" x14ac:dyDescent="0.2">
      <c r="A32" s="19" t="s">
        <v>34</v>
      </c>
      <c r="B32" s="358" t="s">
        <v>13</v>
      </c>
      <c r="C32" s="358"/>
      <c r="D32" s="358"/>
      <c r="E32" s="358"/>
      <c r="F32" s="21">
        <f>ROUND(SUM(F31)/25*5,2)</f>
        <v>0</v>
      </c>
      <c r="G32" s="22">
        <f>ROUND((F18/192*0.2)*F32,2)</f>
        <v>0</v>
      </c>
      <c r="H32" s="4"/>
    </row>
    <row r="33" spans="1:8" x14ac:dyDescent="0.2">
      <c r="A33" s="19" t="s">
        <v>35</v>
      </c>
      <c r="B33" s="358" t="s">
        <v>154</v>
      </c>
      <c r="C33" s="358"/>
      <c r="D33" s="358"/>
      <c r="E33" s="358"/>
      <c r="F33" s="58"/>
      <c r="G33" s="22">
        <v>0</v>
      </c>
    </row>
    <row r="34" spans="1:8" x14ac:dyDescent="0.2">
      <c r="A34" s="343" t="s">
        <v>45</v>
      </c>
      <c r="B34" s="307"/>
      <c r="C34" s="307"/>
      <c r="D34" s="307"/>
      <c r="E34" s="307"/>
      <c r="F34" s="393"/>
      <c r="G34" s="23">
        <f>SUM(G27:G33)</f>
        <v>0</v>
      </c>
    </row>
    <row r="35" spans="1:8" x14ac:dyDescent="0.2">
      <c r="A35" s="311" t="s">
        <v>37</v>
      </c>
      <c r="B35" s="312"/>
      <c r="C35" s="312"/>
      <c r="D35" s="312"/>
      <c r="E35" s="312"/>
      <c r="F35" s="313"/>
      <c r="G35" s="314"/>
    </row>
    <row r="36" spans="1:8" x14ac:dyDescent="0.2">
      <c r="A36" s="344" t="s">
        <v>43</v>
      </c>
      <c r="B36" s="345"/>
      <c r="C36" s="345"/>
      <c r="D36" s="345"/>
      <c r="E36" s="345"/>
      <c r="F36" s="345"/>
      <c r="G36" s="346"/>
      <c r="H36" s="5"/>
    </row>
    <row r="37" spans="1:8" s="2" customFormat="1" x14ac:dyDescent="0.2">
      <c r="A37" s="24" t="s">
        <v>29</v>
      </c>
      <c r="B37" s="330" t="s">
        <v>38</v>
      </c>
      <c r="C37" s="331"/>
      <c r="D37" s="331"/>
      <c r="E37" s="331"/>
      <c r="F37" s="15">
        <f>8.33%*0</f>
        <v>0</v>
      </c>
      <c r="G37" s="25">
        <f>ROUND(G$34*F37,2)</f>
        <v>0</v>
      </c>
      <c r="H37" s="177"/>
    </row>
    <row r="38" spans="1:8" x14ac:dyDescent="0.2">
      <c r="A38" s="26" t="s">
        <v>30</v>
      </c>
      <c r="B38" s="334" t="s">
        <v>39</v>
      </c>
      <c r="C38" s="335"/>
      <c r="D38" s="335"/>
      <c r="E38" s="335"/>
      <c r="F38" s="16">
        <f>ROUND((1/11)+(1/11)/3, 3)*0</f>
        <v>0</v>
      </c>
      <c r="G38" s="27">
        <f>ROUND(G$34*F38,2)</f>
        <v>0</v>
      </c>
      <c r="H38" s="5"/>
    </row>
    <row r="39" spans="1:8" x14ac:dyDescent="0.2">
      <c r="A39" s="28"/>
      <c r="B39" s="361" t="s">
        <v>42</v>
      </c>
      <c r="C39" s="361"/>
      <c r="D39" s="361"/>
      <c r="E39" s="361"/>
      <c r="F39" s="29">
        <f>SUM(F37:F38)</f>
        <v>0</v>
      </c>
      <c r="G39" s="25"/>
      <c r="H39" s="5"/>
    </row>
    <row r="40" spans="1:8" x14ac:dyDescent="0.2">
      <c r="A40" s="30" t="s">
        <v>31</v>
      </c>
      <c r="B40" s="31" t="s">
        <v>40</v>
      </c>
      <c r="C40" s="32"/>
      <c r="D40" s="32"/>
      <c r="E40" s="32"/>
      <c r="F40" s="33">
        <f>ROUND((F51*F39),4)</f>
        <v>0</v>
      </c>
      <c r="G40" s="34">
        <f>ROUND(G$34*F40,2)</f>
        <v>0</v>
      </c>
      <c r="H40" s="5"/>
    </row>
    <row r="41" spans="1:8" x14ac:dyDescent="0.2">
      <c r="A41" s="343" t="s">
        <v>41</v>
      </c>
      <c r="B41" s="307"/>
      <c r="C41" s="307"/>
      <c r="D41" s="307"/>
      <c r="E41" s="307"/>
      <c r="F41" s="35">
        <f>ROUND(SUM(F39:F40),4)</f>
        <v>0</v>
      </c>
      <c r="G41" s="36">
        <f>SUM(G37:G40)</f>
        <v>0</v>
      </c>
      <c r="H41" s="5">
        <f>ROUND(G34*F41,2)</f>
        <v>0</v>
      </c>
    </row>
    <row r="42" spans="1:8" x14ac:dyDescent="0.2">
      <c r="A42" s="344" t="s">
        <v>44</v>
      </c>
      <c r="B42" s="345"/>
      <c r="C42" s="345"/>
      <c r="D42" s="345"/>
      <c r="E42" s="345"/>
      <c r="F42" s="345"/>
      <c r="G42" s="346"/>
      <c r="H42" s="5"/>
    </row>
    <row r="43" spans="1:8" x14ac:dyDescent="0.2">
      <c r="A43" s="37" t="s">
        <v>29</v>
      </c>
      <c r="B43" s="330" t="s">
        <v>46</v>
      </c>
      <c r="C43" s="331"/>
      <c r="D43" s="331"/>
      <c r="E43" s="331"/>
      <c r="F43" s="14">
        <v>0</v>
      </c>
      <c r="G43" s="38">
        <f t="shared" ref="G43:G50" si="0">ROUND(G$34*F43,2)</f>
        <v>0</v>
      </c>
      <c r="H43" s="5"/>
    </row>
    <row r="44" spans="1:8" x14ac:dyDescent="0.2">
      <c r="A44" s="24" t="s">
        <v>30</v>
      </c>
      <c r="B44" s="317" t="s">
        <v>47</v>
      </c>
      <c r="C44" s="318"/>
      <c r="D44" s="318"/>
      <c r="E44" s="318"/>
      <c r="F44" s="15">
        <v>0</v>
      </c>
      <c r="G44" s="25">
        <f t="shared" si="0"/>
        <v>0</v>
      </c>
      <c r="H44" s="5"/>
    </row>
    <row r="45" spans="1:8" x14ac:dyDescent="0.2">
      <c r="A45" s="24" t="s">
        <v>31</v>
      </c>
      <c r="B45" s="317" t="s">
        <v>48</v>
      </c>
      <c r="C45" s="318"/>
      <c r="D45" s="318"/>
      <c r="E45" s="318"/>
      <c r="F45" s="134">
        <v>0</v>
      </c>
      <c r="G45" s="25">
        <f t="shared" si="0"/>
        <v>0</v>
      </c>
      <c r="H45" s="5"/>
    </row>
    <row r="46" spans="1:8" x14ac:dyDescent="0.2">
      <c r="A46" s="24" t="s">
        <v>32</v>
      </c>
      <c r="B46" s="317" t="s">
        <v>49</v>
      </c>
      <c r="C46" s="318"/>
      <c r="D46" s="318"/>
      <c r="E46" s="318"/>
      <c r="F46" s="15">
        <v>0</v>
      </c>
      <c r="G46" s="25">
        <f t="shared" si="0"/>
        <v>0</v>
      </c>
      <c r="H46" s="5"/>
    </row>
    <row r="47" spans="1:8" x14ac:dyDescent="0.2">
      <c r="A47" s="24" t="s">
        <v>33</v>
      </c>
      <c r="B47" s="317" t="s">
        <v>50</v>
      </c>
      <c r="C47" s="318"/>
      <c r="D47" s="318"/>
      <c r="E47" s="318"/>
      <c r="F47" s="15">
        <v>0</v>
      </c>
      <c r="G47" s="25">
        <f t="shared" si="0"/>
        <v>0</v>
      </c>
      <c r="H47" s="5"/>
    </row>
    <row r="48" spans="1:8" x14ac:dyDescent="0.2">
      <c r="A48" s="24" t="s">
        <v>34</v>
      </c>
      <c r="B48" s="317" t="s">
        <v>51</v>
      </c>
      <c r="C48" s="318"/>
      <c r="D48" s="318"/>
      <c r="E48" s="318"/>
      <c r="F48" s="15">
        <v>0</v>
      </c>
      <c r="G48" s="25">
        <f t="shared" si="0"/>
        <v>0</v>
      </c>
      <c r="H48" s="5"/>
    </row>
    <row r="49" spans="1:8" x14ac:dyDescent="0.2">
      <c r="A49" s="24" t="s">
        <v>35</v>
      </c>
      <c r="B49" s="317" t="s">
        <v>52</v>
      </c>
      <c r="C49" s="318"/>
      <c r="D49" s="318"/>
      <c r="E49" s="318"/>
      <c r="F49" s="15">
        <v>0</v>
      </c>
      <c r="G49" s="25">
        <f t="shared" si="0"/>
        <v>0</v>
      </c>
      <c r="H49" s="5"/>
    </row>
    <row r="50" spans="1:8" x14ac:dyDescent="0.2">
      <c r="A50" s="26" t="s">
        <v>36</v>
      </c>
      <c r="B50" s="334" t="s">
        <v>53</v>
      </c>
      <c r="C50" s="335"/>
      <c r="D50" s="335"/>
      <c r="E50" s="335"/>
      <c r="F50" s="16">
        <v>0</v>
      </c>
      <c r="G50" s="27">
        <f t="shared" si="0"/>
        <v>0</v>
      </c>
      <c r="H50" s="5"/>
    </row>
    <row r="51" spans="1:8" x14ac:dyDescent="0.2">
      <c r="A51" s="343" t="s">
        <v>54</v>
      </c>
      <c r="B51" s="307"/>
      <c r="C51" s="307"/>
      <c r="D51" s="307"/>
      <c r="E51" s="307"/>
      <c r="F51" s="35">
        <f>SUM(F43:F50)</f>
        <v>0</v>
      </c>
      <c r="G51" s="36">
        <f>SUM(G43:G50)</f>
        <v>0</v>
      </c>
      <c r="H51" s="5">
        <f>ROUND(G34*F51,2)</f>
        <v>0</v>
      </c>
    </row>
    <row r="52" spans="1:8" x14ac:dyDescent="0.2">
      <c r="A52" s="344" t="s">
        <v>65</v>
      </c>
      <c r="B52" s="345"/>
      <c r="C52" s="345"/>
      <c r="D52" s="345"/>
      <c r="E52" s="345"/>
      <c r="F52" s="345"/>
      <c r="G52" s="346"/>
      <c r="H52" s="5"/>
    </row>
    <row r="53" spans="1:8" x14ac:dyDescent="0.2">
      <c r="A53" s="37" t="s">
        <v>29</v>
      </c>
      <c r="B53" s="349" t="s">
        <v>55</v>
      </c>
      <c r="C53" s="350"/>
      <c r="D53" s="350"/>
      <c r="E53" s="39">
        <v>0</v>
      </c>
      <c r="F53" s="54">
        <v>44</v>
      </c>
      <c r="G53" s="20">
        <f>IF(ROUND((E53*F53)-(G27*0.06),2)&lt;0,0,ROUND((E53*F53)-(G27*0.06),2))</f>
        <v>0</v>
      </c>
      <c r="H53" s="5"/>
    </row>
    <row r="54" spans="1:8" x14ac:dyDescent="0.2">
      <c r="A54" s="24" t="s">
        <v>58</v>
      </c>
      <c r="B54" s="347" t="s">
        <v>56</v>
      </c>
      <c r="C54" s="348"/>
      <c r="D54" s="348"/>
      <c r="E54" s="145">
        <v>0</v>
      </c>
      <c r="F54" s="55">
        <v>1</v>
      </c>
      <c r="G54" s="22">
        <f>ROUND((E54*F54),2)</f>
        <v>0</v>
      </c>
      <c r="H54" s="5"/>
    </row>
    <row r="55" spans="1:8" x14ac:dyDescent="0.2">
      <c r="A55" s="24" t="s">
        <v>59</v>
      </c>
      <c r="B55" s="347" t="s">
        <v>57</v>
      </c>
      <c r="C55" s="348"/>
      <c r="D55" s="348"/>
      <c r="E55" s="145">
        <v>0</v>
      </c>
      <c r="F55" s="55">
        <v>1</v>
      </c>
      <c r="G55" s="22">
        <f>ROUND((E55*F55),2)</f>
        <v>0</v>
      </c>
      <c r="H55" s="5"/>
    </row>
    <row r="56" spans="1:8" x14ac:dyDescent="0.2">
      <c r="A56" s="24" t="s">
        <v>31</v>
      </c>
      <c r="B56" s="347" t="s">
        <v>168</v>
      </c>
      <c r="C56" s="348"/>
      <c r="D56" s="348"/>
      <c r="E56" s="145">
        <f>0</f>
        <v>0</v>
      </c>
      <c r="F56" s="55">
        <v>1</v>
      </c>
      <c r="G56" s="22">
        <f>ROUND((E56*F56),2)</f>
        <v>0</v>
      </c>
      <c r="H56" s="5"/>
    </row>
    <row r="57" spans="1:8" x14ac:dyDescent="0.2">
      <c r="A57" s="24" t="s">
        <v>32</v>
      </c>
      <c r="B57" s="347" t="s">
        <v>195</v>
      </c>
      <c r="C57" s="348"/>
      <c r="D57" s="348"/>
      <c r="E57" s="145">
        <f>ROUND((F15*10%)*5%,2)</f>
        <v>0</v>
      </c>
      <c r="F57" s="55">
        <v>1</v>
      </c>
      <c r="G57" s="22">
        <f t="shared" ref="G57:G61" si="1">ROUND((E57*F57),2)</f>
        <v>0</v>
      </c>
      <c r="H57" s="5"/>
    </row>
    <row r="58" spans="1:8" x14ac:dyDescent="0.2">
      <c r="A58" s="24" t="s">
        <v>33</v>
      </c>
      <c r="B58" s="347" t="s">
        <v>136</v>
      </c>
      <c r="C58" s="348"/>
      <c r="D58" s="348"/>
      <c r="E58" s="145">
        <f>ROUND((ROUND((F18*26)+(F18*52),2))*0.003%,2)</f>
        <v>0</v>
      </c>
      <c r="F58" s="55">
        <v>1</v>
      </c>
      <c r="G58" s="22">
        <f t="shared" si="1"/>
        <v>0</v>
      </c>
      <c r="H58" s="5"/>
    </row>
    <row r="59" spans="1:8" x14ac:dyDescent="0.2">
      <c r="A59" s="24" t="s">
        <v>34</v>
      </c>
      <c r="B59" s="347" t="s">
        <v>248</v>
      </c>
      <c r="C59" s="348"/>
      <c r="D59" s="348"/>
      <c r="E59" s="145">
        <f>ROUND(1200*0.4%,2)*0</f>
        <v>0</v>
      </c>
      <c r="F59" s="55">
        <v>1</v>
      </c>
      <c r="G59" s="22">
        <f t="shared" si="1"/>
        <v>0</v>
      </c>
      <c r="H59" s="5"/>
    </row>
    <row r="60" spans="1:8" x14ac:dyDescent="0.2">
      <c r="A60" s="24" t="s">
        <v>35</v>
      </c>
      <c r="B60" s="416" t="s">
        <v>249</v>
      </c>
      <c r="C60" s="417"/>
      <c r="D60" s="417"/>
      <c r="E60" s="105">
        <f>ROUND(((G34/220)*1.5*8)/12,2)</f>
        <v>0</v>
      </c>
      <c r="F60" s="55">
        <v>1</v>
      </c>
      <c r="G60" s="22">
        <f>ROUND((E60*F60)/12,2)</f>
        <v>0</v>
      </c>
      <c r="H60" s="5"/>
    </row>
    <row r="61" spans="1:8" x14ac:dyDescent="0.2">
      <c r="A61" s="19" t="s">
        <v>36</v>
      </c>
      <c r="B61" s="403" t="s">
        <v>167</v>
      </c>
      <c r="C61" s="404"/>
      <c r="D61" s="404"/>
      <c r="E61" s="146">
        <v>0</v>
      </c>
      <c r="F61" s="55">
        <v>1</v>
      </c>
      <c r="G61" s="144">
        <f t="shared" si="1"/>
        <v>0</v>
      </c>
      <c r="H61" s="5"/>
    </row>
    <row r="62" spans="1:8" x14ac:dyDescent="0.2">
      <c r="A62" s="24" t="s">
        <v>158</v>
      </c>
      <c r="B62" s="403" t="s">
        <v>167</v>
      </c>
      <c r="C62" s="404"/>
      <c r="D62" s="404"/>
      <c r="E62" s="105">
        <v>0</v>
      </c>
      <c r="F62" s="55">
        <v>1</v>
      </c>
      <c r="G62" s="22">
        <v>0</v>
      </c>
      <c r="H62" s="5"/>
    </row>
    <row r="63" spans="1:8" x14ac:dyDescent="0.2">
      <c r="A63" s="305" t="s">
        <v>60</v>
      </c>
      <c r="B63" s="306"/>
      <c r="C63" s="306"/>
      <c r="D63" s="306"/>
      <c r="E63" s="306"/>
      <c r="F63" s="307"/>
      <c r="G63" s="23">
        <f>SUM(G53:G62)</f>
        <v>0</v>
      </c>
      <c r="H63" s="5"/>
    </row>
    <row r="64" spans="1:8" x14ac:dyDescent="0.2">
      <c r="A64" s="311" t="s">
        <v>61</v>
      </c>
      <c r="B64" s="312"/>
      <c r="C64" s="312"/>
      <c r="D64" s="312"/>
      <c r="E64" s="312"/>
      <c r="F64" s="313"/>
      <c r="G64" s="314"/>
      <c r="H64" s="5"/>
    </row>
    <row r="65" spans="1:8" x14ac:dyDescent="0.2">
      <c r="A65" s="41" t="s">
        <v>62</v>
      </c>
      <c r="B65" s="319" t="s">
        <v>68</v>
      </c>
      <c r="C65" s="320"/>
      <c r="D65" s="320"/>
      <c r="E65" s="320"/>
      <c r="F65" s="50">
        <f>F41</f>
        <v>0</v>
      </c>
      <c r="G65" s="42">
        <f>G41</f>
        <v>0</v>
      </c>
      <c r="H65" s="5"/>
    </row>
    <row r="66" spans="1:8" x14ac:dyDescent="0.2">
      <c r="A66" s="43" t="s">
        <v>63</v>
      </c>
      <c r="B66" s="308" t="s">
        <v>67</v>
      </c>
      <c r="C66" s="309"/>
      <c r="D66" s="309"/>
      <c r="E66" s="309"/>
      <c r="F66" s="51">
        <f>F51</f>
        <v>0</v>
      </c>
      <c r="G66" s="44">
        <f>G51</f>
        <v>0</v>
      </c>
      <c r="H66" s="5"/>
    </row>
    <row r="67" spans="1:8" x14ac:dyDescent="0.2">
      <c r="A67" s="43" t="s">
        <v>64</v>
      </c>
      <c r="B67" s="308" t="s">
        <v>66</v>
      </c>
      <c r="C67" s="309"/>
      <c r="D67" s="309"/>
      <c r="E67" s="309"/>
      <c r="F67" s="310"/>
      <c r="G67" s="44">
        <f>G63</f>
        <v>0</v>
      </c>
      <c r="H67" s="5"/>
    </row>
    <row r="68" spans="1:8" x14ac:dyDescent="0.2">
      <c r="A68" s="305" t="s">
        <v>69</v>
      </c>
      <c r="B68" s="306"/>
      <c r="C68" s="306"/>
      <c r="D68" s="306"/>
      <c r="E68" s="306"/>
      <c r="F68" s="307"/>
      <c r="G68" s="23">
        <f>SUM(G65:G67)</f>
        <v>0</v>
      </c>
      <c r="H68" s="5"/>
    </row>
    <row r="69" spans="1:8" x14ac:dyDescent="0.2">
      <c r="A69" s="311" t="s">
        <v>70</v>
      </c>
      <c r="B69" s="312"/>
      <c r="C69" s="312"/>
      <c r="D69" s="312"/>
      <c r="E69" s="312"/>
      <c r="F69" s="313"/>
      <c r="G69" s="314"/>
      <c r="H69" s="5"/>
    </row>
    <row r="70" spans="1:8" s="6" customFormat="1" x14ac:dyDescent="0.2">
      <c r="A70" s="17">
        <v>3</v>
      </c>
      <c r="B70" s="45" t="s">
        <v>75</v>
      </c>
      <c r="C70" s="45"/>
      <c r="D70" s="45"/>
      <c r="E70" s="45"/>
      <c r="F70" s="45"/>
      <c r="G70" s="46"/>
      <c r="H70" s="5"/>
    </row>
    <row r="71" spans="1:8" x14ac:dyDescent="0.2">
      <c r="A71" s="37" t="s">
        <v>29</v>
      </c>
      <c r="B71" s="330" t="s">
        <v>71</v>
      </c>
      <c r="C71" s="331"/>
      <c r="D71" s="331"/>
      <c r="E71" s="331"/>
      <c r="F71" s="14">
        <f>ROUND((1/12)*0.02,4)*0</f>
        <v>0</v>
      </c>
      <c r="G71" s="59">
        <f t="shared" ref="G71:G76" si="2">ROUND(G$34*F71,2)</f>
        <v>0</v>
      </c>
      <c r="H71" s="5"/>
    </row>
    <row r="72" spans="1:8" x14ac:dyDescent="0.2">
      <c r="A72" s="24" t="s">
        <v>30</v>
      </c>
      <c r="B72" s="317" t="s">
        <v>72</v>
      </c>
      <c r="C72" s="318"/>
      <c r="D72" s="318"/>
      <c r="E72" s="318"/>
      <c r="F72" s="15">
        <f>ROUND((F71*F50),4)</f>
        <v>0</v>
      </c>
      <c r="G72" s="60">
        <f t="shared" si="2"/>
        <v>0</v>
      </c>
      <c r="H72" s="5"/>
    </row>
    <row r="73" spans="1:8" x14ac:dyDescent="0.2">
      <c r="A73" s="24" t="s">
        <v>31</v>
      </c>
      <c r="B73" s="303" t="s">
        <v>159</v>
      </c>
      <c r="C73" s="304"/>
      <c r="D73" s="304"/>
      <c r="E73" s="304"/>
      <c r="F73" s="134">
        <f>ROUND((0.08*0.4*0.9)*(1+0.09+0.09+0.3),2)*0</f>
        <v>0</v>
      </c>
      <c r="G73" s="60">
        <f t="shared" si="2"/>
        <v>0</v>
      </c>
      <c r="H73" s="5"/>
    </row>
    <row r="74" spans="1:8" x14ac:dyDescent="0.2">
      <c r="A74" s="24" t="s">
        <v>32</v>
      </c>
      <c r="B74" s="303" t="s">
        <v>73</v>
      </c>
      <c r="C74" s="304"/>
      <c r="D74" s="304"/>
      <c r="E74" s="304"/>
      <c r="F74" s="134">
        <f>ROUND(100%/30*7/12*100%,4)*0</f>
        <v>0</v>
      </c>
      <c r="G74" s="60">
        <f t="shared" si="2"/>
        <v>0</v>
      </c>
      <c r="H74" s="5"/>
    </row>
    <row r="75" spans="1:8" s="3" customFormat="1" x14ac:dyDescent="0.2">
      <c r="A75" s="24" t="s">
        <v>33</v>
      </c>
      <c r="B75" s="303" t="s">
        <v>74</v>
      </c>
      <c r="C75" s="304"/>
      <c r="D75" s="304"/>
      <c r="E75" s="304"/>
      <c r="F75" s="134">
        <f>ROUND(F74*F51,4)</f>
        <v>0</v>
      </c>
      <c r="G75" s="60">
        <f t="shared" si="2"/>
        <v>0</v>
      </c>
      <c r="H75" s="5"/>
    </row>
    <row r="76" spans="1:8" x14ac:dyDescent="0.2">
      <c r="A76" s="24" t="s">
        <v>34</v>
      </c>
      <c r="B76" s="332" t="s">
        <v>160</v>
      </c>
      <c r="C76" s="333"/>
      <c r="D76" s="333"/>
      <c r="E76" s="333"/>
      <c r="F76" s="135">
        <v>0</v>
      </c>
      <c r="G76" s="61">
        <f t="shared" si="2"/>
        <v>0</v>
      </c>
      <c r="H76" s="5"/>
    </row>
    <row r="77" spans="1:8" x14ac:dyDescent="0.2">
      <c r="A77" s="305" t="s">
        <v>76</v>
      </c>
      <c r="B77" s="306"/>
      <c r="C77" s="306"/>
      <c r="D77" s="306"/>
      <c r="E77" s="306"/>
      <c r="F77" s="47">
        <f>SUM(F71:F76)</f>
        <v>0</v>
      </c>
      <c r="G77" s="48">
        <f>SUM(G71:G76)</f>
        <v>0</v>
      </c>
      <c r="H77" s="5">
        <f>ROUND(G34*F77,2)</f>
        <v>0</v>
      </c>
    </row>
    <row r="78" spans="1:8" x14ac:dyDescent="0.2">
      <c r="A78" s="311" t="s">
        <v>77</v>
      </c>
      <c r="B78" s="312"/>
      <c r="C78" s="312"/>
      <c r="D78" s="312"/>
      <c r="E78" s="312"/>
      <c r="F78" s="313"/>
      <c r="G78" s="314"/>
      <c r="H78" s="5"/>
    </row>
    <row r="79" spans="1:8" s="6" customFormat="1" x14ac:dyDescent="0.2">
      <c r="A79" s="344" t="s">
        <v>79</v>
      </c>
      <c r="B79" s="345"/>
      <c r="C79" s="345"/>
      <c r="D79" s="345"/>
      <c r="E79" s="345"/>
      <c r="F79" s="345"/>
      <c r="G79" s="346"/>
      <c r="H79" s="5"/>
    </row>
    <row r="80" spans="1:8" x14ac:dyDescent="0.2">
      <c r="A80" s="37" t="s">
        <v>29</v>
      </c>
      <c r="B80" s="330" t="s">
        <v>83</v>
      </c>
      <c r="C80" s="331"/>
      <c r="D80" s="331"/>
      <c r="E80" s="331"/>
      <c r="F80" s="14">
        <v>0</v>
      </c>
      <c r="G80" s="59">
        <f t="shared" ref="G80:G85" si="3">ROUND(G$34*F80,2)</f>
        <v>0</v>
      </c>
      <c r="H80" s="5"/>
    </row>
    <row r="81" spans="1:8" x14ac:dyDescent="0.2">
      <c r="A81" s="24" t="s">
        <v>30</v>
      </c>
      <c r="B81" s="317" t="s">
        <v>80</v>
      </c>
      <c r="C81" s="318"/>
      <c r="D81" s="318"/>
      <c r="E81" s="318"/>
      <c r="F81" s="15">
        <f>ROUND(((1/30)/12)*1,4)*0</f>
        <v>0</v>
      </c>
      <c r="G81" s="60">
        <f t="shared" si="3"/>
        <v>0</v>
      </c>
      <c r="H81" s="5"/>
    </row>
    <row r="82" spans="1:8" x14ac:dyDescent="0.2">
      <c r="A82" s="24" t="s">
        <v>31</v>
      </c>
      <c r="B82" s="317" t="s">
        <v>81</v>
      </c>
      <c r="C82" s="318"/>
      <c r="D82" s="318"/>
      <c r="E82" s="318"/>
      <c r="F82" s="15">
        <f>ROUND((((1/30)/12)*5)*0.02,4)*0</f>
        <v>0</v>
      </c>
      <c r="G82" s="60">
        <f t="shared" si="3"/>
        <v>0</v>
      </c>
      <c r="H82" s="5"/>
    </row>
    <row r="83" spans="1:8" x14ac:dyDescent="0.2">
      <c r="A83" s="24" t="s">
        <v>32</v>
      </c>
      <c r="B83" s="317" t="s">
        <v>84</v>
      </c>
      <c r="C83" s="318"/>
      <c r="D83" s="318"/>
      <c r="E83" s="318"/>
      <c r="F83" s="15">
        <f>ROUND((((1/30)/12)*15)*0.05,4)*0</f>
        <v>0</v>
      </c>
      <c r="G83" s="60">
        <f t="shared" si="3"/>
        <v>0</v>
      </c>
      <c r="H83" s="5"/>
    </row>
    <row r="84" spans="1:8" x14ac:dyDescent="0.2">
      <c r="A84" s="24" t="s">
        <v>33</v>
      </c>
      <c r="B84" s="317" t="s">
        <v>82</v>
      </c>
      <c r="C84" s="318"/>
      <c r="D84" s="318"/>
      <c r="E84" s="318"/>
      <c r="F84" s="15">
        <v>0</v>
      </c>
      <c r="G84" s="60">
        <f t="shared" si="3"/>
        <v>0</v>
      </c>
      <c r="H84" s="5"/>
    </row>
    <row r="85" spans="1:8" x14ac:dyDescent="0.2">
      <c r="A85" s="24" t="s">
        <v>34</v>
      </c>
      <c r="B85" s="334" t="s">
        <v>85</v>
      </c>
      <c r="C85" s="335"/>
      <c r="D85" s="335"/>
      <c r="E85" s="335"/>
      <c r="F85" s="16">
        <f>ROUND((((1/30)/12)*5)*0.5,4)*0</f>
        <v>0</v>
      </c>
      <c r="G85" s="61">
        <f t="shared" si="3"/>
        <v>0</v>
      </c>
      <c r="H85" s="5"/>
    </row>
    <row r="86" spans="1:8" x14ac:dyDescent="0.2">
      <c r="A86" s="343" t="s">
        <v>86</v>
      </c>
      <c r="B86" s="307"/>
      <c r="C86" s="307"/>
      <c r="D86" s="307"/>
      <c r="E86" s="307"/>
      <c r="F86" s="35">
        <f>SUM(F80:F85)</f>
        <v>0</v>
      </c>
      <c r="G86" s="36">
        <f>SUM(G80:G85)</f>
        <v>0</v>
      </c>
      <c r="H86" s="5">
        <f>ROUND(G34*F86,2)</f>
        <v>0</v>
      </c>
    </row>
    <row r="87" spans="1:8" s="6" customFormat="1" x14ac:dyDescent="0.2">
      <c r="A87" s="344" t="s">
        <v>87</v>
      </c>
      <c r="B87" s="345"/>
      <c r="C87" s="345"/>
      <c r="D87" s="345"/>
      <c r="E87" s="345"/>
      <c r="F87" s="345"/>
      <c r="G87" s="346"/>
      <c r="H87" s="5"/>
    </row>
    <row r="88" spans="1:8" x14ac:dyDescent="0.2">
      <c r="A88" s="37" t="s">
        <v>29</v>
      </c>
      <c r="B88" s="330" t="s">
        <v>88</v>
      </c>
      <c r="C88" s="331"/>
      <c r="D88" s="331"/>
      <c r="E88" s="331"/>
      <c r="F88" s="14">
        <f xml:space="preserve"> ROUND((((ROUND((1/11)+(1/11)/3, 3))*4)/12)*1%,4)*0</f>
        <v>0</v>
      </c>
      <c r="G88" s="59">
        <f>ROUND(G$34*F88,2)</f>
        <v>0</v>
      </c>
      <c r="H88" s="5"/>
    </row>
    <row r="89" spans="1:8" x14ac:dyDescent="0.2">
      <c r="A89" s="24" t="s">
        <v>30</v>
      </c>
      <c r="B89" s="317" t="s">
        <v>89</v>
      </c>
      <c r="C89" s="318"/>
      <c r="D89" s="318"/>
      <c r="E89" s="318"/>
      <c r="F89" s="15">
        <f>ROUND(F88*F51,4)</f>
        <v>0</v>
      </c>
      <c r="G89" s="60">
        <f>ROUND(G$34*F89,2)</f>
        <v>0</v>
      </c>
      <c r="H89" s="5"/>
    </row>
    <row r="90" spans="1:8" x14ac:dyDescent="0.2">
      <c r="A90" s="24" t="s">
        <v>31</v>
      </c>
      <c r="B90" s="317" t="s">
        <v>90</v>
      </c>
      <c r="C90" s="318"/>
      <c r="D90" s="318"/>
      <c r="E90" s="318"/>
      <c r="F90" s="15">
        <f>ROUND(ROUND(ROUND(((1+1/12)*4)/12,4)*1%,4)*F51,4)</f>
        <v>0</v>
      </c>
      <c r="G90" s="60">
        <f>ROUND(G$34*F90,2)</f>
        <v>0</v>
      </c>
      <c r="H90" s="5"/>
    </row>
    <row r="91" spans="1:8" x14ac:dyDescent="0.2">
      <c r="A91" s="24" t="s">
        <v>32</v>
      </c>
      <c r="B91" s="317" t="s">
        <v>27</v>
      </c>
      <c r="C91" s="318"/>
      <c r="D91" s="318"/>
      <c r="E91" s="318"/>
      <c r="F91" s="15">
        <v>0</v>
      </c>
      <c r="G91" s="61">
        <f>ROUND(G$34*F91,2)</f>
        <v>0</v>
      </c>
      <c r="H91" s="5"/>
    </row>
    <row r="92" spans="1:8" x14ac:dyDescent="0.2">
      <c r="A92" s="343" t="s">
        <v>91</v>
      </c>
      <c r="B92" s="307"/>
      <c r="C92" s="307"/>
      <c r="D92" s="307"/>
      <c r="E92" s="307"/>
      <c r="F92" s="35">
        <f>SUM(F88:F91)</f>
        <v>0</v>
      </c>
      <c r="G92" s="36">
        <f>SUM(G88:G91)</f>
        <v>0</v>
      </c>
      <c r="H92" s="5">
        <f>ROUND(G34*F92,2)</f>
        <v>0</v>
      </c>
    </row>
    <row r="93" spans="1:8" s="6" customFormat="1" x14ac:dyDescent="0.2">
      <c r="A93" s="338" t="s">
        <v>92</v>
      </c>
      <c r="B93" s="339"/>
      <c r="C93" s="339"/>
      <c r="D93" s="339"/>
      <c r="E93" s="339"/>
      <c r="F93" s="339"/>
      <c r="G93" s="340"/>
      <c r="H93" s="5"/>
    </row>
    <row r="94" spans="1:8" x14ac:dyDescent="0.2">
      <c r="A94" s="136" t="s">
        <v>29</v>
      </c>
      <c r="B94" s="341" t="s">
        <v>161</v>
      </c>
      <c r="C94" s="342"/>
      <c r="D94" s="342"/>
      <c r="E94" s="342"/>
      <c r="F94" s="137">
        <v>0</v>
      </c>
      <c r="G94" s="138">
        <f>ROUND(G$33*F94,2)</f>
        <v>0</v>
      </c>
      <c r="H94" s="5"/>
    </row>
    <row r="95" spans="1:8" x14ac:dyDescent="0.2">
      <c r="A95" s="412" t="s">
        <v>93</v>
      </c>
      <c r="B95" s="413"/>
      <c r="C95" s="413"/>
      <c r="D95" s="413"/>
      <c r="E95" s="413"/>
      <c r="F95" s="139">
        <f>SUM(F94:F94)</f>
        <v>0</v>
      </c>
      <c r="G95" s="140">
        <f>SUM(G94:G94)</f>
        <v>0</v>
      </c>
      <c r="H95" s="5"/>
    </row>
    <row r="96" spans="1:8" x14ac:dyDescent="0.2">
      <c r="A96" s="344" t="s">
        <v>162</v>
      </c>
      <c r="B96" s="345"/>
      <c r="C96" s="345"/>
      <c r="D96" s="345"/>
      <c r="E96" s="345"/>
      <c r="F96" s="345"/>
      <c r="G96" s="346"/>
      <c r="H96" s="5"/>
    </row>
    <row r="97" spans="1:8" x14ac:dyDescent="0.2">
      <c r="A97" s="37" t="s">
        <v>29</v>
      </c>
      <c r="B97" s="330" t="s">
        <v>163</v>
      </c>
      <c r="C97" s="331"/>
      <c r="D97" s="331"/>
      <c r="E97" s="331"/>
      <c r="F97" s="137">
        <f>((((8*10)/12)/220)*100%)*0</f>
        <v>0</v>
      </c>
      <c r="G97" s="138">
        <f>ROUND(G$34*F97,2)</f>
        <v>0</v>
      </c>
      <c r="H97" s="5"/>
    </row>
    <row r="98" spans="1:8" x14ac:dyDescent="0.2">
      <c r="A98" s="343" t="s">
        <v>164</v>
      </c>
      <c r="B98" s="307"/>
      <c r="C98" s="307"/>
      <c r="D98" s="307"/>
      <c r="E98" s="307"/>
      <c r="F98" s="35">
        <f>SUM(F97:F97)</f>
        <v>0</v>
      </c>
      <c r="G98" s="36">
        <f>SUM(G97:G97)</f>
        <v>0</v>
      </c>
      <c r="H98" s="5">
        <f>ROUND(G34*F98,2)</f>
        <v>0</v>
      </c>
    </row>
    <row r="99" spans="1:8" x14ac:dyDescent="0.2">
      <c r="A99" s="311" t="s">
        <v>98</v>
      </c>
      <c r="B99" s="312"/>
      <c r="C99" s="312"/>
      <c r="D99" s="312"/>
      <c r="E99" s="312"/>
      <c r="F99" s="313"/>
      <c r="G99" s="314"/>
      <c r="H99" s="5"/>
    </row>
    <row r="100" spans="1:8" x14ac:dyDescent="0.2">
      <c r="A100" s="41" t="s">
        <v>130</v>
      </c>
      <c r="B100" s="319" t="s">
        <v>80</v>
      </c>
      <c r="C100" s="320"/>
      <c r="D100" s="320"/>
      <c r="E100" s="320"/>
      <c r="F100" s="50">
        <f>F86</f>
        <v>0</v>
      </c>
      <c r="G100" s="42">
        <f>G86</f>
        <v>0</v>
      </c>
      <c r="H100" s="5"/>
    </row>
    <row r="101" spans="1:8" x14ac:dyDescent="0.2">
      <c r="A101" s="43" t="s">
        <v>94</v>
      </c>
      <c r="B101" s="308" t="s">
        <v>96</v>
      </c>
      <c r="C101" s="309"/>
      <c r="D101" s="309"/>
      <c r="E101" s="309"/>
      <c r="F101" s="51">
        <f>F92</f>
        <v>0</v>
      </c>
      <c r="G101" s="44">
        <f>G92</f>
        <v>0</v>
      </c>
      <c r="H101" s="5"/>
    </row>
    <row r="102" spans="1:8" x14ac:dyDescent="0.2">
      <c r="A102" s="43" t="s">
        <v>95</v>
      </c>
      <c r="B102" s="336" t="s">
        <v>97</v>
      </c>
      <c r="C102" s="337"/>
      <c r="D102" s="337"/>
      <c r="E102" s="337"/>
      <c r="F102" s="51">
        <f>F98</f>
        <v>0</v>
      </c>
      <c r="G102" s="44">
        <f>G95</f>
        <v>0</v>
      </c>
      <c r="H102" s="5"/>
    </row>
    <row r="103" spans="1:8" x14ac:dyDescent="0.2">
      <c r="A103" s="141" t="s">
        <v>165</v>
      </c>
      <c r="B103" s="414" t="s">
        <v>166</v>
      </c>
      <c r="C103" s="415"/>
      <c r="D103" s="415"/>
      <c r="E103" s="415"/>
      <c r="F103" s="142">
        <f>F98</f>
        <v>0</v>
      </c>
      <c r="G103" s="143">
        <f>G98</f>
        <v>0</v>
      </c>
      <c r="H103" s="5"/>
    </row>
    <row r="104" spans="1:8" x14ac:dyDescent="0.2">
      <c r="A104" s="305" t="s">
        <v>99</v>
      </c>
      <c r="B104" s="306"/>
      <c r="C104" s="306"/>
      <c r="D104" s="306"/>
      <c r="E104" s="306"/>
      <c r="F104" s="307"/>
      <c r="G104" s="23">
        <f>SUM(G100:G103)</f>
        <v>0</v>
      </c>
      <c r="H104" s="5"/>
    </row>
    <row r="105" spans="1:8" x14ac:dyDescent="0.2">
      <c r="A105" s="311" t="s">
        <v>100</v>
      </c>
      <c r="B105" s="312"/>
      <c r="C105" s="312"/>
      <c r="D105" s="312"/>
      <c r="E105" s="312"/>
      <c r="F105" s="313"/>
      <c r="G105" s="314"/>
      <c r="H105" s="5"/>
    </row>
    <row r="106" spans="1:8" x14ac:dyDescent="0.2">
      <c r="A106" s="37" t="s">
        <v>29</v>
      </c>
      <c r="B106" s="174" t="s">
        <v>191</v>
      </c>
      <c r="C106" s="168"/>
      <c r="D106" s="168"/>
      <c r="E106" s="39">
        <f>'Insumos Diversos - Lote 2'!E104</f>
        <v>0</v>
      </c>
      <c r="F106" s="11">
        <v>1</v>
      </c>
      <c r="G106" s="22">
        <f t="shared" ref="G106:G112" si="4">ROUND((E106*F106),2)</f>
        <v>0</v>
      </c>
      <c r="H106" s="5"/>
    </row>
    <row r="107" spans="1:8" x14ac:dyDescent="0.2">
      <c r="A107" s="24" t="s">
        <v>30</v>
      </c>
      <c r="B107" s="176" t="s">
        <v>227</v>
      </c>
      <c r="C107" s="177"/>
      <c r="D107" s="177"/>
      <c r="E107" s="40">
        <v>0</v>
      </c>
      <c r="F107" s="13">
        <v>1</v>
      </c>
      <c r="G107" s="22">
        <f t="shared" si="4"/>
        <v>0</v>
      </c>
      <c r="H107" s="5"/>
    </row>
    <row r="108" spans="1:8" x14ac:dyDescent="0.2">
      <c r="A108" s="24" t="s">
        <v>31</v>
      </c>
      <c r="B108" s="177" t="s">
        <v>193</v>
      </c>
      <c r="C108" s="177"/>
      <c r="D108" s="177"/>
      <c r="E108" s="40">
        <f>'Insumos Diversos - Lote 2'!E80</f>
        <v>0</v>
      </c>
      <c r="F108" s="12">
        <v>1</v>
      </c>
      <c r="G108" s="22">
        <f t="shared" si="4"/>
        <v>0</v>
      </c>
      <c r="H108" s="5"/>
    </row>
    <row r="109" spans="1:8" x14ac:dyDescent="0.2">
      <c r="A109" s="24" t="s">
        <v>32</v>
      </c>
      <c r="B109" s="177" t="s">
        <v>148</v>
      </c>
      <c r="C109" s="177"/>
      <c r="D109" s="177"/>
      <c r="E109" s="40">
        <f>'Insumos Diversos - Lote 2'!E67</f>
        <v>0</v>
      </c>
      <c r="F109" s="12">
        <v>1</v>
      </c>
      <c r="G109" s="22">
        <f t="shared" si="4"/>
        <v>0</v>
      </c>
      <c r="H109" s="5"/>
    </row>
    <row r="110" spans="1:8" x14ac:dyDescent="0.2">
      <c r="A110" s="24" t="s">
        <v>33</v>
      </c>
      <c r="B110" s="177" t="s">
        <v>167</v>
      </c>
      <c r="C110" s="177"/>
      <c r="D110" s="177"/>
      <c r="E110" s="40">
        <v>0</v>
      </c>
      <c r="F110" s="12">
        <v>1</v>
      </c>
      <c r="G110" s="22">
        <f t="shared" si="4"/>
        <v>0</v>
      </c>
      <c r="H110" s="5"/>
    </row>
    <row r="111" spans="1:8" x14ac:dyDescent="0.2">
      <c r="A111" s="24" t="s">
        <v>34</v>
      </c>
      <c r="B111" s="177" t="s">
        <v>167</v>
      </c>
      <c r="C111" s="177"/>
      <c r="D111" s="177"/>
      <c r="E111" s="40">
        <v>0</v>
      </c>
      <c r="F111" s="12">
        <v>1</v>
      </c>
      <c r="G111" s="22">
        <f t="shared" si="4"/>
        <v>0</v>
      </c>
      <c r="H111" s="5"/>
    </row>
    <row r="112" spans="1:8" x14ac:dyDescent="0.2">
      <c r="A112" s="24" t="s">
        <v>35</v>
      </c>
      <c r="B112" s="328" t="s">
        <v>167</v>
      </c>
      <c r="C112" s="329"/>
      <c r="D112" s="329"/>
      <c r="E112" s="40">
        <v>0</v>
      </c>
      <c r="F112" s="12">
        <v>1</v>
      </c>
      <c r="G112" s="22">
        <f t="shared" si="4"/>
        <v>0</v>
      </c>
      <c r="H112" s="5"/>
    </row>
    <row r="113" spans="1:8" x14ac:dyDescent="0.2">
      <c r="A113" s="305" t="s">
        <v>101</v>
      </c>
      <c r="B113" s="306"/>
      <c r="C113" s="306"/>
      <c r="D113" s="306"/>
      <c r="E113" s="306"/>
      <c r="F113" s="307"/>
      <c r="G113" s="23">
        <f>SUM(G106:G112)</f>
        <v>0</v>
      </c>
      <c r="H113" s="5"/>
    </row>
    <row r="114" spans="1:8" x14ac:dyDescent="0.2">
      <c r="A114" s="311" t="s">
        <v>102</v>
      </c>
      <c r="B114" s="312"/>
      <c r="C114" s="312"/>
      <c r="D114" s="312"/>
      <c r="E114" s="312"/>
      <c r="F114" s="313"/>
      <c r="G114" s="314"/>
      <c r="H114" s="5"/>
    </row>
    <row r="115" spans="1:8" s="6" customFormat="1" x14ac:dyDescent="0.2">
      <c r="A115" s="17">
        <v>3</v>
      </c>
      <c r="B115" s="45" t="s">
        <v>103</v>
      </c>
      <c r="C115" s="45"/>
      <c r="D115" s="45"/>
      <c r="E115" s="45"/>
      <c r="F115" s="45"/>
      <c r="G115" s="46"/>
      <c r="H115" s="5"/>
    </row>
    <row r="116" spans="1:8" x14ac:dyDescent="0.2">
      <c r="A116" s="37" t="s">
        <v>29</v>
      </c>
      <c r="B116" s="330" t="s">
        <v>104</v>
      </c>
      <c r="C116" s="331"/>
      <c r="D116" s="331"/>
      <c r="E116" s="331"/>
      <c r="F116" s="14">
        <v>0</v>
      </c>
      <c r="G116" s="38">
        <f>ROUND(G130*F116,2)</f>
        <v>0</v>
      </c>
      <c r="H116" s="5"/>
    </row>
    <row r="117" spans="1:8" x14ac:dyDescent="0.2">
      <c r="A117" s="24" t="s">
        <v>30</v>
      </c>
      <c r="B117" s="317" t="s">
        <v>105</v>
      </c>
      <c r="C117" s="318"/>
      <c r="D117" s="318"/>
      <c r="E117" s="318"/>
      <c r="F117" s="15">
        <v>0</v>
      </c>
      <c r="G117" s="25">
        <f>ROUND(((G130+G116)*F117),2)</f>
        <v>0</v>
      </c>
      <c r="H117" s="5"/>
    </row>
    <row r="118" spans="1:8" x14ac:dyDescent="0.2">
      <c r="A118" s="24" t="s">
        <v>31</v>
      </c>
      <c r="B118" s="406" t="s">
        <v>106</v>
      </c>
      <c r="C118" s="407"/>
      <c r="D118" s="407"/>
      <c r="E118" s="407"/>
      <c r="F118" s="15"/>
      <c r="G118" s="25"/>
      <c r="H118" s="5"/>
    </row>
    <row r="119" spans="1:8" x14ac:dyDescent="0.2">
      <c r="A119" s="24" t="s">
        <v>110</v>
      </c>
      <c r="B119" s="317" t="s">
        <v>107</v>
      </c>
      <c r="C119" s="318"/>
      <c r="D119" s="318"/>
      <c r="E119" s="318"/>
      <c r="F119" s="15">
        <v>0</v>
      </c>
      <c r="G119" s="25">
        <f ca="1">ROUND(G$134*F119,2)</f>
        <v>0</v>
      </c>
      <c r="H119" s="5"/>
    </row>
    <row r="120" spans="1:8" s="3" customFormat="1" x14ac:dyDescent="0.2">
      <c r="A120" s="24" t="s">
        <v>111</v>
      </c>
      <c r="B120" s="317" t="s">
        <v>108</v>
      </c>
      <c r="C120" s="318"/>
      <c r="D120" s="318"/>
      <c r="E120" s="318"/>
      <c r="F120" s="15">
        <v>0</v>
      </c>
      <c r="G120" s="25">
        <f ca="1">ROUND(G$134*F120,2)</f>
        <v>0</v>
      </c>
      <c r="H120" s="5"/>
    </row>
    <row r="121" spans="1:8" x14ac:dyDescent="0.2">
      <c r="A121" s="24" t="s">
        <v>112</v>
      </c>
      <c r="B121" s="317" t="s">
        <v>109</v>
      </c>
      <c r="C121" s="318"/>
      <c r="D121" s="318"/>
      <c r="E121" s="318"/>
      <c r="F121" s="15">
        <v>0</v>
      </c>
      <c r="G121" s="25">
        <f ca="1">ROUND(G$134*F121,2)</f>
        <v>0</v>
      </c>
      <c r="H121" s="5"/>
    </row>
    <row r="122" spans="1:8" x14ac:dyDescent="0.2">
      <c r="A122" s="24"/>
      <c r="B122" s="315" t="s">
        <v>124</v>
      </c>
      <c r="C122" s="316"/>
      <c r="D122" s="316"/>
      <c r="E122" s="316"/>
      <c r="F122" s="52">
        <f>SUM(F119:F121)</f>
        <v>0</v>
      </c>
      <c r="G122" s="53">
        <f ca="1">SUM(G119:G121)</f>
        <v>0</v>
      </c>
      <c r="H122" s="5">
        <f ca="1">ROUND(G134*F122,2)</f>
        <v>0</v>
      </c>
    </row>
    <row r="123" spans="1:8" x14ac:dyDescent="0.2">
      <c r="A123" s="305" t="s">
        <v>121</v>
      </c>
      <c r="B123" s="306"/>
      <c r="C123" s="306"/>
      <c r="D123" s="306"/>
      <c r="E123" s="306"/>
      <c r="F123" s="47">
        <f>SUM(F116,F117,F122)</f>
        <v>0</v>
      </c>
      <c r="G123" s="48">
        <f ca="1">SUM(G116:G121)</f>
        <v>0</v>
      </c>
      <c r="H123" s="5"/>
    </row>
    <row r="124" spans="1:8" x14ac:dyDescent="0.2">
      <c r="A124" s="311" t="s">
        <v>114</v>
      </c>
      <c r="B124" s="312"/>
      <c r="C124" s="312"/>
      <c r="D124" s="312"/>
      <c r="E124" s="312"/>
      <c r="F124" s="313"/>
      <c r="G124" s="314"/>
      <c r="H124" s="5"/>
    </row>
    <row r="125" spans="1:8" x14ac:dyDescent="0.2">
      <c r="A125" s="41" t="s">
        <v>29</v>
      </c>
      <c r="B125" s="319" t="s">
        <v>115</v>
      </c>
      <c r="C125" s="320"/>
      <c r="D125" s="320"/>
      <c r="E125" s="320"/>
      <c r="F125" s="321"/>
      <c r="G125" s="42">
        <f>G34</f>
        <v>0</v>
      </c>
      <c r="H125" s="5"/>
    </row>
    <row r="126" spans="1:8" x14ac:dyDescent="0.2">
      <c r="A126" s="43" t="s">
        <v>30</v>
      </c>
      <c r="B126" s="308" t="s">
        <v>116</v>
      </c>
      <c r="C126" s="309"/>
      <c r="D126" s="309"/>
      <c r="E126" s="309"/>
      <c r="F126" s="310"/>
      <c r="G126" s="44">
        <f>G68</f>
        <v>0</v>
      </c>
      <c r="H126" s="5"/>
    </row>
    <row r="127" spans="1:8" x14ac:dyDescent="0.2">
      <c r="A127" s="43" t="s">
        <v>31</v>
      </c>
      <c r="B127" s="308" t="s">
        <v>117</v>
      </c>
      <c r="C127" s="309"/>
      <c r="D127" s="309"/>
      <c r="E127" s="309"/>
      <c r="F127" s="310"/>
      <c r="G127" s="44">
        <f>G77</f>
        <v>0</v>
      </c>
      <c r="H127" s="5"/>
    </row>
    <row r="128" spans="1:8" x14ac:dyDescent="0.2">
      <c r="A128" s="43" t="s">
        <v>32</v>
      </c>
      <c r="B128" s="308" t="s">
        <v>78</v>
      </c>
      <c r="C128" s="309"/>
      <c r="D128" s="309"/>
      <c r="E128" s="309"/>
      <c r="F128" s="310"/>
      <c r="G128" s="44">
        <f>G104</f>
        <v>0</v>
      </c>
      <c r="H128" s="5"/>
    </row>
    <row r="129" spans="1:8" x14ac:dyDescent="0.2">
      <c r="A129" s="43" t="s">
        <v>33</v>
      </c>
      <c r="B129" s="308" t="s">
        <v>118</v>
      </c>
      <c r="C129" s="309"/>
      <c r="D129" s="309"/>
      <c r="E129" s="309"/>
      <c r="F129" s="310"/>
      <c r="G129" s="44">
        <f>G113</f>
        <v>0</v>
      </c>
      <c r="H129" s="5"/>
    </row>
    <row r="130" spans="1:8" x14ac:dyDescent="0.2">
      <c r="A130" s="43"/>
      <c r="B130" s="322" t="s">
        <v>120</v>
      </c>
      <c r="C130" s="323"/>
      <c r="D130" s="323"/>
      <c r="E130" s="323"/>
      <c r="F130" s="324"/>
      <c r="G130" s="44">
        <f>SUM(G125:G129)</f>
        <v>0</v>
      </c>
      <c r="H130" s="5"/>
    </row>
    <row r="131" spans="1:8" x14ac:dyDescent="0.2">
      <c r="A131" s="43" t="s">
        <v>34</v>
      </c>
      <c r="B131" s="325" t="s">
        <v>119</v>
      </c>
      <c r="C131" s="326"/>
      <c r="D131" s="326"/>
      <c r="E131" s="326"/>
      <c r="F131" s="327"/>
      <c r="G131" s="44">
        <f ca="1">G123</f>
        <v>0</v>
      </c>
      <c r="H131" s="5"/>
    </row>
    <row r="132" spans="1:8" x14ac:dyDescent="0.2">
      <c r="A132" s="305" t="s">
        <v>113</v>
      </c>
      <c r="B132" s="306"/>
      <c r="C132" s="306"/>
      <c r="D132" s="306"/>
      <c r="E132" s="306"/>
      <c r="F132" s="307"/>
      <c r="G132" s="23">
        <f ca="1">SUM(G130:G131)</f>
        <v>0</v>
      </c>
      <c r="H132" s="5">
        <f ca="1">SUM(G125:G131)-G130</f>
        <v>0</v>
      </c>
    </row>
    <row r="133" spans="1:8" x14ac:dyDescent="0.2">
      <c r="A133" s="408" t="s">
        <v>14</v>
      </c>
      <c r="B133" s="409"/>
      <c r="C133" s="409"/>
      <c r="D133" s="409"/>
      <c r="E133" s="409"/>
      <c r="F133" s="409"/>
      <c r="G133" s="410"/>
      <c r="H133" s="5"/>
    </row>
    <row r="134" spans="1:8" x14ac:dyDescent="0.2">
      <c r="A134" s="63"/>
      <c r="B134" s="64" t="s">
        <v>122</v>
      </c>
      <c r="C134" s="64"/>
      <c r="D134" s="64"/>
      <c r="E134" s="64"/>
      <c r="F134" s="65"/>
      <c r="G134" s="66">
        <f ca="1">G132</f>
        <v>0</v>
      </c>
      <c r="H134" s="5"/>
    </row>
    <row r="135" spans="1:8" x14ac:dyDescent="0.2">
      <c r="A135" s="67"/>
      <c r="B135" s="68" t="s">
        <v>123</v>
      </c>
      <c r="C135" s="68"/>
      <c r="D135" s="68"/>
      <c r="E135" s="68"/>
      <c r="F135" s="69">
        <f>F21</f>
        <v>1</v>
      </c>
      <c r="G135" s="70">
        <f ca="1">G134*F135</f>
        <v>0</v>
      </c>
      <c r="H135" s="5"/>
    </row>
    <row r="136" spans="1:8" s="7" customFormat="1" x14ac:dyDescent="0.2">
      <c r="A136" s="75"/>
      <c r="B136" s="411" t="s">
        <v>15</v>
      </c>
      <c r="C136" s="411"/>
      <c r="D136" s="411"/>
      <c r="E136" s="411"/>
      <c r="F136" s="71">
        <f>F22</f>
        <v>1</v>
      </c>
      <c r="G136" s="72">
        <f ca="1">G135*F136</f>
        <v>0</v>
      </c>
      <c r="H136" s="5"/>
    </row>
    <row r="137" spans="1:8" s="7" customFormat="1" ht="13.5" thickBot="1" x14ac:dyDescent="0.25">
      <c r="A137" s="76"/>
      <c r="B137" s="405" t="s">
        <v>157</v>
      </c>
      <c r="C137" s="405"/>
      <c r="D137" s="405"/>
      <c r="E137" s="405"/>
      <c r="F137" s="73">
        <v>12</v>
      </c>
      <c r="G137" s="74">
        <f ca="1">G136*F137</f>
        <v>0</v>
      </c>
      <c r="H137" s="5"/>
    </row>
    <row r="138" spans="1:8" x14ac:dyDescent="0.2">
      <c r="F138" s="177"/>
    </row>
    <row r="145" spans="7:7" x14ac:dyDescent="0.2">
      <c r="G145" s="62"/>
    </row>
  </sheetData>
  <mergeCells count="140">
    <mergeCell ref="A1:G1"/>
    <mergeCell ref="A2:C2"/>
    <mergeCell ref="F2:G2"/>
    <mergeCell ref="A3:G4"/>
    <mergeCell ref="A5:G5"/>
    <mergeCell ref="A6:E6"/>
    <mergeCell ref="F6:G6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B38:E38"/>
    <mergeCell ref="B39:E39"/>
    <mergeCell ref="A41:E41"/>
    <mergeCell ref="A42:G42"/>
    <mergeCell ref="B43:E43"/>
    <mergeCell ref="B44:E44"/>
    <mergeCell ref="B32:E32"/>
    <mergeCell ref="B33:E33"/>
    <mergeCell ref="A34:F34"/>
    <mergeCell ref="A35:G35"/>
    <mergeCell ref="A36:G36"/>
    <mergeCell ref="B37:E37"/>
    <mergeCell ref="A51:E51"/>
    <mergeCell ref="A52:G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B50:E50"/>
    <mergeCell ref="A63:F63"/>
    <mergeCell ref="A64:G64"/>
    <mergeCell ref="B65:E65"/>
    <mergeCell ref="B66:E66"/>
    <mergeCell ref="B67:F67"/>
    <mergeCell ref="A68:F68"/>
    <mergeCell ref="B57:D57"/>
    <mergeCell ref="B58:D58"/>
    <mergeCell ref="B59:D59"/>
    <mergeCell ref="B60:D60"/>
    <mergeCell ref="B61:D61"/>
    <mergeCell ref="B62:D62"/>
    <mergeCell ref="B76:E76"/>
    <mergeCell ref="A77:E77"/>
    <mergeCell ref="A78:G78"/>
    <mergeCell ref="A79:G79"/>
    <mergeCell ref="B80:E80"/>
    <mergeCell ref="B81:E81"/>
    <mergeCell ref="A69:G69"/>
    <mergeCell ref="B71:E71"/>
    <mergeCell ref="B72:E72"/>
    <mergeCell ref="B73:E73"/>
    <mergeCell ref="B74:E74"/>
    <mergeCell ref="B75:E75"/>
    <mergeCell ref="B88:E88"/>
    <mergeCell ref="B89:E89"/>
    <mergeCell ref="B90:E90"/>
    <mergeCell ref="B91:E91"/>
    <mergeCell ref="A92:E92"/>
    <mergeCell ref="A93:G93"/>
    <mergeCell ref="B82:E82"/>
    <mergeCell ref="B83:E83"/>
    <mergeCell ref="B84:E84"/>
    <mergeCell ref="B85:E85"/>
    <mergeCell ref="A86:E86"/>
    <mergeCell ref="A87:G87"/>
    <mergeCell ref="B100:E100"/>
    <mergeCell ref="B101:E101"/>
    <mergeCell ref="B102:E102"/>
    <mergeCell ref="B103:E103"/>
    <mergeCell ref="A104:F104"/>
    <mergeCell ref="A105:G105"/>
    <mergeCell ref="B94:E94"/>
    <mergeCell ref="A95:E95"/>
    <mergeCell ref="A96:G96"/>
    <mergeCell ref="B97:E97"/>
    <mergeCell ref="A98:E98"/>
    <mergeCell ref="A99:G99"/>
    <mergeCell ref="B119:E119"/>
    <mergeCell ref="B120:E120"/>
    <mergeCell ref="B121:E121"/>
    <mergeCell ref="B122:E122"/>
    <mergeCell ref="A123:E123"/>
    <mergeCell ref="A124:G124"/>
    <mergeCell ref="B112:D112"/>
    <mergeCell ref="A113:F113"/>
    <mergeCell ref="A114:G114"/>
    <mergeCell ref="B116:E116"/>
    <mergeCell ref="B117:E117"/>
    <mergeCell ref="B118:E118"/>
    <mergeCell ref="B131:F131"/>
    <mergeCell ref="A132:F132"/>
    <mergeCell ref="A133:G133"/>
    <mergeCell ref="B136:E136"/>
    <mergeCell ref="B137:E137"/>
    <mergeCell ref="B125:F125"/>
    <mergeCell ref="B126:F126"/>
    <mergeCell ref="B127:F127"/>
    <mergeCell ref="B128:F128"/>
    <mergeCell ref="B129:F129"/>
    <mergeCell ref="B130:F130"/>
  </mergeCells>
  <printOptions horizontalCentered="1"/>
  <pageMargins left="0.98425196850393704" right="0.98425196850393704" top="0.47244094488188981" bottom="0.59055118110236227" header="0.23622047244094491" footer="0.19685039370078741"/>
  <pageSetup paperSize="9" scale="88" firstPageNumber="0" fitToHeight="2" orientation="portrait" r:id="rId1"/>
  <headerFooter>
    <oddHeader xml:space="preserve">&amp;R&amp;9MODELO  </oddHeader>
    <oddFooter>&amp;CPág. &amp;P</oddFooter>
  </headerFooter>
  <rowBreaks count="1" manualBreakCount="1"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43</vt:i4>
      </vt:variant>
      <vt:variant>
        <vt:lpstr>Intervalos nomeados</vt:lpstr>
      </vt:variant>
      <vt:variant>
        <vt:i4>43</vt:i4>
      </vt:variant>
    </vt:vector>
  </HeadingPairs>
  <TitlesOfParts>
    <vt:vector size="86" baseType="lpstr">
      <vt:lpstr>Observações</vt:lpstr>
      <vt:lpstr>Insumos Diversos - Lote 1</vt:lpstr>
      <vt:lpstr>Insumos Diversos - Lote 2</vt:lpstr>
      <vt:lpstr>Insumos Diversos - Lote 3</vt:lpstr>
      <vt:lpstr>Insumos Diversos - Lote 4</vt:lpstr>
      <vt:lpstr>Aux. de Limpeza ASJAG - Lote 1</vt:lpstr>
      <vt:lpstr>Aux. de Limpeza ARVAN - Lote 1</vt:lpstr>
      <vt:lpstr>Aux. de Limpeza AGAVA - Lote 2</vt:lpstr>
      <vt:lpstr>Aux. Jardinagem AGAVA - Lote 2</vt:lpstr>
      <vt:lpstr>Líder AGAVA - Lote 2</vt:lpstr>
      <vt:lpstr>Aux. de Limpeza ASAVA - Loto 2</vt:lpstr>
      <vt:lpstr>Aux. de Limpeza ASBAU - Lote 2</vt:lpstr>
      <vt:lpstr>Aux. Jardinagem ASBAU - Lote 2</vt:lpstr>
      <vt:lpstr>Aux. de Limpeza ARPED - Lote 2</vt:lpstr>
      <vt:lpstr>Aux. Jardinagem ARPED - Lote 2</vt:lpstr>
      <vt:lpstr>Aux. de Limpeza ARRUB - Lote 2</vt:lpstr>
      <vt:lpstr>Aux. de Limpeza AGTAT - Lote 2</vt:lpstr>
      <vt:lpstr>Aux. Jardinagem AGTAT - Lote 2</vt:lpstr>
      <vt:lpstr>Líder AGTAT - Lote 2</vt:lpstr>
      <vt:lpstr>Aux. de Limpeza ARARA - Lote 3</vt:lpstr>
      <vt:lpstr>Aux. de Limpeza AGARA - Lote 3</vt:lpstr>
      <vt:lpstr>Aux. Jardinagem AGARA - Lote 3</vt:lpstr>
      <vt:lpstr>Líder AGARA - Lote 3</vt:lpstr>
      <vt:lpstr>Aux. de Limpeza ARTUT - Lote 3</vt:lpstr>
      <vt:lpstr>Aux. Jardinagem ARTUT - Lote 3</vt:lpstr>
      <vt:lpstr>Aux. de Limpeza ASFER - Lote 3</vt:lpstr>
      <vt:lpstr>Aux. de Limpeza ASRIB - Lote 3</vt:lpstr>
      <vt:lpstr>Aux. Jardinagem ASRIB - Lote 3</vt:lpstr>
      <vt:lpstr>Aux. de Limpeza AGSJB - Lote 3</vt:lpstr>
      <vt:lpstr>Aux. Jardinagem AGSJB - Lote 3</vt:lpstr>
      <vt:lpstr>Líder AGSJB - Lote 3</vt:lpstr>
      <vt:lpstr>Aux. de Limpeza AGSJP - Lote 3</vt:lpstr>
      <vt:lpstr>Aux. Jardinagem AGSJP - Lote 3</vt:lpstr>
      <vt:lpstr>Líder AGSJP - Lote 3</vt:lpstr>
      <vt:lpstr>Aux. de Limpeza ASOUR - Lote 4</vt:lpstr>
      <vt:lpstr>Aux. de Limpeza AGPAL - Lote 4</vt:lpstr>
      <vt:lpstr>Aux. Jardinagem AGPAL - Lote 4</vt:lpstr>
      <vt:lpstr>Líder AGPAL - Lote 4</vt:lpstr>
      <vt:lpstr>Aux. de Limpeza ASPRE - Lote 4</vt:lpstr>
      <vt:lpstr>Aux. de Limpeza AGTUP - Lote 4</vt:lpstr>
      <vt:lpstr>Aux. Jardinagem AGTUP - Lote 4</vt:lpstr>
      <vt:lpstr>Líder AGTUP - Lote 4</vt:lpstr>
      <vt:lpstr>Resumo Geral</vt:lpstr>
      <vt:lpstr>'Aux. de Limpeza AGARA - Lote 3'!Area_de_impressao</vt:lpstr>
      <vt:lpstr>'Aux. de Limpeza AGAVA - Lote 2'!Area_de_impressao</vt:lpstr>
      <vt:lpstr>'Aux. de Limpeza AGPAL - Lote 4'!Area_de_impressao</vt:lpstr>
      <vt:lpstr>'Aux. de Limpeza AGSJB - Lote 3'!Area_de_impressao</vt:lpstr>
      <vt:lpstr>'Aux. de Limpeza AGSJP - Lote 3'!Area_de_impressao</vt:lpstr>
      <vt:lpstr>'Aux. de Limpeza AGTAT - Lote 2'!Area_de_impressao</vt:lpstr>
      <vt:lpstr>'Aux. de Limpeza AGTUP - Lote 4'!Area_de_impressao</vt:lpstr>
      <vt:lpstr>'Aux. de Limpeza ARARA - Lote 3'!Area_de_impressao</vt:lpstr>
      <vt:lpstr>'Aux. de Limpeza ARPED - Lote 2'!Area_de_impressao</vt:lpstr>
      <vt:lpstr>'Aux. de Limpeza ARRUB - Lote 2'!Area_de_impressao</vt:lpstr>
      <vt:lpstr>'Aux. de Limpeza ARTUT - Lote 3'!Area_de_impressao</vt:lpstr>
      <vt:lpstr>'Aux. de Limpeza ARVAN - Lote 1'!Area_de_impressao</vt:lpstr>
      <vt:lpstr>'Aux. de Limpeza ASAVA - Loto 2'!Area_de_impressao</vt:lpstr>
      <vt:lpstr>'Aux. de Limpeza ASBAU - Lote 2'!Area_de_impressao</vt:lpstr>
      <vt:lpstr>'Aux. de Limpeza ASFER - Lote 3'!Area_de_impressao</vt:lpstr>
      <vt:lpstr>'Aux. de Limpeza ASJAG - Lote 1'!Area_de_impressao</vt:lpstr>
      <vt:lpstr>'Aux. de Limpeza ASOUR - Lote 4'!Area_de_impressao</vt:lpstr>
      <vt:lpstr>'Aux. de Limpeza ASPRE - Lote 4'!Area_de_impressao</vt:lpstr>
      <vt:lpstr>'Aux. de Limpeza ASRIB - Lote 3'!Area_de_impressao</vt:lpstr>
      <vt:lpstr>'Aux. Jardinagem AGARA - Lote 3'!Area_de_impressao</vt:lpstr>
      <vt:lpstr>'Aux. Jardinagem AGAVA - Lote 2'!Area_de_impressao</vt:lpstr>
      <vt:lpstr>'Aux. Jardinagem AGPAL - Lote 4'!Area_de_impressao</vt:lpstr>
      <vt:lpstr>'Aux. Jardinagem AGSJB - Lote 3'!Area_de_impressao</vt:lpstr>
      <vt:lpstr>'Aux. Jardinagem AGSJP - Lote 3'!Area_de_impressao</vt:lpstr>
      <vt:lpstr>'Aux. Jardinagem AGTAT - Lote 2'!Area_de_impressao</vt:lpstr>
      <vt:lpstr>'Aux. Jardinagem AGTUP - Lote 4'!Area_de_impressao</vt:lpstr>
      <vt:lpstr>'Aux. Jardinagem ARPED - Lote 2'!Area_de_impressao</vt:lpstr>
      <vt:lpstr>'Aux. Jardinagem ARTUT - Lote 3'!Area_de_impressao</vt:lpstr>
      <vt:lpstr>'Aux. Jardinagem ASBAU - Lote 2'!Area_de_impressao</vt:lpstr>
      <vt:lpstr>'Aux. Jardinagem ASRIB - Lote 3'!Area_de_impressao</vt:lpstr>
      <vt:lpstr>'Insumos Diversos - Lote 1'!Area_de_impressao</vt:lpstr>
      <vt:lpstr>'Insumos Diversos - Lote 2'!Area_de_impressao</vt:lpstr>
      <vt:lpstr>'Insumos Diversos - Lote 3'!Area_de_impressao</vt:lpstr>
      <vt:lpstr>'Insumos Diversos - Lote 4'!Area_de_impressao</vt:lpstr>
      <vt:lpstr>'Líder AGARA - Lote 3'!Area_de_impressao</vt:lpstr>
      <vt:lpstr>'Líder AGAVA - Lote 2'!Area_de_impressao</vt:lpstr>
      <vt:lpstr>'Líder AGPAL - Lote 4'!Area_de_impressao</vt:lpstr>
      <vt:lpstr>'Líder AGSJB - Lote 3'!Area_de_impressao</vt:lpstr>
      <vt:lpstr>'Líder AGSJP - Lote 3'!Area_de_impressao</vt:lpstr>
      <vt:lpstr>'Líder AGTAT - Lote 2'!Area_de_impressao</vt:lpstr>
      <vt:lpstr>'Líder AGTUP - Lote 4'!Area_de_impressao</vt:lpstr>
      <vt:lpstr>Observações!Area_de_impressao</vt:lpstr>
      <vt:lpstr>'Resumo Geral'!Area_de_impressao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Rosiane de Oliveira</dc:creator>
  <cp:lastModifiedBy>Rogerio Rodrigues Pontes</cp:lastModifiedBy>
  <cp:revision>0</cp:revision>
  <cp:lastPrinted>2022-05-20T13:13:05Z</cp:lastPrinted>
  <dcterms:created xsi:type="dcterms:W3CDTF">2013-10-22T12:23:02Z</dcterms:created>
  <dcterms:modified xsi:type="dcterms:W3CDTF">2022-05-20T13:15:21Z</dcterms:modified>
</cp:coreProperties>
</file>