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Z:\DELCO\Planilhas\Planilhas\086_22 Vigilância Desarmada Rede Armazenadora\Instrução\Modelos para Anexo ao Portal e Edital\"/>
    </mc:Choice>
  </mc:AlternateContent>
  <bookViews>
    <workbookView xWindow="0" yWindow="0" windowWidth="20460" windowHeight="7680" tabRatio="769"/>
  </bookViews>
  <sheets>
    <sheet name="Observações" sheetId="126" r:id="rId1"/>
    <sheet name="Insumos, Uniformes e EPI's" sheetId="65" r:id="rId2"/>
    <sheet name="Vigia NOT desarm - ARVAN" sheetId="86" r:id="rId3"/>
    <sheet name="Vigia DIU desarm - ARVAN" sheetId="99" r:id="rId4"/>
    <sheet name="Resumo Geral" sheetId="63" r:id="rId5"/>
  </sheets>
  <externalReferences>
    <externalReference r:id="rId6"/>
  </externalReferences>
  <definedNames>
    <definedName name="_xlnm.Print_Area" localSheetId="1">'Insumos, Uniformes e EPI''s'!$A$1:$E$46</definedName>
    <definedName name="_xlnm.Print_Area" localSheetId="4">'Resumo Geral'!$A$1:$I$8</definedName>
    <definedName name="_xlnm.Print_Area" localSheetId="3">'Vigia DIU desarm - ARVAN'!$A$1:$G$136</definedName>
    <definedName name="_xlnm.Print_Area" localSheetId="2">'Vigia NOT desarm - ARVAN'!$A$1:$G$136</definedName>
    <definedName name="EQUIPTOS">'[1]Equipamentos e material'!#REF!</definedName>
    <definedName name="_xlnm.Print_Titles" localSheetId="1">'Insumos, Uniformes e EPI''s'!$1:$3</definedName>
  </definedNames>
  <calcPr calcId="152511" iterate="1" fullPrecision="0"/>
</workbook>
</file>

<file path=xl/calcChain.xml><?xml version="1.0" encoding="utf-8"?>
<calcChain xmlns="http://schemas.openxmlformats.org/spreadsheetml/2006/main">
  <c r="F53" i="99" l="1"/>
  <c r="F53" i="86"/>
  <c r="F52" i="99"/>
  <c r="F52" i="86"/>
  <c r="F92" i="99" l="1"/>
  <c r="F93" i="99" s="1"/>
  <c r="F92" i="86"/>
  <c r="F93" i="86" s="1"/>
  <c r="F86" i="99"/>
  <c r="F86" i="86"/>
  <c r="F83" i="99"/>
  <c r="F83" i="86"/>
  <c r="F81" i="99"/>
  <c r="F81" i="86"/>
  <c r="F80" i="99"/>
  <c r="F80" i="86"/>
  <c r="F79" i="99"/>
  <c r="F79" i="86"/>
  <c r="F72" i="99"/>
  <c r="F72" i="86"/>
  <c r="F71" i="99"/>
  <c r="F71" i="86"/>
  <c r="F69" i="99"/>
  <c r="F69" i="86"/>
  <c r="F37" i="99"/>
  <c r="F37" i="86"/>
  <c r="C6" i="63" l="1"/>
  <c r="C5" i="63"/>
  <c r="G27" i="99"/>
  <c r="G28" i="99" l="1"/>
  <c r="E6" i="63"/>
  <c r="D6" i="63"/>
  <c r="B6" i="63"/>
  <c r="A6" i="63"/>
  <c r="E5" i="63"/>
  <c r="D5" i="63"/>
  <c r="B5" i="63"/>
  <c r="A5" i="63"/>
  <c r="E8" i="65"/>
  <c r="E9" i="65"/>
  <c r="E10" i="65"/>
  <c r="E11" i="65"/>
  <c r="E12" i="65"/>
  <c r="E28" i="65"/>
  <c r="E29" i="65"/>
  <c r="E7" i="63" l="1"/>
  <c r="E8" i="63" s="1"/>
  <c r="G27" i="86"/>
  <c r="E24" i="65" l="1"/>
  <c r="E56" i="99"/>
  <c r="F31" i="86" l="1"/>
  <c r="E33" i="65" l="1"/>
  <c r="E27" i="65"/>
  <c r="E26" i="65"/>
  <c r="E25" i="65"/>
  <c r="E30" i="65" l="1"/>
  <c r="E105" i="99" s="1"/>
  <c r="G32" i="99"/>
  <c r="G32" i="86"/>
  <c r="F30" i="99"/>
  <c r="F31" i="99" s="1"/>
  <c r="F30" i="86"/>
  <c r="E105" i="86" l="1"/>
  <c r="F135" i="86"/>
  <c r="G134" i="86"/>
  <c r="F133" i="86"/>
  <c r="F120" i="86"/>
  <c r="F121" i="86" s="1"/>
  <c r="G110" i="86"/>
  <c r="F97" i="86"/>
  <c r="F102" i="86" s="1"/>
  <c r="F94" i="86"/>
  <c r="F101" i="86" s="1"/>
  <c r="F84" i="86"/>
  <c r="F99" i="86" s="1"/>
  <c r="F70" i="86"/>
  <c r="G60" i="86"/>
  <c r="G59" i="86"/>
  <c r="G58" i="86"/>
  <c r="E57" i="86"/>
  <c r="G57" i="86" s="1"/>
  <c r="E56" i="86"/>
  <c r="G56" i="86" s="1"/>
  <c r="G55" i="86"/>
  <c r="G54" i="86"/>
  <c r="F50" i="86"/>
  <c r="F38" i="86"/>
  <c r="G29" i="86"/>
  <c r="G52" i="86" l="1"/>
  <c r="G28" i="86"/>
  <c r="G53" i="86"/>
  <c r="F73" i="86"/>
  <c r="F75" i="86" s="1"/>
  <c r="F87" i="86"/>
  <c r="F39" i="86"/>
  <c r="F40" i="86" s="1"/>
  <c r="F63" i="86" s="1"/>
  <c r="F88" i="86"/>
  <c r="F64" i="86"/>
  <c r="G110" i="99"/>
  <c r="E57" i="99"/>
  <c r="E19" i="65"/>
  <c r="E18" i="65"/>
  <c r="E17" i="65"/>
  <c r="E16" i="65"/>
  <c r="E15" i="65"/>
  <c r="E14" i="65"/>
  <c r="E13" i="65"/>
  <c r="E7" i="65"/>
  <c r="E6" i="65"/>
  <c r="E40" i="65"/>
  <c r="E39" i="65"/>
  <c r="E38" i="65"/>
  <c r="E37" i="65"/>
  <c r="E36" i="65"/>
  <c r="E35" i="65"/>
  <c r="E34" i="65"/>
  <c r="F90" i="86" l="1"/>
  <c r="F100" i="86" s="1"/>
  <c r="E20" i="65"/>
  <c r="G61" i="86"/>
  <c r="G65" i="86" s="1"/>
  <c r="G31" i="86"/>
  <c r="G30" i="86"/>
  <c r="E41" i="65"/>
  <c r="E106" i="99" l="1"/>
  <c r="E106" i="86"/>
  <c r="G33" i="86"/>
  <c r="G93" i="86" s="1"/>
  <c r="F5" i="63" l="1"/>
  <c r="G29" i="99" l="1"/>
  <c r="G134" i="99"/>
  <c r="F70" i="99" l="1"/>
  <c r="F50" i="99"/>
  <c r="F88" i="99" l="1"/>
  <c r="F73" i="99"/>
  <c r="F75" i="99" s="1"/>
  <c r="F87" i="99"/>
  <c r="G109" i="99"/>
  <c r="F90" i="99" l="1"/>
  <c r="F133" i="99"/>
  <c r="F97" i="99" l="1"/>
  <c r="F102" i="99" s="1"/>
  <c r="F84" i="99" l="1"/>
  <c r="F38" i="99"/>
  <c r="F39" i="99" s="1"/>
  <c r="F40" i="99" s="1"/>
  <c r="F6" i="63" l="1"/>
  <c r="F7" i="63" s="1"/>
  <c r="G57" i="99"/>
  <c r="G56" i="99"/>
  <c r="F135" i="99"/>
  <c r="F120" i="99"/>
  <c r="F99" i="99"/>
  <c r="G55" i="99"/>
  <c r="G54" i="99"/>
  <c r="F8" i="63" l="1"/>
  <c r="E21" i="65"/>
  <c r="G53" i="99"/>
  <c r="F121" i="99"/>
  <c r="G60" i="99"/>
  <c r="F100" i="99"/>
  <c r="G52" i="99"/>
  <c r="F64" i="99"/>
  <c r="G108" i="86" l="1"/>
  <c r="E107" i="99"/>
  <c r="G107" i="99" s="1"/>
  <c r="E107" i="86"/>
  <c r="G108" i="99"/>
  <c r="G109" i="86"/>
  <c r="G58" i="99"/>
  <c r="G59" i="99"/>
  <c r="F94" i="99"/>
  <c r="F101" i="99" s="1"/>
  <c r="F63" i="99"/>
  <c r="G106" i="86" l="1"/>
  <c r="G106" i="99"/>
  <c r="G105" i="86"/>
  <c r="G107" i="86"/>
  <c r="G61" i="99"/>
  <c r="G65" i="99" s="1"/>
  <c r="G111" i="86" l="1"/>
  <c r="G127" i="86" s="1"/>
  <c r="G105" i="99"/>
  <c r="G111" i="99" l="1"/>
  <c r="G127" i="99" l="1"/>
  <c r="G30" i="99" l="1"/>
  <c r="G31" i="99"/>
  <c r="G33" i="99" l="1"/>
  <c r="G37" i="86"/>
  <c r="G42" i="86"/>
  <c r="G46" i="86"/>
  <c r="G72" i="86"/>
  <c r="H75" i="86"/>
  <c r="G81" i="86"/>
  <c r="H84" i="86"/>
  <c r="G89" i="86"/>
  <c r="G39" i="86"/>
  <c r="G43" i="86"/>
  <c r="H97" i="86" s="1"/>
  <c r="G47" i="86"/>
  <c r="H50" i="86"/>
  <c r="G69" i="86"/>
  <c r="G73" i="86"/>
  <c r="G78" i="86"/>
  <c r="G82" i="86"/>
  <c r="G86" i="86"/>
  <c r="H94" i="86"/>
  <c r="G44" i="86"/>
  <c r="G48" i="86"/>
  <c r="G70" i="86"/>
  <c r="G74" i="86"/>
  <c r="G79" i="86"/>
  <c r="G83" i="86"/>
  <c r="G87" i="86"/>
  <c r="H90" i="86"/>
  <c r="G96" i="86"/>
  <c r="G97" i="86" s="1"/>
  <c r="G102" i="86" s="1"/>
  <c r="G123" i="86"/>
  <c r="G88" i="86"/>
  <c r="G71" i="86"/>
  <c r="H40" i="86"/>
  <c r="G92" i="86"/>
  <c r="G45" i="86"/>
  <c r="G36" i="86"/>
  <c r="G40" i="86" s="1"/>
  <c r="G63" i="86" s="1"/>
  <c r="G80" i="86"/>
  <c r="G49" i="86"/>
  <c r="G43" i="99" l="1"/>
  <c r="H97" i="99" s="1"/>
  <c r="G93" i="99"/>
  <c r="G94" i="86"/>
  <c r="G101" i="86" s="1"/>
  <c r="G49" i="99"/>
  <c r="G45" i="99"/>
  <c r="G79" i="99"/>
  <c r="H40" i="99"/>
  <c r="G74" i="99"/>
  <c r="G36" i="99"/>
  <c r="G70" i="99"/>
  <c r="G39" i="99"/>
  <c r="G42" i="99"/>
  <c r="G123" i="99"/>
  <c r="G88" i="99"/>
  <c r="G82" i="99"/>
  <c r="G89" i="99"/>
  <c r="G80" i="99"/>
  <c r="H90" i="99"/>
  <c r="G73" i="99"/>
  <c r="G83" i="99"/>
  <c r="G92" i="99"/>
  <c r="G86" i="99"/>
  <c r="G72" i="99"/>
  <c r="G96" i="99"/>
  <c r="G97" i="99" s="1"/>
  <c r="G102" i="99" s="1"/>
  <c r="G71" i="99"/>
  <c r="G87" i="99"/>
  <c r="G69" i="99"/>
  <c r="G78" i="99"/>
  <c r="G48" i="99"/>
  <c r="H50" i="99"/>
  <c r="G44" i="99"/>
  <c r="G47" i="99"/>
  <c r="H94" i="99"/>
  <c r="G46" i="99"/>
  <c r="H75" i="99"/>
  <c r="H84" i="99"/>
  <c r="G37" i="99"/>
  <c r="G81" i="99"/>
  <c r="G84" i="86"/>
  <c r="G99" i="86" s="1"/>
  <c r="G50" i="86"/>
  <c r="G64" i="86" s="1"/>
  <c r="G66" i="86" s="1"/>
  <c r="G124" i="86" s="1"/>
  <c r="G90" i="86"/>
  <c r="G100" i="86" s="1"/>
  <c r="G75" i="86"/>
  <c r="G125" i="86" s="1"/>
  <c r="G90" i="99" l="1"/>
  <c r="G100" i="99" s="1"/>
  <c r="G94" i="99"/>
  <c r="G101" i="99" s="1"/>
  <c r="G75" i="99"/>
  <c r="G125" i="99" s="1"/>
  <c r="G84" i="99"/>
  <c r="G99" i="99" s="1"/>
  <c r="G40" i="99"/>
  <c r="G63" i="99" s="1"/>
  <c r="G50" i="99"/>
  <c r="G64" i="99" s="1"/>
  <c r="G103" i="86"/>
  <c r="G126" i="86" s="1"/>
  <c r="G128" i="86" s="1"/>
  <c r="G66" i="99" l="1"/>
  <c r="G124" i="99" s="1"/>
  <c r="G103" i="99"/>
  <c r="G126" i="99" s="1"/>
  <c r="G114" i="86"/>
  <c r="G115" i="86" s="1"/>
  <c r="G128" i="99" l="1"/>
  <c r="G114" i="99" s="1"/>
  <c r="G115" i="99" l="1"/>
  <c r="G5" i="63"/>
  <c r="H5" i="63"/>
  <c r="I5" i="63"/>
  <c r="G6" i="63"/>
  <c r="H6" i="63"/>
  <c r="I6" i="63"/>
  <c r="H7" i="63"/>
  <c r="I7" i="63"/>
  <c r="H8" i="63"/>
  <c r="I8" i="63"/>
  <c r="G117" i="99"/>
  <c r="G118" i="99"/>
  <c r="G119" i="99"/>
  <c r="G120" i="99"/>
  <c r="H120" i="99"/>
  <c r="G121" i="99"/>
  <c r="G129" i="99"/>
  <c r="G130" i="99"/>
  <c r="H130" i="99"/>
  <c r="G132" i="99"/>
  <c r="G133" i="99"/>
  <c r="G135" i="99"/>
  <c r="G136" i="99"/>
  <c r="G117" i="86"/>
  <c r="G118" i="86"/>
  <c r="G119" i="86"/>
  <c r="G120" i="86"/>
  <c r="H120" i="86"/>
  <c r="G121" i="86"/>
  <c r="G129" i="86"/>
  <c r="G130" i="86"/>
  <c r="H130" i="86"/>
  <c r="G132" i="86"/>
  <c r="G133" i="86"/>
  <c r="G135" i="86"/>
  <c r="G136" i="86"/>
</calcChain>
</file>

<file path=xl/comments1.xml><?xml version="1.0" encoding="utf-8"?>
<comments xmlns="http://schemas.openxmlformats.org/spreadsheetml/2006/main">
  <authors>
    <author>Rogerio Rodrigues Pontes</author>
  </authors>
  <commentList>
    <comment ref="A13" authorId="0" shapeId="0">
      <text>
        <r>
          <rPr>
            <b/>
            <sz val="9"/>
            <color indexed="81"/>
            <rFont val="Segoe UI"/>
            <family val="2"/>
          </rPr>
          <t>Rogerio Rodrigues Pontes:</t>
        </r>
        <r>
          <rPr>
            <sz val="9"/>
            <color indexed="81"/>
            <rFont val="Segoe UI"/>
            <family val="2"/>
          </rPr>
          <t xml:space="preserve">
Conforme informações da área técnica (Ivan) o sistema já existe a empresa irá fornecer somente os botões</t>
        </r>
      </text>
    </comment>
  </commentList>
</comments>
</file>

<file path=xl/sharedStrings.xml><?xml version="1.0" encoding="utf-8"?>
<sst xmlns="http://schemas.openxmlformats.org/spreadsheetml/2006/main" count="531" uniqueCount="251">
  <si>
    <t>Categoria Profissional:</t>
  </si>
  <si>
    <t>Salário Normativo da Categoria Profissional:</t>
  </si>
  <si>
    <t>MODULO 1 - COMPOSIÇÃO DA REMUNERAÇÃO</t>
  </si>
  <si>
    <t>Valor Total</t>
  </si>
  <si>
    <t>VALOR MENSAL PELO TOTAL DE POSTOS DE SERVIÇO</t>
  </si>
  <si>
    <t>VALOR ANUAL PELO TOTAL DE POSTOS DE SERVIÇO</t>
  </si>
  <si>
    <t>I - DISCRIMINAÇÃO DOS SERVIÇOS</t>
  </si>
  <si>
    <t>DADOS COMPLEMENTARES</t>
  </si>
  <si>
    <t>Salário mínimo oficial vigente:</t>
  </si>
  <si>
    <t>Data Base da Categoria:</t>
  </si>
  <si>
    <t>12 MESES</t>
  </si>
  <si>
    <t>Período contratual:</t>
  </si>
  <si>
    <t>Município/UF:</t>
  </si>
  <si>
    <t>ISS</t>
  </si>
  <si>
    <t>POSTO/UNIDADE</t>
  </si>
  <si>
    <t>TOTAL TAXA GLOBAL DE ADMINISTRAÇÃO</t>
  </si>
  <si>
    <t>Valor Mensal dos Postos</t>
  </si>
  <si>
    <t>Valor Anual dos Postos</t>
  </si>
  <si>
    <t>Valor Individual do Posto</t>
  </si>
  <si>
    <t>Adicional Insalubridade</t>
  </si>
  <si>
    <t>Data de Apresentação da Proposta:</t>
  </si>
  <si>
    <t>Ano do acordo, convenção ou  dissídio coletivo:</t>
  </si>
  <si>
    <t>Tipo de serviço:</t>
  </si>
  <si>
    <t>Unidade de Medida:</t>
  </si>
  <si>
    <t>Posto/Hora</t>
  </si>
  <si>
    <t>Classificação Brasileira de Ocupações (CBO):</t>
  </si>
  <si>
    <t xml:space="preserve">Posto de Trabalho: </t>
  </si>
  <si>
    <t>Quantidade de Pessoas por Posto:</t>
  </si>
  <si>
    <t>Quantidade de Postos:</t>
  </si>
  <si>
    <t>Outras Informações:</t>
  </si>
  <si>
    <t>Composição da Remuneração</t>
  </si>
  <si>
    <t>Quant/Horas/Perc</t>
  </si>
  <si>
    <t>A</t>
  </si>
  <si>
    <t>B</t>
  </si>
  <si>
    <t>C</t>
  </si>
  <si>
    <t>D</t>
  </si>
  <si>
    <t>E</t>
  </si>
  <si>
    <t>Adicional Noturno (Hora Noturna/Hora Reduzida)</t>
  </si>
  <si>
    <t>F</t>
  </si>
  <si>
    <t xml:space="preserve">Total da Remuneração/MÓDULO 1  </t>
  </si>
  <si>
    <t>MÓDULO 2 - ENCARGOS E BENEFÍCIOS ANUAIS, MENSAIS E DIÁRIOS</t>
  </si>
  <si>
    <t>Submódulo 2.1 - 13º  Salário, Férias e Adicional de Férias</t>
  </si>
  <si>
    <t>13º  Salário</t>
  </si>
  <si>
    <t xml:space="preserve">Subtotal  </t>
  </si>
  <si>
    <t>Incidência do Submódulo 2.2 sobre o Submódulo 2.1</t>
  </si>
  <si>
    <t xml:space="preserve">Total do Submódulo 2.1  </t>
  </si>
  <si>
    <t xml:space="preserve">INSS </t>
  </si>
  <si>
    <t xml:space="preserve">Salário Educação </t>
  </si>
  <si>
    <t>SAT (Seguro Acidente de Trabalho)</t>
  </si>
  <si>
    <t>SESC ou SESI</t>
  </si>
  <si>
    <t xml:space="preserve">SENAI - SENAC </t>
  </si>
  <si>
    <t xml:space="preserve">SEBRAE </t>
  </si>
  <si>
    <t>G</t>
  </si>
  <si>
    <t xml:space="preserve">INCRA </t>
  </si>
  <si>
    <t>H</t>
  </si>
  <si>
    <t xml:space="preserve">FGTS </t>
  </si>
  <si>
    <t xml:space="preserve">Total do Submódulo 2.2   </t>
  </si>
  <si>
    <t>Submódulo 2.3 – Benefícios Mensais e Diários</t>
  </si>
  <si>
    <t>Transporte</t>
  </si>
  <si>
    <t>B.1</t>
  </si>
  <si>
    <t>Auxílio Refeição</t>
  </si>
  <si>
    <t>B.2</t>
  </si>
  <si>
    <t>Auxílio Alimentação</t>
  </si>
  <si>
    <t>Outros</t>
  </si>
  <si>
    <t xml:space="preserve">Total do Submódulo 2.3   </t>
  </si>
  <si>
    <t>QUADRO RESUMO - MÓDULO 2</t>
  </si>
  <si>
    <t>2.1</t>
  </si>
  <si>
    <t>13º  Salário, Férias e Adicional de Férias</t>
  </si>
  <si>
    <t>2.2</t>
  </si>
  <si>
    <t>2.3</t>
  </si>
  <si>
    <t>Benefícios Mensais e Diários</t>
  </si>
  <si>
    <t xml:space="preserve">TOTAL MÓDULO 2  </t>
  </si>
  <si>
    <t>MÓDULO 3 - PROVISÃO PARA RESCISÃO</t>
  </si>
  <si>
    <t>Provisão para Rescisão</t>
  </si>
  <si>
    <t>Aviso Prévio Indenizado</t>
  </si>
  <si>
    <t>Incidência do FGTS sobre Aviso Prévio Indenizado</t>
  </si>
  <si>
    <t xml:space="preserve">Aviso Prévio Trabalhado </t>
  </si>
  <si>
    <t xml:space="preserve">TOTAL MÓDULO 3  </t>
  </si>
  <si>
    <t>MÓDULO 4 - CUSTO DE REPOSIÇÃO DO PROFISSIONAL AUSENTE</t>
  </si>
  <si>
    <t xml:space="preserve">Total do Submódulo 4.1   </t>
  </si>
  <si>
    <t>Submódulo 4.1.1 - Afastamento Maternidade (120 dias)</t>
  </si>
  <si>
    <t>Férias pagas ao substituto pelos 120 dias de reposição</t>
  </si>
  <si>
    <t>Incidência dos encargos do submódulo 2.2 sobre as férias pagas ao substituto</t>
  </si>
  <si>
    <t>Incidencia do submódulo 2.2 s/ a remuneração e o 13º proporcionais aos 120 d</t>
  </si>
  <si>
    <t xml:space="preserve">Total do Submódulo 4.1.1   </t>
  </si>
  <si>
    <t>Cobertura de Intervalo para repouso ou alimentação</t>
  </si>
  <si>
    <t>Total do Submódulo 4.2</t>
  </si>
  <si>
    <t>QUADRO RESUMO - MÓDULO 4</t>
  </si>
  <si>
    <t>4.1</t>
  </si>
  <si>
    <t>4.1.1</t>
  </si>
  <si>
    <t>Afastamento Maternidade (120 dias)</t>
  </si>
  <si>
    <t>4.2</t>
  </si>
  <si>
    <t>Intrajornada</t>
  </si>
  <si>
    <t xml:space="preserve">TOTAL MÓDULO 4  </t>
  </si>
  <si>
    <t>MÓDULO 5 - INSUMOS DIVERSOS</t>
  </si>
  <si>
    <t xml:space="preserve">TOTAL MÓDULO 5  </t>
  </si>
  <si>
    <t>MÓDULO 6 - CUSTOS INDIRETOS, TRIBUTOS E LUCRO</t>
  </si>
  <si>
    <t>Custos Indiretos , Tributos e Lucro</t>
  </si>
  <si>
    <t>Custos Indiretos</t>
  </si>
  <si>
    <t>Lucro</t>
  </si>
  <si>
    <t>Tributos</t>
  </si>
  <si>
    <t>C.1</t>
  </si>
  <si>
    <t>PIS</t>
  </si>
  <si>
    <t>C.2</t>
  </si>
  <si>
    <t>COFINS</t>
  </si>
  <si>
    <t>C.3</t>
  </si>
  <si>
    <t>Subtotal dos Tributos</t>
  </si>
  <si>
    <t xml:space="preserve">TOTAL MÓDULO 6  </t>
  </si>
  <si>
    <t>QUADRO RESUMO - MÃO DE OBRA VINCULADA A EXECUÇÃO CONTRATUAL</t>
  </si>
  <si>
    <t>MÓDULO 1 - COMPOSIÇÃO DA REMUNERAÇÃO</t>
  </si>
  <si>
    <t>MÓDULO 2 – ENCARGOS E BENEFÍCIOS ANUAIS, MENSAIS E DIÁRIOS</t>
  </si>
  <si>
    <t>MÓDULO 3 – PROVISÃO PARA RESCISÃO</t>
  </si>
  <si>
    <t>MÓDULO 4 – CUSTO DE REPOSIÇÃO DO PROFISSIONAL AUSENTE</t>
  </si>
  <si>
    <t>MÓDULO 5 – INSUMOS DIVERSOS</t>
  </si>
  <si>
    <t xml:space="preserve">Subtotal (A + B + C + D + E)    </t>
  </si>
  <si>
    <t>MÓDULO 6 – CUSTOS INDIRETOS, TRIBUTOS E LUCRO</t>
  </si>
  <si>
    <t xml:space="preserve">TOTAL DOS MÓDULOS  1 A 6  </t>
  </si>
  <si>
    <t>Valor Mensal por Mão-de-Obra Vinculada a Execução Contratual</t>
  </si>
  <si>
    <t>Valor Mensal por Posto de Serviço</t>
  </si>
  <si>
    <t>Quantidade de Pessoas pelo Total de Postos</t>
  </si>
  <si>
    <t xml:space="preserve">Salário </t>
  </si>
  <si>
    <t>Adicional Periculosidade</t>
  </si>
  <si>
    <t xml:space="preserve">Ferias e terço  constitucional </t>
  </si>
  <si>
    <t>Submódulo 2.2 – Encargos Previdenciários (GPS), FGTS e Outras Contribuições</t>
  </si>
  <si>
    <t>Incidência de GPS, FGTS e outras contribuições sobre Aviso Prévio Trabalhado</t>
  </si>
  <si>
    <t>Submódulo 4.1 - Substituto nas Ausências Legais</t>
  </si>
  <si>
    <t>Substituto na cobertura de Ausências Legais</t>
  </si>
  <si>
    <t>Substituto na cobertura de Licença Paternidade</t>
  </si>
  <si>
    <t xml:space="preserve">Substituto na cobertura de Ausência por Acidente de Trabalho </t>
  </si>
  <si>
    <t>Substituto na cobertura de Outras Ausências</t>
  </si>
  <si>
    <t>Submódulo 4.2.1 - Cobertura de Feriados, Dias Ponte, e outros (exceto para postos 12 x 36)</t>
  </si>
  <si>
    <t>Cobertura Feriados, Dias Ponte, e outros (exceto para postos 12 x 36)</t>
  </si>
  <si>
    <t>Total do Submódulo 4.2.1</t>
  </si>
  <si>
    <t>Outros (especificar)</t>
  </si>
  <si>
    <t>Encargos Previdenciários (GPS), FGTS e Outras Contribuições</t>
  </si>
  <si>
    <t>Substituto nas Ausências Legais</t>
  </si>
  <si>
    <t xml:space="preserve">IntrajornadaCobertura de Feriados, Dias Ponte, e outros </t>
  </si>
  <si>
    <t>4.2.1</t>
  </si>
  <si>
    <t>Periodicidade/ meses</t>
  </si>
  <si>
    <t xml:space="preserve">Valor Unitário </t>
  </si>
  <si>
    <t>Quantidade</t>
  </si>
  <si>
    <t>Média Mensal</t>
  </si>
  <si>
    <t>Total de Pessoas</t>
  </si>
  <si>
    <t>Total de Postos</t>
  </si>
  <si>
    <t>Pessoas p/Posto</t>
  </si>
  <si>
    <t>UNIFORMES (USO GERAL)</t>
  </si>
  <si>
    <t>Periodicidade</t>
  </si>
  <si>
    <t>Boné ou Quepe com Logotipo da contratada</t>
  </si>
  <si>
    <t>Crachá de Identificação</t>
  </si>
  <si>
    <t xml:space="preserve">TOTAL MÉDIA MENSAL POR PESSOA  </t>
  </si>
  <si>
    <t>EPI'S E OUTROS ( USO GERAL)</t>
  </si>
  <si>
    <t>TOTAL MÉDIA MENSAL</t>
  </si>
  <si>
    <t>Porta cassetete</t>
  </si>
  <si>
    <t xml:space="preserve">VALOR MENSAL POR PESSOA  </t>
  </si>
  <si>
    <t>Materiais Sob Expensas</t>
  </si>
  <si>
    <t>Sistema Eletrônico de Registro de Ponto Biométrico</t>
  </si>
  <si>
    <t>Armário Roupeiro para vestiário</t>
  </si>
  <si>
    <t>VIGILÂNCIA</t>
  </si>
  <si>
    <t>VIGILANTE DESARMADO</t>
  </si>
  <si>
    <t>5173-30</t>
  </si>
  <si>
    <t>Escala 12 x 36</t>
  </si>
  <si>
    <t>Assistencia Médica e Odontologica</t>
  </si>
  <si>
    <t>Auxílio Funeral</t>
  </si>
  <si>
    <t>Seguro de Vida</t>
  </si>
  <si>
    <t>12 HORAS NOTURNO</t>
  </si>
  <si>
    <t>TOTAL GERAL</t>
  </si>
  <si>
    <t>e</t>
  </si>
  <si>
    <t>f</t>
  </si>
  <si>
    <t>Multa do FGTS  sobre o Aviso Prévio Indenizado</t>
  </si>
  <si>
    <t xml:space="preserve">Multa do FGTS sobre o Aviso Prévio Trabalhado. </t>
  </si>
  <si>
    <t>Outros itens constantes no Termo de Referência</t>
  </si>
  <si>
    <t>Periodicidade/meses</t>
  </si>
  <si>
    <r>
      <rPr>
        <b/>
        <u/>
        <sz val="10"/>
        <rFont val="Arial"/>
        <family val="2"/>
      </rPr>
      <t>Aviso Prévio Trabalhado</t>
    </r>
    <r>
      <rPr>
        <sz val="10"/>
        <rFont val="Arial"/>
        <family val="2"/>
      </rPr>
      <t>: conforme orientações descritas no Acórdão nº 1.186/2017 TCU-Plenário e reafirmada no Acórdão nº 1.586/2018 TCU-Plenário, a parcela referente à esta rúbrica será excluída após o primeiro ano de contrato, e a cada ano adicional poderá ser incluído a parcela mensal no percentual máximo de até 0,194%.</t>
    </r>
  </si>
  <si>
    <t>Submódulos 4.2 e 4.2.1</t>
  </si>
  <si>
    <t>Conforme orientações da SEGES - Secretaria de Gestão, neste módulo as empresas optantes pelo regime tributário lucro real (com direito à incidência não cumulativa de contribuições ao PIS e COFINS), devem cotar nas planilhas de custos e formação de preços as alíquotas médias efetivamente recolhidas dessas contribuições, e para a comprovação serão exigidos os documentos de Escrituração Fiscal Digital da Contribuição (EFD-Contribuições) para o PIS/PASEP e COFINS dos últimos 12 (doze) meses anteriores à apresentação da proposta ou declaração da empresa contendo as alíquotas efetivas, com assinatura de contabilista devidamente registrado no órgão de classe.</t>
  </si>
  <si>
    <t>Sub módulo 2.2 (Anexar junto com as planilhas)</t>
  </si>
  <si>
    <t>Módulo 6 (Anexar junto com as planilhas Arquivos e Documentos para comprovação das alíquotas efetivas para empresas optantes pelo regime tributário Lucro Real)</t>
  </si>
  <si>
    <t>Módulo 6 (Anexar junto com as planilhas documentos para comprovação tributária)</t>
  </si>
  <si>
    <t>PROCESSO Nº 086/2022</t>
  </si>
  <si>
    <r>
      <t>OBJETO</t>
    </r>
    <r>
      <rPr>
        <sz val="10"/>
        <rFont val="Arial Narrow"/>
        <family val="2"/>
      </rPr>
      <t xml:space="preserve">:  </t>
    </r>
    <r>
      <rPr>
        <b/>
        <sz val="10"/>
        <rFont val="Arial Narrow"/>
        <family val="2"/>
      </rPr>
      <t xml:space="preserve"> PRESTAÇÃO DE SERVIÇOS DE VIGILÂNCIA DESARMADA PARA AS UNIDADES ARMAZENADORAS DA CEAGESP</t>
    </r>
  </si>
  <si>
    <t>Posto de trabalho:De 2ª a Domingo, das 18:00 às 06:00 - c/ intervalo para refeição</t>
  </si>
  <si>
    <t>Camisa com logotipo da contratada</t>
  </si>
  <si>
    <t>Calça comprida</t>
  </si>
  <si>
    <t>Jaqueta ou japona de frio</t>
  </si>
  <si>
    <t>Meia de algodão</t>
  </si>
  <si>
    <t>Sapato tipo coturno</t>
  </si>
  <si>
    <t>Bota de borracha para chuva</t>
  </si>
  <si>
    <t>Capa de chuva com manga e capuz</t>
  </si>
  <si>
    <t>Capa do Colete balístico homologado</t>
  </si>
  <si>
    <t>Colete balístico com certificado de aprovação</t>
  </si>
  <si>
    <t>Protetor Solar</t>
  </si>
  <si>
    <t>Repelente</t>
  </si>
  <si>
    <t>Apito e Cordão tipo fiel</t>
  </si>
  <si>
    <t>Cassetete G de borracha c/ alça em uma das extremidades</t>
  </si>
  <si>
    <t>Cinturão Vigilante (nylon)</t>
  </si>
  <si>
    <t>Rádio comunicador tipo HT c/ minimo 2 baterias</t>
  </si>
  <si>
    <t>Sistema de botão de pânico</t>
  </si>
  <si>
    <t>Sistema de controle de ronda: Bastão</t>
  </si>
  <si>
    <t>Sistema de controle de ronda: Ibottons</t>
  </si>
  <si>
    <t>Lanterna com bateria recarregável  15 LED`S</t>
  </si>
  <si>
    <t>Livro de ocorrência com páginas numeradas</t>
  </si>
  <si>
    <t>Bloco de anotação e caneta esferográfica na cor azul</t>
  </si>
  <si>
    <t>Guarda chuva resistente</t>
  </si>
  <si>
    <t>Banqueta semi sentada de acordo NR 17</t>
  </si>
  <si>
    <t>Ombrelone de estrutura de madeira, base de concreto</t>
  </si>
  <si>
    <t>EPI´S e Outros</t>
  </si>
  <si>
    <t>Uniformes (Uso Geral)</t>
  </si>
  <si>
    <t>MTERIAIS E EQUIPAMENTOS (USO GERAL)</t>
  </si>
  <si>
    <t>Materiais e Equipamentos (Uso Geral)</t>
  </si>
  <si>
    <t>SUB-TOTAL</t>
  </si>
  <si>
    <t>OBJETO:   PRESTAÇÃO DE SERVIÇOS DE VIGILÂNCIA DESARMADA PARA AS UNIDADES ARMAZENADORAS DA CEAGESP</t>
  </si>
  <si>
    <r>
      <t>OBJETO</t>
    </r>
    <r>
      <rPr>
        <sz val="11"/>
        <rFont val="Arial Narrow"/>
        <family val="2"/>
      </rPr>
      <t xml:space="preserve">: </t>
    </r>
    <r>
      <rPr>
        <b/>
        <sz val="11"/>
        <rFont val="Arial Narrow"/>
        <family val="2"/>
      </rPr>
      <t xml:space="preserve">  PRESTAÇÃO DE SERVIÇOS DE VIGILÂNCIA DESARMADA PARA AS UNIDADES ARMAZENADORAS DA CEAGESP</t>
    </r>
  </si>
  <si>
    <r>
      <t>Substituto na cobertura de Férias</t>
    </r>
    <r>
      <rPr>
        <sz val="10"/>
        <rFont val="Arial Narrow"/>
        <family val="2"/>
      </rPr>
      <t xml:space="preserve">  (já provisionado no submódulo 2.1 item B)</t>
    </r>
  </si>
  <si>
    <r>
      <t>Substituto na cobertura de Afastamento Maternidade</t>
    </r>
    <r>
      <rPr>
        <sz val="10"/>
        <rFont val="Arial Narrow"/>
        <family val="2"/>
      </rPr>
      <t xml:space="preserve"> (aportar no submódulo 4.1.1)</t>
    </r>
  </si>
  <si>
    <t>Submódulo 4.2 - Intrajornada (somente se previsto no Edital)</t>
  </si>
  <si>
    <t>OBSERVAÇÕES  RELATIVAS AS PLANILHAS DE CUSTOS E FORMAÇÃO DE PREÇOS</t>
  </si>
  <si>
    <t>Planilhas Modelo</t>
  </si>
  <si>
    <t>4 - Nas planilhas de insumos a periodicidade/mês e o quantitativo devem ser preenchidos conforme informações constantes no Edital</t>
  </si>
  <si>
    <t>5 - Algumas células apresentam fórmulas multiplicadas por 0 (zero) para manter a integridade dos cálculos, caso o conteúdo da célula seja aplicável a licitante sugere-se apagar o zero e manter a integridade do cálculo e/ou adaptar conforme a característica e particularidade da Licitante.</t>
  </si>
  <si>
    <t>6 - Ao utilizar utilizar as planilhas Modelo editáveis da CEAGESP sugere-se seguir o preenchimento na ordem em que se encontram para facilitar a integração dos cálculos e manutenção das fórmulas</t>
  </si>
  <si>
    <t>CATEGORIA SINDICAL</t>
  </si>
  <si>
    <t>PLANILHA - INSUMOS DIVERSOS</t>
  </si>
  <si>
    <t>IMPORTANTE</t>
  </si>
  <si>
    <r>
      <t>A Licitante deve anexar junto com as planilhas a memória de cálculo SAT (FAP x RAT) informando o percentual RAT conforme CNAE da empresa, bem como a comprovação do percentual do FAP (Fator Acidentario de Prevenção) através de competente documento o qual pode ser obtido em http://www.previdencia.gov.br/saude-e-seguranca-do-trabalhador/politicas-de-prevencao/fator-acidentario-de-prevencao-fap/</t>
    </r>
    <r>
      <rPr>
        <b/>
        <sz val="10"/>
        <rFont val="Arial"/>
        <family val="2"/>
      </rPr>
      <t xml:space="preserve"> E</t>
    </r>
    <r>
      <rPr>
        <sz val="10"/>
        <rFont val="Arial"/>
        <family val="2"/>
      </rPr>
      <t xml:space="preserve"> cópia da página da GFIP-SEFIP onde consta o FAP e o RAT ajustado da empresa.</t>
    </r>
  </si>
  <si>
    <t>Módulo 3 Item D (Custos não renováveis)</t>
  </si>
  <si>
    <t>Para a comprovação do regime tributário, deverá ser apresentada cópia da página dos Dados Iniciais da DCTF -  Declaração de Débitos e Créditos Tributários Federais ou ECF- Escrituração Contábil Fiscal, transmitida pela empresa constando o regime de apuração que a empresa está atuando no ano exercício corrente. No caso de SIMPLES Nacional,  a fim de comprovação da faixa de enquadramento de acordo com os anexos da Lei Complementar nº 123/2006 (atualização 2018), solicito encaminhamento de extrato do PGDAS-D, relativo ao período de apuração de janeiro do ano exercício corrente. Tal solicitação se faz necessária, considerando a nova sistemática de cálculos para apuração das alíquotas por faixa de enquadramento.</t>
  </si>
  <si>
    <t>Módulo 6 - Observação: optantes pelo SIMPLES Nacional na prestação de serviços de vigilância, limpeza ou conservação.</t>
  </si>
  <si>
    <t>De acordo com o art. 18, § 5º-H, da Lei Complementar nº 123/2006 , apenas os serviços tributados pelo Anexo IV podem ser prestados por meio de cessão ou locação de mão-de-obra, sem prejuízo para a opção pelo Simples Nacional. Desta forma, a prestação de serviços de vigilância, limpeza ou conservação, ainda que por meio de cessão ou locação de mão-de-obra, não impede a opção pelo Simples Nacional, desde que não seja exercida em conjunto com outra atividade vedada – conforme Solução de Consulta Cosit nº 7, de 15 de outubro de 2007. Contudo, como a prestação desses serviços serão tributadas na forma do Anexo IV da LC nº 123/2006, não estará incluída no Simples Nacional a contribuição prevista no inciso VI do caput do art. 13 (contribuições previdenciárias) devendo ela ser recolhida segundo a legislação prevista para os demais contribuintes ou responsáveis.</t>
  </si>
  <si>
    <t>OBSERVAÇÕES GERAIS</t>
  </si>
  <si>
    <r>
      <t>OBSERVAÇÃO 1:</t>
    </r>
    <r>
      <rPr>
        <sz val="11"/>
        <rFont val="Arial"/>
        <family val="2"/>
      </rPr>
      <t xml:space="preserve"> Caso o licitante tenha interesse em utilizar os modelos das planilhas de custo desenvolvidas pela Ceagesp, poderá acessá-la no endereço www.ceagesp.gov.br - CEAGESP - Informações sobre a Companhia de Entrepostos e Armazéns Gerais de São Paulo www.ceagesp.gov.br, opção licitações e contratos:  </t>
    </r>
    <r>
      <rPr>
        <b/>
        <sz val="11"/>
        <rFont val="Arial"/>
        <family val="2"/>
      </rPr>
      <t xml:space="preserve">
OBSERVAÇÃO 2: </t>
    </r>
    <r>
      <rPr>
        <sz val="11"/>
        <rFont val="Arial"/>
        <family val="2"/>
      </rPr>
      <t xml:space="preserve"> Os modelos disponibilizados encontram-se em Excel e possuem fórmulas que podem ser adaptadas conforme as características, legalmente aceitáveis, de cada licitante. </t>
    </r>
    <r>
      <rPr>
        <b/>
        <sz val="11"/>
        <rFont val="Arial"/>
        <family val="2"/>
      </rPr>
      <t xml:space="preserve">
OBSERVAÇÃO 3: </t>
    </r>
    <r>
      <rPr>
        <sz val="11"/>
        <rFont val="Arial"/>
        <family val="2"/>
      </rPr>
      <t xml:space="preserve"> A Ceagesp não se responsabilizará pela utilização incorreta das fórmulas disponibilizadas nas planilhas quando essas prejudicarem os preços ofertados pelos licitantes. </t>
    </r>
  </si>
  <si>
    <t>Os salários e beneficios utilizados nos modelos de planilhas de custos e formação de preços constantes no Edital tem como base a Convenção Coletiva de Trabalho SESVESP 2022/2023. Observa-se ainda que funções não definidas na convenção tem como base o salário normativo da categoria, e na falta destes a média salarial do MTE e de outras convenções coletivas similares, e serão corrigidas de acordo com o percentual de reajuste definido na convenção supramencionada vigente.</t>
  </si>
  <si>
    <t>SÃO PAULO/SP</t>
  </si>
  <si>
    <t>Posto de trabalho:De 2ª a Domingo, das 06:00 às 18:00 - c/ intervalo para refeição</t>
  </si>
  <si>
    <t>12 HORAS DIURNO</t>
  </si>
  <si>
    <t>Incidência do Submódulo 2.2</t>
  </si>
  <si>
    <t>Cinturão Vigilante de nylon</t>
  </si>
  <si>
    <t>Estimativa - ARVAN</t>
  </si>
  <si>
    <t>DOS POSTOS DIURNOS (SÁBADOS, DOMINGOS, FERIADOS E DIAS PONTE)</t>
  </si>
  <si>
    <t>Cálculo dos Submódulos 4.2 e 4.2.1 somente se previstos no Instrumento Convocatório</t>
  </si>
  <si>
    <t xml:space="preserve">Sindicato: </t>
  </si>
  <si>
    <t>PROCESSO Nº 086/2022 - PREGÃO Nº</t>
  </si>
  <si>
    <t>MODELO - QUADRO RESUMO GERAL - LOTE 01</t>
  </si>
  <si>
    <t>MODELO - PLANILHA DE CUSTO E FORMAÇÃO DE PREÇOS</t>
  </si>
  <si>
    <t>MODELO - PLANILHA - INSUMOS DIVERSOS DE MÃO-DE-OBRA - LOTE 01</t>
  </si>
  <si>
    <t>1. As planilhas de custos elaboradas pela CEAGESP tem como base o nosso histórico de contratações, sendo assim, as planilhas de custos da Licitante devem espelhar a sua realidade como por exemplo: sindicatos, percentuais de tributos, SAT, insumos, etc.</t>
  </si>
  <si>
    <t>2. As planilhas enviadas pela Licitante deverão constar as memórias de cálculos dos diversos módulos e submódulos, principalmente no MÓDULO 3 - PROVISÃO PARA RESCISÃO e no MÓDULO 4 - CUSTO DE REPOSIÇÃO DO PROFISSIONAL AUSENTE, bem como, de seus submódulos.</t>
  </si>
  <si>
    <r>
      <t>1 -</t>
    </r>
    <r>
      <rPr>
        <b/>
        <sz val="12"/>
        <rFont val="Arial"/>
        <family val="2"/>
      </rPr>
      <t xml:space="preserve"> As Licitantes deverão utilizar as planilhas de custos e formação de preços conforme modelo do anexo II do edital</t>
    </r>
    <r>
      <rPr>
        <sz val="10"/>
        <rFont val="Arial"/>
        <family val="2"/>
      </rPr>
      <t>;
2 - Solicita-se usar sistemática de arredondamento nas fórmulas, tanto para valores quanto para percentuais, utilizando sempre duas casas decimais; Exemplo Sugerido: =ARRED(........;2)
3 - Sugere-se ainda, habilitar nas planilhas do Excel a opção "Habilitar cálculo interativo", esta ação contribui para o cálculo integrado dos diversos módulos da planilha, segue caminho: (ARQUIVO/Opções/Fórmulas/Habilitar cálculo interativo).</t>
    </r>
  </si>
  <si>
    <t>As planilhas MODELOS de Insumos Diversos constantes no edital são estimativas, contudo, as empresas licitantes deverão atender aos dispositivos compostos no Edital, como por exemplo no Anexo I - Termo de Referência, Anexo II - Modelo de Planilhas, e demais condições do instrumento convocatório.</t>
  </si>
  <si>
    <t>A Licitante deverá indicar em campo específico qual o ano, a data base e a convenção e/ou acordo coletivo de trabalho que está sendo utilizado para compor salários e benefícios em suas planilhas de custos e formação de preços. Os modelos constantes no Edital e no Portal CEAGESP deverão ser adaptados conforme as caracteristicas e particularidades de cada empresa licitante.</t>
  </si>
  <si>
    <r>
      <t xml:space="preserve">Consideramos p/ este cálculo o período de 60 meses à partir de setembro/2022 à agosto/2027 - (261 sabados, 261 domingos, 50 feriados em dias úteis, e 21 dias ponte (entre emendas de feriados que caem nas terças e quinta-feiras) , totalizando 593 dias)
</t>
    </r>
    <r>
      <rPr>
        <b/>
        <sz val="10"/>
        <rFont val="Arial"/>
        <family val="2"/>
      </rPr>
      <t>Cálculo: 593 dias/60 meses = 9,88 aproximadamente 10 dias/mês, e 5 dias/mês para cada vigilante.</t>
    </r>
    <r>
      <rPr>
        <sz val="10"/>
        <rFont val="Arial"/>
        <family val="2"/>
      </rPr>
      <t xml:space="preserve">
</t>
    </r>
    <r>
      <rPr>
        <b/>
        <u/>
        <sz val="10"/>
        <rFont val="Arial"/>
        <family val="2"/>
      </rPr>
      <t>OBSERVAÇÃO 1 :</t>
    </r>
    <r>
      <rPr>
        <u/>
        <sz val="10"/>
        <rFont val="Arial"/>
        <family val="2"/>
      </rPr>
      <t xml:space="preserve"> O cálculo de dias é o mínimo estimado a ser utilizado no posto, e permanecerá até o término do contrato, portanto, a licitante poderá estimar em seus custos eventuais diferenças quantitativas de dias ocorridas nos demais exercícios/anos, preservando o mínimo de dias previstos.</t>
    </r>
  </si>
  <si>
    <t>OBSERVAÇÃO 2: Na estimativa de preços utilizadas pela CEAGESP utilizou-se o cálculo do valor da hora normal pelo quociente da divisão do salário mensal, por 220 (duzentas e vinte) horas.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</si>
</sst>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_);_(* \(#,##0.00\);_(* \-??_);_(@_)"/>
    <numFmt numFmtId="167" formatCode="_(&quot;R$ &quot;* #,##0.00_);_(&quot;R$ &quot;* \(#,##0.00\);_(&quot;R$ &quot;* \-??_);_(@_)"/>
    <numFmt numFmtId="168" formatCode="&quot;R$ &quot;#,##0.00"/>
    <numFmt numFmtId="169" formatCode="_-* #,##0.00_-;\-* #,##0.00_-;_-* \-??_-;_-@_-"/>
    <numFmt numFmtId="170" formatCode="#,##0.00_);[Red]\(#,##0.00\)"/>
    <numFmt numFmtId="171" formatCode="#,##0;[Red]#,##0"/>
    <numFmt numFmtId="172" formatCode="0.0000000"/>
    <numFmt numFmtId="173" formatCode="_([$€]* #,##0.00_);_([$€]* \(#,##0.00\);_([$€]* &quot;-&quot;??_);_(@_)"/>
    <numFmt numFmtId="174" formatCode="&quot;R$&quot;\ #,##0.00"/>
  </numFmts>
  <fonts count="5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Arial"/>
      <family val="2"/>
      <charset val="1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2"/>
      <name val="Arial Narrow"/>
      <family val="2"/>
    </font>
    <font>
      <sz val="10"/>
      <color theme="0" tint="-4.9989318521683403E-2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u/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name val="Arial Narrow"/>
      <family val="2"/>
    </font>
    <font>
      <b/>
      <u/>
      <sz val="11"/>
      <name val="Arial Narrow"/>
      <family val="2"/>
    </font>
    <font>
      <u/>
      <sz val="10"/>
      <name val="Arial Narrow"/>
      <family val="2"/>
    </font>
    <font>
      <sz val="9"/>
      <name val="Arial Narrow"/>
      <family val="2"/>
    </font>
    <font>
      <b/>
      <u/>
      <sz val="14"/>
      <name val="Arial Narrow"/>
      <family val="2"/>
    </font>
    <font>
      <b/>
      <i/>
      <u/>
      <sz val="11"/>
      <name val="Arial Narrow"/>
      <family val="2"/>
    </font>
    <font>
      <b/>
      <sz val="11"/>
      <color rgb="FF00B050"/>
      <name val="Arial Narrow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trike/>
      <sz val="10"/>
      <name val="Arial Narrow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8FAADC"/>
        <bgColor rgb="FFAFABAB"/>
      </patternFill>
    </fill>
    <fill>
      <patternFill patternType="solid">
        <fgColor theme="8" tint="0.39997558519241921"/>
        <bgColor rgb="FFE6E6E6"/>
      </patternFill>
    </fill>
    <fill>
      <patternFill patternType="solid">
        <fgColor theme="4" tint="0.39997558519241921"/>
        <bgColor rgb="FFAFABAB"/>
      </patternFill>
    </fill>
    <fill>
      <patternFill patternType="solid">
        <fgColor theme="4" tint="0.59999389629810485"/>
        <bgColor rgb="FFAFABAB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0"/>
        <bgColor rgb="FFBFBFBF"/>
      </patternFill>
    </fill>
    <fill>
      <patternFill patternType="solid">
        <fgColor theme="8" tint="0.79998168889431442"/>
        <bgColor rgb="FFDAE3F3"/>
      </patternFill>
    </fill>
    <fill>
      <patternFill patternType="solid">
        <fgColor theme="0"/>
        <bgColor rgb="FFDAE3F3"/>
      </patternFill>
    </fill>
    <fill>
      <patternFill patternType="solid">
        <fgColor rgb="FFFFFFFF"/>
        <bgColor rgb="FFE6E6E6"/>
      </patternFill>
    </fill>
    <fill>
      <patternFill patternType="solid">
        <fgColor theme="8" tint="0.39997558519241921"/>
        <bgColor rgb="FFBFBFBF"/>
      </patternFill>
    </fill>
    <fill>
      <patternFill patternType="solid">
        <fgColor theme="8" tint="0.59999389629810485"/>
        <bgColor rgb="FFBFBFBF"/>
      </patternFill>
    </fill>
    <fill>
      <patternFill patternType="solid">
        <fgColor theme="8" tint="0.59999389629810485"/>
        <bgColor rgb="FFC0C0C0"/>
      </patternFill>
    </fill>
    <fill>
      <patternFill patternType="solid">
        <fgColor rgb="FFE6E6E6"/>
        <bgColor rgb="FFDAE3F3"/>
      </patternFill>
    </fill>
    <fill>
      <patternFill patternType="solid">
        <fgColor rgb="FF8EA9DB"/>
        <bgColor rgb="FFE6E6E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slantDashDot">
        <color indexed="64"/>
      </bottom>
      <diagonal/>
    </border>
    <border>
      <left/>
      <right/>
      <top style="medium">
        <color indexed="64"/>
      </top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6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2" fillId="7" borderId="1" applyNumberFormat="0" applyAlignment="0" applyProtection="0"/>
    <xf numFmtId="0" fontId="13" fillId="3" borderId="0" applyNumberFormat="0" applyBorder="0" applyAlignment="0" applyProtection="0"/>
    <xf numFmtId="164" fontId="6" fillId="0" borderId="0" applyFont="0" applyFill="0" applyBorder="0" applyAlignment="0" applyProtection="0"/>
    <xf numFmtId="0" fontId="14" fillId="22" borderId="0" applyNumberFormat="0" applyBorder="0" applyAlignment="0" applyProtection="0"/>
    <xf numFmtId="0" fontId="23" fillId="0" borderId="0"/>
    <xf numFmtId="0" fontId="23" fillId="23" borderId="4" applyNumberFormat="0" applyAlignment="0" applyProtection="0"/>
    <xf numFmtId="9" fontId="23" fillId="0" borderId="0" applyFont="0" applyFill="0" applyBorder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8" fillId="0" borderId="9" applyNumberFormat="0" applyFill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0" fontId="23" fillId="0" borderId="0"/>
    <xf numFmtId="165" fontId="23" fillId="0" borderId="0" applyFont="0" applyFill="0" applyBorder="0" applyAlignment="0" applyProtection="0"/>
    <xf numFmtId="0" fontId="26" fillId="0" borderId="0"/>
    <xf numFmtId="166" fontId="26" fillId="0" borderId="0"/>
    <xf numFmtId="9" fontId="23" fillId="0" borderId="0" applyFont="0" applyFill="0" applyBorder="0" applyAlignment="0" applyProtection="0"/>
    <xf numFmtId="0" fontId="5" fillId="0" borderId="0"/>
    <xf numFmtId="0" fontId="4" fillId="0" borderId="0"/>
    <xf numFmtId="166" fontId="26" fillId="0" borderId="0"/>
    <xf numFmtId="0" fontId="3" fillId="0" borderId="0"/>
    <xf numFmtId="43" fontId="3" fillId="0" borderId="0" applyFont="0" applyFill="0" applyBorder="0" applyAlignment="0" applyProtection="0"/>
    <xf numFmtId="173" fontId="23" fillId="0" borderId="0"/>
    <xf numFmtId="16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173" fontId="23" fillId="0" borderId="0"/>
    <xf numFmtId="0" fontId="1" fillId="0" borderId="0"/>
  </cellStyleXfs>
  <cellXfs count="390">
    <xf numFmtId="0" fontId="0" fillId="0" borderId="0" xfId="0"/>
    <xf numFmtId="0" fontId="28" fillId="0" borderId="0" xfId="50" applyFont="1"/>
    <xf numFmtId="0" fontId="27" fillId="0" borderId="20" xfId="50" applyFont="1" applyBorder="1" applyAlignment="1" applyProtection="1">
      <alignment horizontal="center" vertical="center"/>
    </xf>
    <xf numFmtId="0" fontId="28" fillId="0" borderId="0" xfId="50" applyFont="1" applyAlignment="1" applyProtection="1">
      <alignment vertical="center"/>
    </xf>
    <xf numFmtId="0" fontId="27" fillId="31" borderId="39" xfId="50" applyFont="1" applyFill="1" applyBorder="1" applyAlignment="1" applyProtection="1">
      <alignment horizontal="center" vertical="center"/>
    </xf>
    <xf numFmtId="0" fontId="27" fillId="31" borderId="28" xfId="50" applyFont="1" applyFill="1" applyBorder="1" applyAlignment="1" applyProtection="1">
      <alignment horizontal="center" vertical="center"/>
    </xf>
    <xf numFmtId="166" fontId="27" fillId="31" borderId="29" xfId="51" applyFont="1" applyFill="1" applyBorder="1" applyAlignment="1" applyProtection="1">
      <alignment horizontal="center" vertical="center"/>
    </xf>
    <xf numFmtId="166" fontId="28" fillId="0" borderId="44" xfId="51" applyFont="1" applyBorder="1" applyAlignment="1" applyProtection="1">
      <alignment vertical="center"/>
    </xf>
    <xf numFmtId="166" fontId="28" fillId="0" borderId="0" xfId="50" applyNumberFormat="1" applyFont="1" applyAlignment="1" applyProtection="1">
      <alignment vertical="center"/>
    </xf>
    <xf numFmtId="166" fontId="27" fillId="32" borderId="29" xfId="51" applyFont="1" applyFill="1" applyBorder="1" applyAlignment="1" applyProtection="1">
      <alignment vertical="center"/>
    </xf>
    <xf numFmtId="169" fontId="28" fillId="0" borderId="0" xfId="50" applyNumberFormat="1" applyFont="1" applyAlignment="1" applyProtection="1">
      <alignment vertical="center"/>
    </xf>
    <xf numFmtId="0" fontId="28" fillId="0" borderId="45" xfId="50" applyFont="1" applyBorder="1" applyAlignment="1">
      <alignment horizontal="center"/>
    </xf>
    <xf numFmtId="10" fontId="28" fillId="0" borderId="43" xfId="35" applyNumberFormat="1" applyFont="1" applyBorder="1" applyAlignment="1" applyProtection="1">
      <alignment horizontal="center" vertical="center"/>
    </xf>
    <xf numFmtId="170" fontId="28" fillId="0" borderId="23" xfId="51" applyNumberFormat="1" applyFont="1" applyBorder="1" applyAlignment="1" applyProtection="1">
      <alignment vertical="center"/>
    </xf>
    <xf numFmtId="0" fontId="28" fillId="0" borderId="0" xfId="50" applyFont="1" applyBorder="1" applyAlignment="1" applyProtection="1">
      <alignment vertical="center"/>
    </xf>
    <xf numFmtId="0" fontId="28" fillId="0" borderId="0" xfId="50" applyFont="1" applyBorder="1"/>
    <xf numFmtId="170" fontId="28" fillId="0" borderId="38" xfId="51" applyNumberFormat="1" applyFont="1" applyBorder="1" applyAlignment="1" applyProtection="1">
      <alignment vertical="center"/>
    </xf>
    <xf numFmtId="170" fontId="28" fillId="0" borderId="32" xfId="51" applyNumberFormat="1" applyFont="1" applyBorder="1" applyAlignment="1" applyProtection="1">
      <alignment vertical="center"/>
    </xf>
    <xf numFmtId="10" fontId="27" fillId="32" borderId="33" xfId="50" applyNumberFormat="1" applyFont="1" applyFill="1" applyBorder="1" applyAlignment="1" applyProtection="1">
      <alignment horizontal="center" vertical="center"/>
    </xf>
    <xf numFmtId="170" fontId="27" fillId="32" borderId="29" xfId="50" applyNumberFormat="1" applyFont="1" applyFill="1" applyBorder="1" applyAlignment="1" applyProtection="1">
      <alignment horizontal="right" vertical="center"/>
    </xf>
    <xf numFmtId="0" fontId="28" fillId="0" borderId="48" xfId="50" applyFont="1" applyBorder="1" applyAlignment="1">
      <alignment horizontal="center"/>
    </xf>
    <xf numFmtId="10" fontId="28" fillId="0" borderId="42" xfId="35" applyNumberFormat="1" applyFont="1" applyBorder="1" applyAlignment="1" applyProtection="1">
      <alignment horizontal="center" vertical="center"/>
    </xf>
    <xf numFmtId="170" fontId="28" fillId="0" borderId="36" xfId="51" applyNumberFormat="1" applyFont="1" applyBorder="1" applyAlignment="1" applyProtection="1">
      <alignment vertical="center"/>
    </xf>
    <xf numFmtId="44" fontId="28" fillId="0" borderId="49" xfId="50" applyNumberFormat="1" applyFont="1" applyBorder="1" applyAlignment="1" applyProtection="1">
      <alignment horizontal="center" vertical="center"/>
    </xf>
    <xf numFmtId="0" fontId="28" fillId="0" borderId="42" xfId="50" applyNumberFormat="1" applyFont="1" applyBorder="1" applyAlignment="1" applyProtection="1">
      <alignment horizontal="center" vertical="center"/>
    </xf>
    <xf numFmtId="166" fontId="28" fillId="0" borderId="50" xfId="51" applyFont="1" applyBorder="1" applyAlignment="1" applyProtection="1">
      <alignment vertical="center"/>
    </xf>
    <xf numFmtId="44" fontId="28" fillId="0" borderId="16" xfId="50" applyNumberFormat="1" applyFont="1" applyBorder="1" applyAlignment="1" applyProtection="1">
      <alignment horizontal="center" vertical="center"/>
    </xf>
    <xf numFmtId="0" fontId="28" fillId="0" borderId="43" xfId="50" applyNumberFormat="1" applyFont="1" applyBorder="1" applyAlignment="1" applyProtection="1">
      <alignment horizontal="center" vertical="center"/>
    </xf>
    <xf numFmtId="0" fontId="27" fillId="33" borderId="34" xfId="50" applyFont="1" applyFill="1" applyBorder="1" applyAlignment="1" applyProtection="1">
      <alignment horizontal="center" vertical="center"/>
    </xf>
    <xf numFmtId="10" fontId="27" fillId="33" borderId="49" xfId="50" applyNumberFormat="1" applyFont="1" applyFill="1" applyBorder="1" applyAlignment="1" applyProtection="1">
      <alignment horizontal="center" vertical="center"/>
    </xf>
    <xf numFmtId="170" fontId="27" fillId="33" borderId="50" xfId="50" applyNumberFormat="1" applyFont="1" applyFill="1" applyBorder="1" applyAlignment="1" applyProtection="1">
      <alignment horizontal="right" vertical="center"/>
    </xf>
    <xf numFmtId="0" fontId="27" fillId="33" borderId="22" xfId="50" applyFont="1" applyFill="1" applyBorder="1" applyAlignment="1" applyProtection="1">
      <alignment horizontal="center" vertical="center"/>
    </xf>
    <xf numFmtId="10" fontId="27" fillId="33" borderId="16" xfId="50" applyNumberFormat="1" applyFont="1" applyFill="1" applyBorder="1" applyAlignment="1" applyProtection="1">
      <alignment horizontal="center" vertical="center"/>
    </xf>
    <xf numFmtId="170" fontId="27" fillId="33" borderId="44" xfId="50" applyNumberFormat="1" applyFont="1" applyFill="1" applyBorder="1" applyAlignment="1" applyProtection="1">
      <alignment horizontal="right" vertical="center"/>
    </xf>
    <xf numFmtId="0" fontId="27" fillId="31" borderId="35" xfId="50" applyFont="1" applyFill="1" applyBorder="1" applyAlignment="1" applyProtection="1">
      <alignment horizontal="left" vertical="center"/>
    </xf>
    <xf numFmtId="0" fontId="27" fillId="31" borderId="36" xfId="50" applyFont="1" applyFill="1" applyBorder="1" applyAlignment="1" applyProtection="1">
      <alignment horizontal="left" vertical="center"/>
    </xf>
    <xf numFmtId="0" fontId="28" fillId="34" borderId="0" xfId="50" applyFont="1" applyFill="1" applyAlignment="1" applyProtection="1">
      <alignment vertical="center"/>
    </xf>
    <xf numFmtId="170" fontId="28" fillId="0" borderId="50" xfId="51" applyNumberFormat="1" applyFont="1" applyBorder="1" applyAlignment="1" applyProtection="1">
      <alignment vertical="center"/>
    </xf>
    <xf numFmtId="170" fontId="28" fillId="0" borderId="44" xfId="51" applyNumberFormat="1" applyFont="1" applyBorder="1" applyAlignment="1" applyProtection="1">
      <alignment vertical="center"/>
    </xf>
    <xf numFmtId="170" fontId="28" fillId="0" borderId="51" xfId="51" applyNumberFormat="1" applyFont="1" applyBorder="1" applyAlignment="1" applyProtection="1">
      <alignment vertical="center"/>
    </xf>
    <xf numFmtId="10" fontId="27" fillId="32" borderId="41" xfId="50" applyNumberFormat="1" applyFont="1" applyFill="1" applyBorder="1" applyAlignment="1" applyProtection="1">
      <alignment horizontal="center" vertical="center"/>
    </xf>
    <xf numFmtId="170" fontId="27" fillId="32" borderId="51" xfId="50" applyNumberFormat="1" applyFont="1" applyFill="1" applyBorder="1" applyAlignment="1" applyProtection="1">
      <alignment horizontal="right" vertical="center"/>
    </xf>
    <xf numFmtId="0" fontId="28" fillId="0" borderId="40" xfId="50" applyFont="1" applyBorder="1" applyAlignment="1" applyProtection="1">
      <alignment vertical="center"/>
    </xf>
    <xf numFmtId="1" fontId="28" fillId="0" borderId="49" xfId="50" applyNumberFormat="1" applyFont="1" applyBorder="1" applyAlignment="1" applyProtection="1">
      <alignment horizontal="center" vertical="center"/>
    </xf>
    <xf numFmtId="10" fontId="27" fillId="0" borderId="47" xfId="35" applyNumberFormat="1" applyFont="1" applyBorder="1" applyAlignment="1" applyProtection="1">
      <alignment horizontal="center" vertical="center"/>
    </xf>
    <xf numFmtId="170" fontId="27" fillId="0" borderId="51" xfId="51" applyNumberFormat="1" applyFont="1" applyBorder="1" applyAlignment="1" applyProtection="1">
      <alignment vertical="center"/>
    </xf>
    <xf numFmtId="0" fontId="28" fillId="25" borderId="34" xfId="50" applyFont="1" applyFill="1" applyBorder="1"/>
    <xf numFmtId="0" fontId="27" fillId="32" borderId="35" xfId="50" applyFont="1" applyFill="1" applyBorder="1" applyAlignment="1" applyProtection="1">
      <alignment vertical="center"/>
    </xf>
    <xf numFmtId="0" fontId="27" fillId="32" borderId="49" xfId="50" applyFont="1" applyFill="1" applyBorder="1" applyAlignment="1" applyProtection="1">
      <alignment vertical="center"/>
    </xf>
    <xf numFmtId="166" fontId="27" fillId="32" borderId="50" xfId="31" applyNumberFormat="1" applyFont="1" applyFill="1" applyBorder="1" applyAlignment="1" applyProtection="1">
      <alignment vertical="center"/>
    </xf>
    <xf numFmtId="0" fontId="28" fillId="25" borderId="22" xfId="50" applyFont="1" applyFill="1" applyBorder="1"/>
    <xf numFmtId="0" fontId="27" fillId="32" borderId="0" xfId="50" applyFont="1" applyFill="1" applyBorder="1" applyAlignment="1" applyProtection="1">
      <alignment vertical="center"/>
    </xf>
    <xf numFmtId="1" fontId="29" fillId="32" borderId="16" xfId="50" applyNumberFormat="1" applyFont="1" applyFill="1" applyBorder="1" applyAlignment="1" applyProtection="1">
      <alignment vertical="center"/>
    </xf>
    <xf numFmtId="8" fontId="27" fillId="32" borderId="44" xfId="31" applyNumberFormat="1" applyFont="1" applyFill="1" applyBorder="1" applyAlignment="1" applyProtection="1">
      <alignment vertical="center"/>
    </xf>
    <xf numFmtId="0" fontId="28" fillId="0" borderId="22" xfId="50" applyFont="1" applyFill="1" applyBorder="1"/>
    <xf numFmtId="0" fontId="27" fillId="0" borderId="0" xfId="50" applyFont="1" applyFill="1" applyBorder="1" applyAlignment="1" applyProtection="1">
      <alignment vertical="center"/>
    </xf>
    <xf numFmtId="1" fontId="29" fillId="0" borderId="16" xfId="50" applyNumberFormat="1" applyFont="1" applyFill="1" applyBorder="1" applyAlignment="1" applyProtection="1">
      <alignment vertical="center"/>
    </xf>
    <xf numFmtId="171" fontId="27" fillId="0" borderId="44" xfId="31" applyNumberFormat="1" applyFont="1" applyFill="1" applyBorder="1" applyAlignment="1" applyProtection="1">
      <alignment horizontal="center" vertical="center"/>
    </xf>
    <xf numFmtId="0" fontId="27" fillId="36" borderId="22" xfId="50" applyFont="1" applyFill="1" applyBorder="1" applyAlignment="1" applyProtection="1">
      <alignment vertical="center"/>
    </xf>
    <xf numFmtId="3" fontId="27" fillId="36" borderId="16" xfId="35" applyNumberFormat="1" applyFont="1" applyFill="1" applyBorder="1" applyAlignment="1" applyProtection="1">
      <alignment vertical="center"/>
    </xf>
    <xf numFmtId="8" fontId="27" fillId="37" borderId="44" xfId="31" applyNumberFormat="1" applyFont="1" applyFill="1" applyBorder="1" applyAlignment="1" applyProtection="1">
      <alignment vertical="center"/>
    </xf>
    <xf numFmtId="0" fontId="28" fillId="38" borderId="0" xfId="50" applyFont="1" applyFill="1" applyAlignment="1" applyProtection="1">
      <alignment vertical="center"/>
    </xf>
    <xf numFmtId="0" fontId="27" fillId="36" borderId="24" xfId="50" applyFont="1" applyFill="1" applyBorder="1" applyAlignment="1" applyProtection="1">
      <alignment vertical="center"/>
    </xf>
    <xf numFmtId="3" fontId="27" fillId="36" borderId="54" xfId="35" applyNumberFormat="1" applyFont="1" applyFill="1" applyBorder="1" applyAlignment="1" applyProtection="1">
      <alignment vertical="center"/>
    </xf>
    <xf numFmtId="8" fontId="27" fillId="36" borderId="55" xfId="31" applyNumberFormat="1" applyFont="1" applyFill="1" applyBorder="1" applyAlignment="1" applyProtection="1">
      <alignment vertical="center"/>
    </xf>
    <xf numFmtId="0" fontId="30" fillId="0" borderId="0" xfId="50" applyFont="1"/>
    <xf numFmtId="0" fontId="32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center" vertical="center" wrapText="1"/>
    </xf>
    <xf numFmtId="44" fontId="32" fillId="0" borderId="0" xfId="0" applyNumberFormat="1" applyFont="1" applyAlignment="1" applyProtection="1">
      <alignment vertical="center"/>
    </xf>
    <xf numFmtId="0" fontId="27" fillId="0" borderId="28" xfId="0" applyFont="1" applyBorder="1" applyAlignment="1" applyProtection="1">
      <alignment horizontal="center" vertical="center" wrapText="1"/>
    </xf>
    <xf numFmtId="167" fontId="27" fillId="0" borderId="28" xfId="46" applyFont="1" applyBorder="1" applyAlignment="1" applyProtection="1">
      <alignment horizontal="center" vertical="center" wrapText="1"/>
    </xf>
    <xf numFmtId="0" fontId="28" fillId="0" borderId="0" xfId="0" applyFont="1"/>
    <xf numFmtId="0" fontId="28" fillId="0" borderId="22" xfId="0" applyFont="1" applyBorder="1" applyAlignment="1">
      <alignment horizontal="center"/>
    </xf>
    <xf numFmtId="0" fontId="28" fillId="0" borderId="43" xfId="0" applyFont="1" applyBorder="1" applyAlignment="1" applyProtection="1">
      <alignment horizontal="center" vertical="center"/>
    </xf>
    <xf numFmtId="10" fontId="28" fillId="0" borderId="43" xfId="0" applyNumberFormat="1" applyFont="1" applyBorder="1" applyAlignment="1" applyProtection="1">
      <alignment horizontal="center" vertical="center"/>
    </xf>
    <xf numFmtId="169" fontId="28" fillId="0" borderId="0" xfId="0" applyNumberFormat="1" applyFont="1" applyAlignment="1" applyProtection="1">
      <alignment vertical="center"/>
    </xf>
    <xf numFmtId="0" fontId="28" fillId="0" borderId="45" xfId="0" applyFont="1" applyBorder="1" applyAlignment="1">
      <alignment horizontal="center"/>
    </xf>
    <xf numFmtId="10" fontId="28" fillId="0" borderId="43" xfId="52" applyNumberFormat="1" applyFont="1" applyBorder="1" applyAlignment="1" applyProtection="1">
      <alignment horizontal="center" vertical="center"/>
    </xf>
    <xf numFmtId="0" fontId="28" fillId="0" borderId="46" xfId="0" applyFont="1" applyBorder="1" applyAlignment="1">
      <alignment horizontal="center"/>
    </xf>
    <xf numFmtId="10" fontId="28" fillId="0" borderId="47" xfId="52" applyNumberFormat="1" applyFont="1" applyBorder="1" applyAlignment="1" applyProtection="1">
      <alignment horizontal="center" vertical="center"/>
    </xf>
    <xf numFmtId="0" fontId="28" fillId="0" borderId="22" xfId="0" applyFont="1" applyBorder="1"/>
    <xf numFmtId="10" fontId="27" fillId="0" borderId="31" xfId="52" applyNumberFormat="1" applyFont="1" applyBorder="1" applyAlignment="1" applyProtection="1">
      <alignment horizontal="center" vertical="center"/>
    </xf>
    <xf numFmtId="0" fontId="28" fillId="0" borderId="39" xfId="0" applyFont="1" applyBorder="1" applyAlignment="1" applyProtection="1">
      <alignment horizontal="center" vertical="center"/>
    </xf>
    <xf numFmtId="0" fontId="28" fillId="0" borderId="33" xfId="0" applyFont="1" applyBorder="1" applyAlignment="1" applyProtection="1">
      <alignment vertical="center"/>
    </xf>
    <xf numFmtId="0" fontId="28" fillId="0" borderId="31" xfId="0" applyFont="1" applyBorder="1" applyAlignment="1" applyProtection="1">
      <alignment vertical="center"/>
    </xf>
    <xf numFmtId="10" fontId="28" fillId="0" borderId="28" xfId="52" applyNumberFormat="1" applyFont="1" applyBorder="1" applyAlignment="1" applyProtection="1">
      <alignment horizontal="center" vertical="center"/>
    </xf>
    <xf numFmtId="10" fontId="27" fillId="32" borderId="33" xfId="0" applyNumberFormat="1" applyFont="1" applyFill="1" applyBorder="1" applyAlignment="1" applyProtection="1">
      <alignment horizontal="center" vertical="center"/>
    </xf>
    <xf numFmtId="170" fontId="27" fillId="32" borderId="29" xfId="0" applyNumberFormat="1" applyFont="1" applyFill="1" applyBorder="1" applyAlignment="1" applyProtection="1">
      <alignment horizontal="right" vertical="center"/>
    </xf>
    <xf numFmtId="0" fontId="28" fillId="0" borderId="48" xfId="0" applyFont="1" applyBorder="1" applyAlignment="1">
      <alignment horizontal="center"/>
    </xf>
    <xf numFmtId="10" fontId="28" fillId="0" borderId="42" xfId="52" applyNumberFormat="1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vertical="center"/>
    </xf>
    <xf numFmtId="44" fontId="28" fillId="0" borderId="16" xfId="0" applyNumberFormat="1" applyFont="1" applyBorder="1" applyAlignment="1" applyProtection="1">
      <alignment horizontal="center" vertical="center"/>
    </xf>
    <xf numFmtId="0" fontId="28" fillId="34" borderId="0" xfId="0" applyFont="1" applyFill="1" applyAlignment="1" applyProtection="1">
      <alignment vertical="center"/>
    </xf>
    <xf numFmtId="1" fontId="28" fillId="0" borderId="16" xfId="0" applyNumberFormat="1" applyFont="1" applyBorder="1" applyAlignment="1" applyProtection="1">
      <alignment horizontal="center" vertical="center"/>
    </xf>
    <xf numFmtId="3" fontId="28" fillId="0" borderId="16" xfId="52" applyNumberFormat="1" applyFont="1" applyBorder="1" applyAlignment="1" applyProtection="1">
      <alignment horizontal="center" vertical="center"/>
    </xf>
    <xf numFmtId="44" fontId="28" fillId="0" borderId="16" xfId="50" applyNumberFormat="1" applyFont="1" applyFill="1" applyBorder="1" applyAlignment="1" applyProtection="1">
      <alignment horizontal="center" vertical="center"/>
    </xf>
    <xf numFmtId="10" fontId="28" fillId="0" borderId="42" xfId="35" applyNumberFormat="1" applyFont="1" applyFill="1" applyBorder="1" applyAlignment="1" applyProtection="1">
      <alignment horizontal="center" vertical="center"/>
    </xf>
    <xf numFmtId="10" fontId="28" fillId="0" borderId="43" xfId="35" applyNumberFormat="1" applyFont="1" applyFill="1" applyBorder="1" applyAlignment="1" applyProtection="1">
      <alignment horizontal="center" vertical="center"/>
    </xf>
    <xf numFmtId="10" fontId="28" fillId="0" borderId="47" xfId="35" applyNumberFormat="1" applyFont="1" applyFill="1" applyBorder="1" applyAlignment="1" applyProtection="1">
      <alignment horizontal="center" vertical="center"/>
    </xf>
    <xf numFmtId="167" fontId="27" fillId="0" borderId="29" xfId="46" applyFont="1" applyBorder="1" applyAlignment="1" applyProtection="1">
      <alignment horizontal="center" vertical="center" wrapText="1"/>
    </xf>
    <xf numFmtId="3" fontId="32" fillId="0" borderId="39" xfId="46" applyNumberFormat="1" applyFont="1" applyBorder="1" applyAlignment="1" applyProtection="1">
      <alignment horizontal="left" vertical="center"/>
    </xf>
    <xf numFmtId="3" fontId="32" fillId="0" borderId="28" xfId="46" applyNumberFormat="1" applyFont="1" applyBorder="1" applyAlignment="1" applyProtection="1">
      <alignment horizontal="left" vertical="center"/>
    </xf>
    <xf numFmtId="3" fontId="32" fillId="0" borderId="28" xfId="46" applyNumberFormat="1" applyFont="1" applyBorder="1" applyAlignment="1" applyProtection="1">
      <alignment horizontal="center" vertical="center"/>
    </xf>
    <xf numFmtId="0" fontId="27" fillId="31" borderId="28" xfId="50" applyFont="1" applyFill="1" applyBorder="1" applyAlignment="1" applyProtection="1">
      <alignment horizontal="center" vertical="center"/>
    </xf>
    <xf numFmtId="0" fontId="28" fillId="0" borderId="0" xfId="50" applyFont="1" applyBorder="1" applyAlignment="1" applyProtection="1">
      <alignment vertical="center"/>
    </xf>
    <xf numFmtId="0" fontId="28" fillId="0" borderId="40" xfId="50" applyFont="1" applyBorder="1" applyAlignment="1" applyProtection="1">
      <alignment vertical="center"/>
    </xf>
    <xf numFmtId="0" fontId="27" fillId="0" borderId="53" xfId="0" applyFont="1" applyBorder="1" applyAlignment="1" applyProtection="1">
      <alignment horizontal="center" vertical="center" wrapText="1"/>
    </xf>
    <xf numFmtId="0" fontId="28" fillId="24" borderId="0" xfId="48" applyFont="1" applyFill="1" applyAlignment="1">
      <alignment vertical="center"/>
    </xf>
    <xf numFmtId="0" fontId="28" fillId="24" borderId="0" xfId="33" applyFont="1" applyFill="1" applyAlignment="1">
      <alignment vertical="center"/>
    </xf>
    <xf numFmtId="0" fontId="39" fillId="24" borderId="0" xfId="48" applyFont="1" applyFill="1" applyAlignment="1">
      <alignment vertical="center"/>
    </xf>
    <xf numFmtId="0" fontId="36" fillId="40" borderId="68" xfId="48" applyFont="1" applyFill="1" applyBorder="1" applyAlignment="1">
      <alignment horizontal="center" vertical="center" wrapText="1"/>
    </xf>
    <xf numFmtId="0" fontId="36" fillId="40" borderId="66" xfId="48" applyFont="1" applyFill="1" applyBorder="1" applyAlignment="1">
      <alignment horizontal="center" vertical="center" wrapText="1"/>
    </xf>
    <xf numFmtId="0" fontId="28" fillId="0" borderId="0" xfId="48" applyFont="1" applyFill="1" applyAlignment="1">
      <alignment vertical="center"/>
    </xf>
    <xf numFmtId="0" fontId="31" fillId="25" borderId="67" xfId="48" applyFont="1" applyFill="1" applyBorder="1" applyAlignment="1">
      <alignment horizontal="center" vertical="center"/>
    </xf>
    <xf numFmtId="0" fontId="31" fillId="25" borderId="40" xfId="48" applyFont="1" applyFill="1" applyBorder="1" applyAlignment="1">
      <alignment horizontal="center" vertical="center"/>
    </xf>
    <xf numFmtId="0" fontId="28" fillId="24" borderId="0" xfId="56" applyFont="1" applyFill="1" applyAlignment="1">
      <alignment vertical="center"/>
    </xf>
    <xf numFmtId="0" fontId="28" fillId="0" borderId="0" xfId="33" applyFont="1" applyFill="1" applyAlignment="1">
      <alignment vertical="center"/>
    </xf>
    <xf numFmtId="44" fontId="32" fillId="0" borderId="47" xfId="49" applyNumberFormat="1" applyFont="1" applyFill="1" applyBorder="1" applyAlignment="1">
      <alignment horizontal="right" vertical="center"/>
    </xf>
    <xf numFmtId="44" fontId="32" fillId="0" borderId="69" xfId="49" applyNumberFormat="1" applyFont="1" applyFill="1" applyBorder="1" applyAlignment="1">
      <alignment horizontal="center" vertical="center"/>
    </xf>
    <xf numFmtId="44" fontId="32" fillId="0" borderId="29" xfId="49" applyNumberFormat="1" applyFont="1" applyFill="1" applyBorder="1" applyAlignment="1">
      <alignment horizontal="center" vertical="center"/>
    </xf>
    <xf numFmtId="44" fontId="32" fillId="0" borderId="28" xfId="49" applyNumberFormat="1" applyFont="1" applyFill="1" applyBorder="1" applyAlignment="1">
      <alignment horizontal="center" vertical="center"/>
    </xf>
    <xf numFmtId="44" fontId="31" fillId="25" borderId="36" xfId="49" applyNumberFormat="1" applyFont="1" applyFill="1" applyBorder="1" applyAlignment="1">
      <alignment horizontal="center" vertical="center"/>
    </xf>
    <xf numFmtId="44" fontId="31" fillId="25" borderId="80" xfId="49" applyNumberFormat="1" applyFont="1" applyFill="1" applyBorder="1" applyAlignment="1">
      <alignment horizontal="center" vertical="center"/>
    </xf>
    <xf numFmtId="0" fontId="35" fillId="25" borderId="74" xfId="56" applyFont="1" applyFill="1" applyBorder="1" applyAlignment="1">
      <alignment vertical="center"/>
    </xf>
    <xf numFmtId="44" fontId="32" fillId="0" borderId="51" xfId="49" applyNumberFormat="1" applyFont="1" applyFill="1" applyBorder="1" applyAlignment="1">
      <alignment horizontal="right" vertical="center"/>
    </xf>
    <xf numFmtId="44" fontId="32" fillId="0" borderId="29" xfId="49" applyNumberFormat="1" applyFont="1" applyFill="1" applyBorder="1" applyAlignment="1">
      <alignment horizontal="right" vertical="center"/>
    </xf>
    <xf numFmtId="44" fontId="28" fillId="0" borderId="35" xfId="50" applyNumberFormat="1" applyFont="1" applyBorder="1" applyAlignment="1" applyProtection="1">
      <alignment vertical="center"/>
    </xf>
    <xf numFmtId="44" fontId="31" fillId="0" borderId="0" xfId="0" applyNumberFormat="1" applyFont="1" applyAlignment="1" applyProtection="1">
      <alignment vertical="center"/>
    </xf>
    <xf numFmtId="0" fontId="31" fillId="0" borderId="0" xfId="0" applyFont="1" applyAlignment="1" applyProtection="1">
      <alignment vertical="center"/>
    </xf>
    <xf numFmtId="3" fontId="31" fillId="41" borderId="28" xfId="46" applyNumberFormat="1" applyFont="1" applyFill="1" applyBorder="1" applyAlignment="1" applyProtection="1">
      <alignment horizontal="center" vertical="center"/>
    </xf>
    <xf numFmtId="3" fontId="37" fillId="42" borderId="82" xfId="46" applyNumberFormat="1" applyFont="1" applyFill="1" applyBorder="1" applyAlignment="1" applyProtection="1">
      <alignment horizontal="center" vertical="center"/>
    </xf>
    <xf numFmtId="44" fontId="37" fillId="0" borderId="0" xfId="0" applyNumberFormat="1" applyFont="1" applyAlignment="1" applyProtection="1">
      <alignment vertical="center"/>
    </xf>
    <xf numFmtId="0" fontId="37" fillId="0" borderId="0" xfId="0" applyFont="1" applyAlignment="1" applyProtection="1">
      <alignment vertical="center"/>
    </xf>
    <xf numFmtId="172" fontId="32" fillId="0" borderId="0" xfId="0" applyNumberFormat="1" applyFont="1" applyAlignment="1" applyProtection="1">
      <alignment vertical="center"/>
    </xf>
    <xf numFmtId="172" fontId="32" fillId="0" borderId="0" xfId="0" applyNumberFormat="1" applyFont="1" applyAlignment="1" applyProtection="1">
      <alignment horizontal="center" vertical="center" wrapText="1"/>
    </xf>
    <xf numFmtId="172" fontId="31" fillId="0" borderId="0" xfId="0" applyNumberFormat="1" applyFont="1" applyAlignment="1" applyProtection="1">
      <alignment vertical="center"/>
    </xf>
    <xf numFmtId="172" fontId="37" fillId="0" borderId="0" xfId="0" applyNumberFormat="1" applyFont="1" applyAlignment="1" applyProtection="1">
      <alignment vertical="center"/>
    </xf>
    <xf numFmtId="0" fontId="41" fillId="0" borderId="0" xfId="0" applyFont="1" applyAlignment="1" applyProtection="1">
      <alignment vertical="center"/>
    </xf>
    <xf numFmtId="174" fontId="32" fillId="0" borderId="28" xfId="46" applyNumberFormat="1" applyFont="1" applyFill="1" applyBorder="1" applyAlignment="1" applyProtection="1">
      <alignment vertical="center"/>
    </xf>
    <xf numFmtId="174" fontId="32" fillId="0" borderId="28" xfId="46" applyNumberFormat="1" applyFont="1" applyBorder="1" applyAlignment="1" applyProtection="1">
      <alignment vertical="center"/>
    </xf>
    <xf numFmtId="174" fontId="32" fillId="0" borderId="29" xfId="46" applyNumberFormat="1" applyFont="1" applyBorder="1" applyAlignment="1" applyProtection="1">
      <alignment vertical="center"/>
    </xf>
    <xf numFmtId="174" fontId="31" fillId="41" borderId="28" xfId="46" applyNumberFormat="1" applyFont="1" applyFill="1" applyBorder="1" applyAlignment="1" applyProtection="1">
      <alignment vertical="center"/>
    </xf>
    <xf numFmtId="174" fontId="31" fillId="41" borderId="29" xfId="46" applyNumberFormat="1" applyFont="1" applyFill="1" applyBorder="1" applyAlignment="1" applyProtection="1">
      <alignment vertical="center"/>
    </xf>
    <xf numFmtId="174" fontId="37" fillId="42" borderId="82" xfId="46" applyNumberFormat="1" applyFont="1" applyFill="1" applyBorder="1" applyAlignment="1" applyProtection="1">
      <alignment vertical="center"/>
    </xf>
    <xf numFmtId="174" fontId="37" fillId="42" borderId="83" xfId="0" applyNumberFormat="1" applyFont="1" applyFill="1" applyBorder="1" applyAlignment="1" applyProtection="1">
      <alignment vertical="center"/>
    </xf>
    <xf numFmtId="44" fontId="42" fillId="25" borderId="76" xfId="56" applyNumberFormat="1" applyFont="1" applyFill="1" applyBorder="1" applyAlignment="1">
      <alignment horizontal="center" vertical="center"/>
    </xf>
    <xf numFmtId="3" fontId="32" fillId="0" borderId="0" xfId="0" applyNumberFormat="1" applyFont="1" applyAlignment="1" applyProtection="1">
      <alignment horizontal="center" vertical="center"/>
    </xf>
    <xf numFmtId="0" fontId="32" fillId="0" borderId="0" xfId="0" applyFont="1" applyAlignment="1" applyProtection="1">
      <alignment horizontal="center" vertical="center"/>
    </xf>
    <xf numFmtId="0" fontId="28" fillId="0" borderId="0" xfId="48" applyFont="1" applyFill="1" applyAlignment="1">
      <alignment horizontal="center" vertical="center"/>
    </xf>
    <xf numFmtId="0" fontId="28" fillId="24" borderId="0" xfId="48" applyFont="1" applyFill="1" applyAlignment="1">
      <alignment horizontal="center" vertical="center"/>
    </xf>
    <xf numFmtId="0" fontId="28" fillId="24" borderId="0" xfId="56" applyFont="1" applyFill="1" applyAlignment="1">
      <alignment horizontal="center" vertical="center"/>
    </xf>
    <xf numFmtId="0" fontId="39" fillId="24" borderId="0" xfId="48" applyFont="1" applyFill="1" applyAlignment="1">
      <alignment horizontal="center" vertical="center"/>
    </xf>
    <xf numFmtId="0" fontId="28" fillId="0" borderId="0" xfId="33" applyFont="1" applyFill="1" applyAlignment="1">
      <alignment horizontal="center" vertical="center"/>
    </xf>
    <xf numFmtId="0" fontId="28" fillId="0" borderId="0" xfId="50" applyFont="1" applyBorder="1" applyAlignment="1" applyProtection="1">
      <alignment vertical="center"/>
    </xf>
    <xf numFmtId="44" fontId="34" fillId="0" borderId="63" xfId="57" applyNumberFormat="1" applyFont="1" applyFill="1" applyBorder="1" applyAlignment="1">
      <alignment horizontal="center" vertical="center"/>
    </xf>
    <xf numFmtId="44" fontId="34" fillId="0" borderId="47" xfId="57" applyNumberFormat="1" applyFont="1" applyFill="1" applyBorder="1" applyAlignment="1">
      <alignment horizontal="center" vertical="center"/>
    </xf>
    <xf numFmtId="0" fontId="32" fillId="0" borderId="39" xfId="48" applyFont="1" applyFill="1" applyBorder="1" applyAlignment="1">
      <alignment vertical="center"/>
    </xf>
    <xf numFmtId="0" fontId="43" fillId="0" borderId="39" xfId="0" applyFont="1" applyFill="1" applyBorder="1" applyAlignment="1">
      <alignment horizontal="center" vertical="center" wrapText="1"/>
    </xf>
    <xf numFmtId="0" fontId="46" fillId="0" borderId="0" xfId="50" applyFont="1" applyFill="1" applyBorder="1" applyAlignment="1">
      <alignment vertical="center"/>
    </xf>
    <xf numFmtId="0" fontId="43" fillId="0" borderId="87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wrapText="1"/>
    </xf>
    <xf numFmtId="0" fontId="43" fillId="0" borderId="48" xfId="0" applyFont="1" applyFill="1" applyBorder="1" applyAlignment="1">
      <alignment horizontal="center" vertical="center" wrapText="1"/>
    </xf>
    <xf numFmtId="0" fontId="23" fillId="0" borderId="0" xfId="0" applyFont="1" applyFill="1" applyBorder="1"/>
    <xf numFmtId="0" fontId="0" fillId="0" borderId="23" xfId="0" applyFont="1" applyFill="1" applyBorder="1" applyAlignment="1">
      <alignment horizontal="justify" vertical="center" wrapText="1"/>
    </xf>
    <xf numFmtId="0" fontId="23" fillId="0" borderId="23" xfId="0" applyFont="1" applyFill="1" applyBorder="1" applyAlignment="1">
      <alignment horizontal="justify" vertical="center" wrapText="1"/>
    </xf>
    <xf numFmtId="0" fontId="0" fillId="0" borderId="50" xfId="0" applyFont="1" applyFill="1" applyBorder="1" applyAlignment="1">
      <alignment horizontal="left" vertical="center" wrapText="1"/>
    </xf>
    <xf numFmtId="0" fontId="0" fillId="0" borderId="51" xfId="0" applyFont="1" applyFill="1" applyBorder="1" applyAlignment="1">
      <alignment horizontal="left" vertical="center" wrapText="1"/>
    </xf>
    <xf numFmtId="0" fontId="43" fillId="0" borderId="46" xfId="0" applyFont="1" applyFill="1" applyBorder="1" applyAlignment="1">
      <alignment horizontal="center" vertical="center" wrapText="1"/>
    </xf>
    <xf numFmtId="0" fontId="0" fillId="0" borderId="51" xfId="0" applyFont="1" applyFill="1" applyBorder="1" applyAlignment="1">
      <alignment horizontal="justify" vertical="center" wrapText="1"/>
    </xf>
    <xf numFmtId="0" fontId="23" fillId="0" borderId="29" xfId="0" applyFont="1" applyFill="1" applyBorder="1" applyAlignment="1">
      <alignment horizontal="justify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45" fillId="0" borderId="29" xfId="50" applyFont="1" applyFill="1" applyBorder="1" applyAlignment="1">
      <alignment horizontal="justify" vertical="center"/>
    </xf>
    <xf numFmtId="0" fontId="23" fillId="0" borderId="50" xfId="0" applyFont="1" applyFill="1" applyBorder="1" applyAlignment="1">
      <alignment horizontal="justify" vertical="center" wrapText="1"/>
    </xf>
    <xf numFmtId="0" fontId="23" fillId="0" borderId="66" xfId="0" applyFont="1" applyFill="1" applyBorder="1" applyAlignment="1">
      <alignment horizontal="justify" vertical="center" wrapText="1"/>
    </xf>
    <xf numFmtId="0" fontId="32" fillId="0" borderId="28" xfId="48" applyFont="1" applyFill="1" applyBorder="1" applyAlignment="1">
      <alignment horizontal="center" vertical="center"/>
    </xf>
    <xf numFmtId="0" fontId="32" fillId="0" borderId="28" xfId="48" applyFont="1" applyFill="1" applyBorder="1" applyAlignment="1">
      <alignment horizontal="center" vertical="center"/>
    </xf>
    <xf numFmtId="0" fontId="28" fillId="0" borderId="89" xfId="50" applyFont="1" applyBorder="1" applyAlignment="1">
      <alignment horizontal="center"/>
    </xf>
    <xf numFmtId="10" fontId="28" fillId="0" borderId="40" xfId="35" applyNumberFormat="1" applyFont="1" applyBorder="1" applyAlignment="1" applyProtection="1">
      <alignment horizontal="center" vertical="center"/>
    </xf>
    <xf numFmtId="0" fontId="32" fillId="24" borderId="39" xfId="48" applyFont="1" applyFill="1" applyBorder="1" applyAlignment="1">
      <alignment vertical="center"/>
    </xf>
    <xf numFmtId="0" fontId="34" fillId="0" borderId="39" xfId="56" applyFont="1" applyFill="1" applyBorder="1" applyAlignment="1">
      <alignment vertical="center"/>
    </xf>
    <xf numFmtId="0" fontId="34" fillId="0" borderId="28" xfId="56" applyFont="1" applyFill="1" applyBorder="1" applyAlignment="1">
      <alignment horizontal="center" vertical="center"/>
    </xf>
    <xf numFmtId="44" fontId="34" fillId="0" borderId="28" xfId="57" applyNumberFormat="1" applyFont="1" applyFill="1" applyBorder="1" applyAlignment="1">
      <alignment horizontal="center" vertical="center"/>
    </xf>
    <xf numFmtId="0" fontId="32" fillId="0" borderId="46" xfId="48" applyFont="1" applyFill="1" applyBorder="1" applyAlignment="1">
      <alignment vertical="center"/>
    </xf>
    <xf numFmtId="0" fontId="32" fillId="0" borderId="47" xfId="48" applyFont="1" applyFill="1" applyBorder="1" applyAlignment="1">
      <alignment horizontal="center" vertical="center"/>
    </xf>
    <xf numFmtId="8" fontId="31" fillId="25" borderId="86" xfId="48" applyNumberFormat="1" applyFont="1" applyFill="1" applyBorder="1" applyAlignment="1">
      <alignment horizontal="center" vertical="center"/>
    </xf>
    <xf numFmtId="44" fontId="31" fillId="25" borderId="70" xfId="49" applyNumberFormat="1" applyFont="1" applyFill="1" applyBorder="1" applyAlignment="1">
      <alignment horizontal="center" vertical="center"/>
    </xf>
    <xf numFmtId="0" fontId="34" fillId="0" borderId="13" xfId="56" applyFont="1" applyFill="1" applyBorder="1" applyAlignment="1">
      <alignment vertical="center"/>
    </xf>
    <xf numFmtId="0" fontId="34" fillId="0" borderId="11" xfId="56" applyFont="1" applyFill="1" applyBorder="1" applyAlignment="1">
      <alignment horizontal="center" vertical="center"/>
    </xf>
    <xf numFmtId="0" fontId="0" fillId="0" borderId="91" xfId="0" applyFont="1" applyFill="1" applyBorder="1" applyAlignment="1">
      <alignment horizontal="left" vertical="center" wrapText="1"/>
    </xf>
    <xf numFmtId="0" fontId="32" fillId="45" borderId="28" xfId="48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left" vertical="center" wrapText="1"/>
    </xf>
    <xf numFmtId="0" fontId="45" fillId="0" borderId="91" xfId="0" applyFont="1" applyFill="1" applyBorder="1" applyAlignment="1">
      <alignment horizontal="left" vertical="center" wrapText="1"/>
    </xf>
    <xf numFmtId="0" fontId="43" fillId="0" borderId="65" xfId="0" applyFont="1" applyFill="1" applyBorder="1" applyAlignment="1">
      <alignment horizontal="center" wrapText="1"/>
    </xf>
    <xf numFmtId="0" fontId="43" fillId="0" borderId="70" xfId="0" applyFont="1" applyFill="1" applyBorder="1" applyAlignment="1">
      <alignment horizontal="center" wrapText="1"/>
    </xf>
    <xf numFmtId="0" fontId="50" fillId="0" borderId="22" xfId="0" applyFont="1" applyFill="1" applyBorder="1" applyAlignment="1">
      <alignment horizontal="left" vertical="center" wrapText="1"/>
    </xf>
    <xf numFmtId="0" fontId="50" fillId="0" borderId="23" xfId="0" applyFont="1" applyFill="1" applyBorder="1" applyAlignment="1">
      <alignment horizontal="left" vertical="center" wrapText="1"/>
    </xf>
    <xf numFmtId="0" fontId="50" fillId="0" borderId="73" xfId="0" applyFont="1" applyFill="1" applyBorder="1" applyAlignment="1">
      <alignment horizontal="left" vertical="center" wrapText="1"/>
    </xf>
    <xf numFmtId="0" fontId="50" fillId="0" borderId="26" xfId="0" applyFont="1" applyFill="1" applyBorder="1" applyAlignment="1">
      <alignment horizontal="left" vertical="center" wrapText="1"/>
    </xf>
    <xf numFmtId="0" fontId="48" fillId="44" borderId="13" xfId="0" applyFont="1" applyFill="1" applyBorder="1" applyAlignment="1">
      <alignment horizontal="center" vertical="center" wrapText="1"/>
    </xf>
    <xf numFmtId="0" fontId="48" fillId="44" borderId="69" xfId="0" applyFont="1" applyFill="1" applyBorder="1" applyAlignment="1">
      <alignment horizontal="center" vertical="center" wrapText="1"/>
    </xf>
    <xf numFmtId="0" fontId="48" fillId="44" borderId="87" xfId="0" applyFont="1" applyFill="1" applyBorder="1" applyAlignment="1">
      <alignment horizontal="center" vertical="center" wrapText="1"/>
    </xf>
    <xf numFmtId="0" fontId="48" fillId="44" borderId="66" xfId="0" applyFont="1" applyFill="1" applyBorder="1" applyAlignment="1">
      <alignment horizontal="center" vertical="center" wrapText="1"/>
    </xf>
    <xf numFmtId="0" fontId="43" fillId="0" borderId="46" xfId="0" applyFont="1" applyFill="1" applyBorder="1" applyAlignment="1">
      <alignment horizontal="center" vertical="center" wrapText="1"/>
    </xf>
    <xf numFmtId="0" fontId="43" fillId="0" borderId="39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left" vertical="center" wrapText="1"/>
    </xf>
    <xf numFmtId="0" fontId="23" fillId="0" borderId="29" xfId="0" applyFont="1" applyFill="1" applyBorder="1" applyAlignment="1">
      <alignment horizontal="left" vertical="center" wrapText="1"/>
    </xf>
    <xf numFmtId="0" fontId="0" fillId="0" borderId="50" xfId="0" applyFont="1" applyFill="1" applyBorder="1" applyAlignment="1">
      <alignment horizontal="left" vertical="center" wrapText="1"/>
    </xf>
    <xf numFmtId="0" fontId="0" fillId="0" borderId="51" xfId="0" applyFont="1" applyFill="1" applyBorder="1" applyAlignment="1">
      <alignment horizontal="left" vertical="center" wrapText="1"/>
    </xf>
    <xf numFmtId="0" fontId="43" fillId="45" borderId="89" xfId="0" applyFont="1" applyFill="1" applyBorder="1" applyAlignment="1">
      <alignment horizontal="center" vertical="center" wrapText="1"/>
    </xf>
    <xf numFmtId="0" fontId="43" fillId="45" borderId="46" xfId="0" applyFont="1" applyFill="1" applyBorder="1" applyAlignment="1">
      <alignment horizontal="center" vertical="center" wrapText="1"/>
    </xf>
    <xf numFmtId="0" fontId="43" fillId="0" borderId="89" xfId="0" applyFont="1" applyFill="1" applyBorder="1" applyAlignment="1">
      <alignment horizontal="center" vertical="center" wrapText="1"/>
    </xf>
    <xf numFmtId="0" fontId="43" fillId="0" borderId="45" xfId="0" applyFont="1" applyFill="1" applyBorder="1" applyAlignment="1">
      <alignment horizontal="center" vertical="center" wrapText="1"/>
    </xf>
    <xf numFmtId="0" fontId="31" fillId="40" borderId="57" xfId="33" applyFont="1" applyFill="1" applyBorder="1" applyAlignment="1">
      <alignment horizontal="center" vertical="center"/>
    </xf>
    <xf numFmtId="0" fontId="31" fillId="40" borderId="61" xfId="33" applyFont="1" applyFill="1" applyBorder="1" applyAlignment="1">
      <alignment horizontal="center" vertical="center"/>
    </xf>
    <xf numFmtId="0" fontId="31" fillId="40" borderId="59" xfId="33" applyFont="1" applyFill="1" applyBorder="1" applyAlignment="1">
      <alignment horizontal="center" vertical="center"/>
    </xf>
    <xf numFmtId="0" fontId="36" fillId="40" borderId="56" xfId="48" applyFont="1" applyFill="1" applyBorder="1" applyAlignment="1">
      <alignment horizontal="center" vertical="center" wrapText="1"/>
    </xf>
    <xf numFmtId="0" fontId="36" fillId="40" borderId="21" xfId="48" applyFont="1" applyFill="1" applyBorder="1" applyAlignment="1">
      <alignment horizontal="center" vertical="center" wrapText="1"/>
    </xf>
    <xf numFmtId="0" fontId="32" fillId="0" borderId="46" xfId="48" applyFont="1" applyFill="1" applyBorder="1" applyAlignment="1">
      <alignment horizontal="center" vertical="center"/>
    </xf>
    <xf numFmtId="0" fontId="32" fillId="0" borderId="47" xfId="48" applyFont="1" applyFill="1" applyBorder="1" applyAlignment="1">
      <alignment horizontal="center" vertical="center"/>
    </xf>
    <xf numFmtId="0" fontId="32" fillId="0" borderId="51" xfId="48" applyFont="1" applyFill="1" applyBorder="1" applyAlignment="1">
      <alignment horizontal="center" vertical="center"/>
    </xf>
    <xf numFmtId="0" fontId="32" fillId="0" borderId="12" xfId="56" applyFont="1" applyFill="1" applyBorder="1" applyAlignment="1">
      <alignment horizontal="center" vertical="center"/>
    </xf>
    <xf numFmtId="0" fontId="32" fillId="0" borderId="88" xfId="56" applyFont="1" applyFill="1" applyBorder="1" applyAlignment="1">
      <alignment horizontal="center" vertical="center"/>
    </xf>
    <xf numFmtId="0" fontId="32" fillId="0" borderId="90" xfId="56" applyFont="1" applyFill="1" applyBorder="1" applyAlignment="1">
      <alignment horizontal="center" vertical="center"/>
    </xf>
    <xf numFmtId="0" fontId="32" fillId="43" borderId="87" xfId="56" applyFont="1" applyFill="1" applyBorder="1" applyAlignment="1">
      <alignment horizontal="center" vertical="center" wrapText="1"/>
    </xf>
    <xf numFmtId="0" fontId="32" fillId="43" borderId="68" xfId="56" applyFont="1" applyFill="1" applyBorder="1" applyAlignment="1">
      <alignment horizontal="center" vertical="center" wrapText="1"/>
    </xf>
    <xf numFmtId="0" fontId="32" fillId="43" borderId="66" xfId="56" applyFont="1" applyFill="1" applyBorder="1" applyAlignment="1">
      <alignment horizontal="center" vertical="center" wrapText="1"/>
    </xf>
    <xf numFmtId="0" fontId="36" fillId="40" borderId="13" xfId="48" applyFont="1" applyFill="1" applyBorder="1" applyAlignment="1">
      <alignment horizontal="center" vertical="center" wrapText="1"/>
    </xf>
    <xf numFmtId="0" fontId="36" fillId="40" borderId="11" xfId="48" applyFont="1" applyFill="1" applyBorder="1" applyAlignment="1">
      <alignment horizontal="center" vertical="center" wrapText="1"/>
    </xf>
    <xf numFmtId="0" fontId="36" fillId="40" borderId="69" xfId="48" applyFont="1" applyFill="1" applyBorder="1" applyAlignment="1">
      <alignment horizontal="center" vertical="center" wrapText="1"/>
    </xf>
    <xf numFmtId="0" fontId="36" fillId="40" borderId="87" xfId="48" applyFont="1" applyFill="1" applyBorder="1" applyAlignment="1">
      <alignment horizontal="center" vertical="center" wrapText="1"/>
    </xf>
    <xf numFmtId="0" fontId="36" fillId="40" borderId="68" xfId="48" applyFont="1" applyFill="1" applyBorder="1" applyAlignment="1">
      <alignment horizontal="center" vertical="center" wrapText="1"/>
    </xf>
    <xf numFmtId="0" fontId="36" fillId="40" borderId="66" xfId="48" applyFont="1" applyFill="1" applyBorder="1" applyAlignment="1">
      <alignment horizontal="center" vertical="center" wrapText="1"/>
    </xf>
    <xf numFmtId="0" fontId="38" fillId="24" borderId="22" xfId="33" applyFont="1" applyFill="1" applyBorder="1" applyAlignment="1">
      <alignment horizontal="center" vertical="center" wrapText="1"/>
    </xf>
    <xf numFmtId="0" fontId="38" fillId="24" borderId="0" xfId="33" applyFont="1" applyFill="1" applyBorder="1" applyAlignment="1">
      <alignment horizontal="center" vertical="center" wrapText="1"/>
    </xf>
    <xf numFmtId="0" fontId="38" fillId="24" borderId="23" xfId="33" applyFont="1" applyFill="1" applyBorder="1" applyAlignment="1">
      <alignment horizontal="center" vertical="center" wrapText="1"/>
    </xf>
    <xf numFmtId="0" fontId="36" fillId="40" borderId="45" xfId="48" applyFont="1" applyFill="1" applyBorder="1" applyAlignment="1">
      <alignment horizontal="center" vertical="center" wrapText="1"/>
    </xf>
    <xf numFmtId="0" fontId="36" fillId="40" borderId="72" xfId="48" applyFont="1" applyFill="1" applyBorder="1" applyAlignment="1">
      <alignment horizontal="center" vertical="center" wrapText="1"/>
    </xf>
    <xf numFmtId="0" fontId="36" fillId="40" borderId="43" xfId="48" applyFont="1" applyFill="1" applyBorder="1" applyAlignment="1">
      <alignment horizontal="center" vertical="center" wrapText="1"/>
    </xf>
    <xf numFmtId="0" fontId="36" fillId="40" borderId="71" xfId="48" applyFont="1" applyFill="1" applyBorder="1" applyAlignment="1">
      <alignment horizontal="center" vertical="center" wrapText="1"/>
    </xf>
    <xf numFmtId="0" fontId="36" fillId="40" borderId="47" xfId="48" applyFont="1" applyFill="1" applyBorder="1" applyAlignment="1">
      <alignment horizontal="center" vertical="center" wrapText="1"/>
    </xf>
    <xf numFmtId="0" fontId="39" fillId="40" borderId="68" xfId="48" applyFont="1" applyFill="1" applyBorder="1" applyAlignment="1">
      <alignment horizontal="center" vertical="center" wrapText="1"/>
    </xf>
    <xf numFmtId="0" fontId="31" fillId="25" borderId="77" xfId="48" applyFont="1" applyFill="1" applyBorder="1" applyAlignment="1">
      <alignment horizontal="center" vertical="center"/>
    </xf>
    <xf numFmtId="0" fontId="31" fillId="25" borderId="78" xfId="48" applyFont="1" applyFill="1" applyBorder="1" applyAlignment="1">
      <alignment horizontal="center" vertical="center"/>
    </xf>
    <xf numFmtId="0" fontId="31" fillId="25" borderId="79" xfId="48" applyFont="1" applyFill="1" applyBorder="1" applyAlignment="1">
      <alignment horizontal="center" vertical="center"/>
    </xf>
    <xf numFmtId="0" fontId="35" fillId="25" borderId="74" xfId="56" applyFont="1" applyFill="1" applyBorder="1" applyAlignment="1">
      <alignment horizontal="right" vertical="center"/>
    </xf>
    <xf numFmtId="0" fontId="35" fillId="25" borderId="75" xfId="56" applyFont="1" applyFill="1" applyBorder="1" applyAlignment="1">
      <alignment horizontal="right" vertical="center"/>
    </xf>
    <xf numFmtId="0" fontId="35" fillId="25" borderId="76" xfId="56" applyFont="1" applyFill="1" applyBorder="1" applyAlignment="1">
      <alignment horizontal="right" vertical="center"/>
    </xf>
    <xf numFmtId="0" fontId="31" fillId="25" borderId="65" xfId="48" applyFont="1" applyFill="1" applyBorder="1" applyAlignment="1">
      <alignment horizontal="right" vertical="center"/>
    </xf>
    <xf numFmtId="0" fontId="31" fillId="25" borderId="62" xfId="48" applyFont="1" applyFill="1" applyBorder="1" applyAlignment="1">
      <alignment horizontal="right" vertical="center"/>
    </xf>
    <xf numFmtId="0" fontId="31" fillId="25" borderId="85" xfId="48" applyFont="1" applyFill="1" applyBorder="1" applyAlignment="1">
      <alignment horizontal="right" vertical="center"/>
    </xf>
    <xf numFmtId="0" fontId="27" fillId="0" borderId="84" xfId="33" applyFont="1" applyFill="1" applyBorder="1" applyAlignment="1">
      <alignment horizontal="center" vertical="center"/>
    </xf>
    <xf numFmtId="0" fontId="27" fillId="0" borderId="84" xfId="33" applyFont="1" applyFill="1" applyBorder="1" applyAlignment="1">
      <alignment horizontal="left" vertical="center"/>
    </xf>
    <xf numFmtId="0" fontId="36" fillId="40" borderId="64" xfId="48" applyFont="1" applyFill="1" applyBorder="1" applyAlignment="1">
      <alignment horizontal="center" vertical="center" wrapText="1"/>
    </xf>
    <xf numFmtId="0" fontId="36" fillId="40" borderId="63" xfId="48" applyFont="1" applyFill="1" applyBorder="1" applyAlignment="1">
      <alignment horizontal="center" vertical="center" wrapText="1"/>
    </xf>
    <xf numFmtId="0" fontId="27" fillId="35" borderId="30" xfId="50" applyFont="1" applyFill="1" applyBorder="1" applyAlignment="1" applyProtection="1">
      <alignment horizontal="center" vertical="center"/>
    </xf>
    <xf numFmtId="0" fontId="27" fillId="35" borderId="31" xfId="50" applyFont="1" applyFill="1" applyBorder="1" applyAlignment="1" applyProtection="1">
      <alignment horizontal="center" vertical="center"/>
    </xf>
    <xf numFmtId="0" fontId="27" fillId="35" borderId="32" xfId="50" applyFont="1" applyFill="1" applyBorder="1" applyAlignment="1" applyProtection="1">
      <alignment horizontal="center" vertical="center"/>
    </xf>
    <xf numFmtId="0" fontId="27" fillId="36" borderId="0" xfId="50" applyFont="1" applyFill="1" applyBorder="1" applyAlignment="1" applyProtection="1">
      <alignment horizontal="left" vertical="center"/>
    </xf>
    <xf numFmtId="0" fontId="27" fillId="36" borderId="25" xfId="50" applyFont="1" applyFill="1" applyBorder="1" applyAlignment="1" applyProtection="1">
      <alignment horizontal="left" vertical="center"/>
    </xf>
    <xf numFmtId="0" fontId="27" fillId="32" borderId="30" xfId="0" applyFont="1" applyFill="1" applyBorder="1" applyAlignment="1" applyProtection="1">
      <alignment horizontal="right" vertical="center"/>
    </xf>
    <xf numFmtId="0" fontId="27" fillId="32" borderId="31" xfId="0" applyFont="1" applyFill="1" applyBorder="1" applyAlignment="1" applyProtection="1">
      <alignment horizontal="right" vertical="center"/>
    </xf>
    <xf numFmtId="0" fontId="27" fillId="32" borderId="27" xfId="0" applyFont="1" applyFill="1" applyBorder="1" applyAlignment="1" applyProtection="1">
      <alignment horizontal="right" vertical="center"/>
    </xf>
    <xf numFmtId="0" fontId="28" fillId="0" borderId="40" xfId="0" applyFont="1" applyBorder="1" applyAlignment="1" applyProtection="1">
      <alignment horizontal="left" vertical="center"/>
    </xf>
    <xf numFmtId="0" fontId="28" fillId="0" borderId="35" xfId="0" applyFont="1" applyBorder="1" applyAlignment="1" applyProtection="1">
      <alignment horizontal="left" vertical="center"/>
    </xf>
    <xf numFmtId="0" fontId="27" fillId="32" borderId="39" xfId="0" applyFont="1" applyFill="1" applyBorder="1" applyAlignment="1" applyProtection="1">
      <alignment horizontal="right" vertical="center"/>
    </xf>
    <xf numFmtId="0" fontId="27" fillId="27" borderId="39" xfId="50" applyFont="1" applyFill="1" applyBorder="1" applyAlignment="1" applyProtection="1">
      <alignment horizontal="center" vertical="center"/>
    </xf>
    <xf numFmtId="0" fontId="27" fillId="27" borderId="27" xfId="50" applyFont="1" applyFill="1" applyBorder="1" applyAlignment="1" applyProtection="1">
      <alignment horizontal="center" vertical="center"/>
    </xf>
    <xf numFmtId="0" fontId="27" fillId="27" borderId="28" xfId="50" applyFont="1" applyFill="1" applyBorder="1" applyAlignment="1" applyProtection="1">
      <alignment horizontal="center" vertical="center"/>
    </xf>
    <xf numFmtId="0" fontId="27" fillId="27" borderId="29" xfId="50" applyFont="1" applyFill="1" applyBorder="1" applyAlignment="1" applyProtection="1">
      <alignment horizontal="center" vertical="center"/>
    </xf>
    <xf numFmtId="0" fontId="28" fillId="0" borderId="15" xfId="50" applyFont="1" applyBorder="1" applyAlignment="1" applyProtection="1">
      <alignment horizontal="left" vertical="center"/>
    </xf>
    <xf numFmtId="0" fontId="28" fillId="0" borderId="0" xfId="50" applyFont="1" applyBorder="1" applyAlignment="1" applyProtection="1">
      <alignment horizontal="left" vertical="center"/>
    </xf>
    <xf numFmtId="0" fontId="27" fillId="0" borderId="41" xfId="50" applyFont="1" applyBorder="1" applyAlignment="1" applyProtection="1">
      <alignment horizontal="right" vertical="center"/>
    </xf>
    <xf numFmtId="0" fontId="27" fillId="0" borderId="20" xfId="50" applyFont="1" applyBorder="1" applyAlignment="1" applyProtection="1">
      <alignment horizontal="right" vertical="center"/>
    </xf>
    <xf numFmtId="0" fontId="27" fillId="32" borderId="30" xfId="50" applyFont="1" applyFill="1" applyBorder="1" applyAlignment="1" applyProtection="1">
      <alignment horizontal="right" vertical="center"/>
    </xf>
    <xf numFmtId="0" fontId="27" fillId="32" borderId="31" xfId="50" applyFont="1" applyFill="1" applyBorder="1" applyAlignment="1" applyProtection="1">
      <alignment horizontal="right" vertical="center"/>
    </xf>
    <xf numFmtId="0" fontId="27" fillId="33" borderId="22" xfId="50" applyFont="1" applyFill="1" applyBorder="1" applyAlignment="1" applyProtection="1">
      <alignment horizontal="left" vertical="center"/>
    </xf>
    <xf numFmtId="0" fontId="27" fillId="33" borderId="0" xfId="50" applyFont="1" applyFill="1" applyBorder="1" applyAlignment="1" applyProtection="1">
      <alignment horizontal="left" vertical="center"/>
    </xf>
    <xf numFmtId="0" fontId="27" fillId="33" borderId="16" xfId="50" applyFont="1" applyFill="1" applyBorder="1" applyAlignment="1" applyProtection="1">
      <alignment horizontal="left" vertical="center"/>
    </xf>
    <xf numFmtId="0" fontId="28" fillId="0" borderId="40" xfId="50" applyFont="1" applyBorder="1" applyAlignment="1" applyProtection="1">
      <alignment horizontal="left" vertical="center"/>
    </xf>
    <xf numFmtId="0" fontId="28" fillId="0" borderId="35" xfId="50" applyFont="1" applyBorder="1" applyAlignment="1" applyProtection="1">
      <alignment horizontal="left" vertical="center"/>
    </xf>
    <xf numFmtId="0" fontId="27" fillId="0" borderId="15" xfId="50" applyFont="1" applyBorder="1" applyAlignment="1" applyProtection="1">
      <alignment horizontal="left" vertical="center"/>
    </xf>
    <xf numFmtId="0" fontId="27" fillId="0" borderId="0" xfId="50" applyFont="1" applyBorder="1" applyAlignment="1" applyProtection="1">
      <alignment horizontal="left" vertical="center"/>
    </xf>
    <xf numFmtId="0" fontId="27" fillId="33" borderId="34" xfId="50" applyFont="1" applyFill="1" applyBorder="1" applyAlignment="1" applyProtection="1">
      <alignment horizontal="left" vertical="center"/>
    </xf>
    <xf numFmtId="0" fontId="27" fillId="33" borderId="35" xfId="50" applyFont="1" applyFill="1" applyBorder="1" applyAlignment="1" applyProtection="1">
      <alignment horizontal="left" vertical="center"/>
    </xf>
    <xf numFmtId="0" fontId="27" fillId="33" borderId="49" xfId="50" applyFont="1" applyFill="1" applyBorder="1" applyAlignment="1" applyProtection="1">
      <alignment horizontal="left" vertical="center"/>
    </xf>
    <xf numFmtId="0" fontId="27" fillId="33" borderId="22" xfId="50" applyFont="1" applyFill="1" applyBorder="1" applyAlignment="1" applyProtection="1">
      <alignment horizontal="right" vertical="center"/>
    </xf>
    <xf numFmtId="0" fontId="27" fillId="33" borderId="0" xfId="50" applyFont="1" applyFill="1" applyBorder="1" applyAlignment="1" applyProtection="1">
      <alignment horizontal="right" vertical="center"/>
    </xf>
    <xf numFmtId="0" fontId="27" fillId="33" borderId="16" xfId="50" applyFont="1" applyFill="1" applyBorder="1" applyAlignment="1" applyProtection="1">
      <alignment horizontal="right" vertical="center"/>
    </xf>
    <xf numFmtId="0" fontId="27" fillId="33" borderId="52" xfId="50" applyFont="1" applyFill="1" applyBorder="1" applyAlignment="1" applyProtection="1">
      <alignment horizontal="left" vertical="center"/>
    </xf>
    <xf numFmtId="0" fontId="27" fillId="33" borderId="20" xfId="50" applyFont="1" applyFill="1" applyBorder="1" applyAlignment="1" applyProtection="1">
      <alignment horizontal="left" vertical="center"/>
    </xf>
    <xf numFmtId="0" fontId="27" fillId="33" borderId="53" xfId="50" applyFont="1" applyFill="1" applyBorder="1" applyAlignment="1" applyProtection="1">
      <alignment horizontal="left" vertical="center"/>
    </xf>
    <xf numFmtId="0" fontId="27" fillId="32" borderId="27" xfId="50" applyFont="1" applyFill="1" applyBorder="1" applyAlignment="1" applyProtection="1">
      <alignment horizontal="right" vertical="center"/>
    </xf>
    <xf numFmtId="0" fontId="27" fillId="31" borderId="30" xfId="0" applyFont="1" applyFill="1" applyBorder="1" applyAlignment="1" applyProtection="1">
      <alignment horizontal="left" vertical="center"/>
    </xf>
    <xf numFmtId="0" fontId="27" fillId="31" borderId="31" xfId="0" applyFont="1" applyFill="1" applyBorder="1" applyAlignment="1" applyProtection="1">
      <alignment horizontal="left" vertical="center"/>
    </xf>
    <xf numFmtId="0" fontId="27" fillId="31" borderId="32" xfId="0" applyFont="1" applyFill="1" applyBorder="1" applyAlignment="1" applyProtection="1">
      <alignment horizontal="left" vertical="center"/>
    </xf>
    <xf numFmtId="0" fontId="27" fillId="32" borderId="39" xfId="50" applyFont="1" applyFill="1" applyBorder="1" applyAlignment="1" applyProtection="1">
      <alignment horizontal="right" vertical="center"/>
    </xf>
    <xf numFmtId="0" fontId="27" fillId="31" borderId="30" xfId="50" applyFont="1" applyFill="1" applyBorder="1" applyAlignment="1" applyProtection="1">
      <alignment horizontal="left" vertical="center"/>
    </xf>
    <xf numFmtId="0" fontId="27" fillId="31" borderId="31" xfId="50" applyFont="1" applyFill="1" applyBorder="1" applyAlignment="1" applyProtection="1">
      <alignment horizontal="left" vertical="center"/>
    </xf>
    <xf numFmtId="0" fontId="27" fillId="31" borderId="32" xfId="50" applyFont="1" applyFill="1" applyBorder="1" applyAlignment="1" applyProtection="1">
      <alignment horizontal="left" vertical="center"/>
    </xf>
    <xf numFmtId="0" fontId="28" fillId="0" borderId="33" xfId="50" applyFont="1" applyBorder="1" applyAlignment="1" applyProtection="1">
      <alignment horizontal="left" vertical="center"/>
    </xf>
    <xf numFmtId="0" fontId="28" fillId="0" borderId="31" xfId="50" applyFont="1" applyBorder="1" applyAlignment="1" applyProtection="1">
      <alignment horizontal="left" vertical="center"/>
    </xf>
    <xf numFmtId="0" fontId="28" fillId="0" borderId="27" xfId="50" applyFont="1" applyBorder="1" applyAlignment="1" applyProtection="1">
      <alignment horizontal="left" vertical="center"/>
    </xf>
    <xf numFmtId="0" fontId="28" fillId="0" borderId="15" xfId="0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left" vertical="center"/>
    </xf>
    <xf numFmtId="0" fontId="47" fillId="0" borderId="15" xfId="0" applyFont="1" applyBorder="1" applyAlignment="1" applyProtection="1">
      <alignment horizontal="left" vertical="center"/>
    </xf>
    <xf numFmtId="0" fontId="47" fillId="0" borderId="0" xfId="0" applyFont="1" applyBorder="1" applyAlignment="1" applyProtection="1">
      <alignment horizontal="left" vertical="center"/>
    </xf>
    <xf numFmtId="0" fontId="28" fillId="0" borderId="41" xfId="0" applyFont="1" applyBorder="1" applyAlignment="1" applyProtection="1">
      <alignment horizontal="left" vertical="center"/>
    </xf>
    <xf numFmtId="0" fontId="28" fillId="0" borderId="20" xfId="0" applyFont="1" applyBorder="1" applyAlignment="1" applyProtection="1">
      <alignment horizontal="left" vertical="center"/>
    </xf>
    <xf numFmtId="0" fontId="28" fillId="0" borderId="41" xfId="50" applyFont="1" applyBorder="1" applyAlignment="1" applyProtection="1">
      <alignment horizontal="left" vertical="center"/>
    </xf>
    <xf numFmtId="0" fontId="28" fillId="0" borderId="20" xfId="50" applyFont="1" applyBorder="1" applyAlignment="1" applyProtection="1">
      <alignment horizontal="left" vertical="center"/>
    </xf>
    <xf numFmtId="0" fontId="47" fillId="0" borderId="40" xfId="0" applyFont="1" applyBorder="1" applyAlignment="1" applyProtection="1">
      <alignment horizontal="left" vertical="center"/>
    </xf>
    <xf numFmtId="0" fontId="47" fillId="0" borderId="35" xfId="0" applyFont="1" applyBorder="1" applyAlignment="1" applyProtection="1">
      <alignment horizontal="left" vertical="center"/>
    </xf>
    <xf numFmtId="0" fontId="28" fillId="0" borderId="15" xfId="50" applyFont="1" applyBorder="1" applyAlignment="1" applyProtection="1">
      <alignment vertical="center"/>
    </xf>
    <xf numFmtId="0" fontId="28" fillId="0" borderId="0" xfId="50" applyFont="1" applyBorder="1" applyAlignment="1" applyProtection="1">
      <alignment vertical="center"/>
    </xf>
    <xf numFmtId="0" fontId="28" fillId="0" borderId="40" xfId="50" applyFont="1" applyBorder="1" applyAlignment="1" applyProtection="1">
      <alignment vertical="center"/>
    </xf>
    <xf numFmtId="0" fontId="28" fillId="0" borderId="35" xfId="50" applyFont="1" applyBorder="1" applyAlignment="1" applyProtection="1">
      <alignment vertical="center"/>
    </xf>
    <xf numFmtId="0" fontId="28" fillId="0" borderId="16" xfId="0" applyFont="1" applyBorder="1" applyAlignment="1" applyProtection="1">
      <alignment horizontal="left" vertical="center"/>
    </xf>
    <xf numFmtId="0" fontId="28" fillId="0" borderId="53" xfId="0" applyFont="1" applyBorder="1" applyAlignment="1" applyProtection="1">
      <alignment horizontal="left" vertical="center"/>
    </xf>
    <xf numFmtId="0" fontId="27" fillId="0" borderId="31" xfId="0" applyFont="1" applyBorder="1" applyAlignment="1" applyProtection="1">
      <alignment horizontal="right" vertical="center"/>
      <protection locked="0"/>
    </xf>
    <xf numFmtId="0" fontId="28" fillId="0" borderId="49" xfId="0" applyFont="1" applyBorder="1" applyAlignment="1" applyProtection="1">
      <alignment horizontal="left" vertical="center"/>
    </xf>
    <xf numFmtId="0" fontId="28" fillId="0" borderId="43" xfId="0" applyFont="1" applyBorder="1" applyAlignment="1" applyProtection="1">
      <alignment horizontal="left" vertical="center"/>
    </xf>
    <xf numFmtId="0" fontId="27" fillId="32" borderId="28" xfId="50" applyFont="1" applyFill="1" applyBorder="1" applyAlignment="1" applyProtection="1">
      <alignment horizontal="right" vertical="center"/>
    </xf>
    <xf numFmtId="0" fontId="28" fillId="0" borderId="42" xfId="0" applyFont="1" applyBorder="1" applyAlignment="1" applyProtection="1">
      <alignment horizontal="left" vertical="center"/>
    </xf>
    <xf numFmtId="0" fontId="27" fillId="0" borderId="30" xfId="50" applyFont="1" applyBorder="1" applyAlignment="1" applyProtection="1">
      <alignment horizontal="center" vertical="center" wrapText="1"/>
    </xf>
    <xf numFmtId="0" fontId="27" fillId="0" borderId="31" xfId="50" applyFont="1" applyBorder="1" applyAlignment="1" applyProtection="1">
      <alignment horizontal="center" vertical="center" wrapText="1"/>
    </xf>
    <xf numFmtId="0" fontId="27" fillId="0" borderId="32" xfId="50" applyFont="1" applyBorder="1" applyAlignment="1" applyProtection="1">
      <alignment horizontal="center" vertical="center" wrapText="1"/>
    </xf>
    <xf numFmtId="0" fontId="27" fillId="31" borderId="28" xfId="50" applyFont="1" applyFill="1" applyBorder="1" applyAlignment="1" applyProtection="1">
      <alignment horizontal="center" vertical="center"/>
    </xf>
    <xf numFmtId="0" fontId="28" fillId="0" borderId="30" xfId="50" applyFont="1" applyBorder="1" applyAlignment="1" applyProtection="1">
      <alignment horizontal="right" vertical="center"/>
    </xf>
    <xf numFmtId="0" fontId="28" fillId="0" borderId="31" xfId="50" applyFont="1" applyBorder="1" applyAlignment="1" applyProtection="1">
      <alignment horizontal="right" vertical="center"/>
    </xf>
    <xf numFmtId="0" fontId="28" fillId="0" borderId="27" xfId="50" applyFont="1" applyBorder="1" applyAlignment="1" applyProtection="1">
      <alignment horizontal="right" vertical="center"/>
    </xf>
    <xf numFmtId="0" fontId="27" fillId="0" borderId="15" xfId="50" applyFont="1" applyBorder="1" applyAlignment="1" applyProtection="1">
      <alignment horizontal="center" vertical="center"/>
    </xf>
    <xf numFmtId="0" fontId="27" fillId="0" borderId="23" xfId="50" applyFont="1" applyBorder="1" applyAlignment="1" applyProtection="1">
      <alignment horizontal="center" vertical="center"/>
    </xf>
    <xf numFmtId="0" fontId="28" fillId="0" borderId="30" xfId="50" applyFont="1" applyBorder="1" applyAlignment="1" applyProtection="1">
      <alignment horizontal="right" vertical="center" wrapText="1"/>
    </xf>
    <xf numFmtId="0" fontId="28" fillId="0" borderId="31" xfId="50" applyFont="1" applyBorder="1" applyAlignment="1" applyProtection="1">
      <alignment horizontal="right" vertical="center" wrapText="1"/>
    </xf>
    <xf numFmtId="0" fontId="28" fillId="0" borderId="27" xfId="50" applyFont="1" applyBorder="1" applyAlignment="1" applyProtection="1">
      <alignment horizontal="right" vertical="center" wrapText="1"/>
    </xf>
    <xf numFmtId="1" fontId="27" fillId="0" borderId="15" xfId="50" applyNumberFormat="1" applyFont="1" applyBorder="1" applyAlignment="1" applyProtection="1">
      <alignment horizontal="center" vertical="center"/>
    </xf>
    <xf numFmtId="1" fontId="27" fillId="0" borderId="23" xfId="50" applyNumberFormat="1" applyFont="1" applyBorder="1" applyAlignment="1" applyProtection="1">
      <alignment horizontal="center" vertical="center"/>
    </xf>
    <xf numFmtId="14" fontId="27" fillId="30" borderId="15" xfId="50" applyNumberFormat="1" applyFont="1" applyFill="1" applyBorder="1" applyAlignment="1" applyProtection="1">
      <alignment horizontal="center" vertical="center"/>
    </xf>
    <xf numFmtId="14" fontId="27" fillId="30" borderId="23" xfId="50" applyNumberFormat="1" applyFont="1" applyFill="1" applyBorder="1" applyAlignment="1" applyProtection="1">
      <alignment horizontal="center" vertical="center"/>
    </xf>
    <xf numFmtId="168" fontId="27" fillId="0" borderId="40" xfId="31" applyNumberFormat="1" applyFont="1" applyBorder="1" applyAlignment="1" applyProtection="1">
      <alignment horizontal="center" vertical="center"/>
    </xf>
    <xf numFmtId="168" fontId="27" fillId="0" borderId="36" xfId="31" applyNumberFormat="1" applyFont="1" applyBorder="1" applyAlignment="1" applyProtection="1">
      <alignment horizontal="center" vertical="center"/>
    </xf>
    <xf numFmtId="0" fontId="27" fillId="28" borderId="15" xfId="50" applyFont="1" applyFill="1" applyBorder="1" applyAlignment="1" applyProtection="1">
      <alignment horizontal="center" vertical="center"/>
    </xf>
    <xf numFmtId="0" fontId="27" fillId="28" borderId="23" xfId="50" applyFont="1" applyFill="1" applyBorder="1" applyAlignment="1" applyProtection="1">
      <alignment horizontal="center" vertical="center"/>
    </xf>
    <xf numFmtId="0" fontId="27" fillId="0" borderId="41" xfId="50" applyFont="1" applyBorder="1" applyAlignment="1" applyProtection="1">
      <alignment horizontal="center" vertical="center" wrapText="1"/>
    </xf>
    <xf numFmtId="0" fontId="27" fillId="0" borderId="38" xfId="50" applyFont="1" applyBorder="1" applyAlignment="1" applyProtection="1">
      <alignment horizontal="center" vertical="center" wrapText="1"/>
    </xf>
    <xf numFmtId="0" fontId="27" fillId="0" borderId="18" xfId="50" applyFont="1" applyBorder="1" applyAlignment="1" applyProtection="1">
      <alignment horizontal="left" vertical="center"/>
    </xf>
    <xf numFmtId="0" fontId="27" fillId="0" borderId="19" xfId="50" applyFont="1" applyBorder="1" applyAlignment="1" applyProtection="1">
      <alignment horizontal="left" vertical="center"/>
    </xf>
    <xf numFmtId="0" fontId="27" fillId="26" borderId="10" xfId="50" applyFont="1" applyFill="1" applyBorder="1" applyAlignment="1" applyProtection="1">
      <alignment horizontal="center" vertical="center"/>
    </xf>
    <xf numFmtId="0" fontId="27" fillId="0" borderId="18" xfId="50" applyFont="1" applyBorder="1" applyAlignment="1" applyProtection="1">
      <alignment horizontal="center" vertical="center"/>
    </xf>
    <xf numFmtId="0" fontId="27" fillId="0" borderId="21" xfId="50" applyFont="1" applyBorder="1" applyAlignment="1" applyProtection="1">
      <alignment horizontal="center" vertical="center"/>
    </xf>
    <xf numFmtId="0" fontId="27" fillId="0" borderId="22" xfId="50" applyFont="1" applyBorder="1" applyAlignment="1" applyProtection="1">
      <alignment horizontal="justify" vertical="center"/>
    </xf>
    <xf numFmtId="0" fontId="27" fillId="0" borderId="0" xfId="50" applyFont="1" applyBorder="1" applyAlignment="1" applyProtection="1">
      <alignment horizontal="justify" vertical="center"/>
    </xf>
    <xf numFmtId="0" fontId="27" fillId="0" borderId="23" xfId="50" applyFont="1" applyBorder="1" applyAlignment="1" applyProtection="1">
      <alignment horizontal="justify" vertical="center"/>
    </xf>
    <xf numFmtId="0" fontId="27" fillId="0" borderId="24" xfId="50" applyFont="1" applyBorder="1" applyAlignment="1" applyProtection="1">
      <alignment horizontal="justify" vertical="center"/>
    </xf>
    <xf numFmtId="0" fontId="27" fillId="0" borderId="25" xfId="50" applyFont="1" applyBorder="1" applyAlignment="1" applyProtection="1">
      <alignment horizontal="justify" vertical="center"/>
    </xf>
    <xf numFmtId="0" fontId="27" fillId="0" borderId="26" xfId="50" applyFont="1" applyBorder="1" applyAlignment="1" applyProtection="1">
      <alignment horizontal="justify" vertical="center"/>
    </xf>
    <xf numFmtId="0" fontId="27" fillId="27" borderId="12" xfId="50" applyFont="1" applyFill="1" applyBorder="1" applyAlignment="1" applyProtection="1">
      <alignment horizontal="center" vertical="center" wrapText="1"/>
    </xf>
    <xf numFmtId="0" fontId="27" fillId="27" borderId="27" xfId="50" applyFont="1" applyFill="1" applyBorder="1" applyAlignment="1" applyProtection="1">
      <alignment horizontal="center" vertical="center" wrapText="1"/>
    </xf>
    <xf numFmtId="0" fontId="27" fillId="27" borderId="28" xfId="50" applyFont="1" applyFill="1" applyBorder="1" applyAlignment="1" applyProtection="1">
      <alignment horizontal="center" vertical="center" wrapText="1"/>
    </xf>
    <xf numFmtId="0" fontId="27" fillId="27" borderId="29" xfId="50" applyFont="1" applyFill="1" applyBorder="1" applyAlignment="1" applyProtection="1">
      <alignment horizontal="center" vertical="center" wrapText="1"/>
    </xf>
    <xf numFmtId="0" fontId="27" fillId="0" borderId="31" xfId="50" applyFont="1" applyBorder="1" applyAlignment="1" applyProtection="1">
      <alignment horizontal="center" vertical="center"/>
    </xf>
    <xf numFmtId="0" fontId="27" fillId="0" borderId="32" xfId="50" applyFont="1" applyBorder="1" applyAlignment="1" applyProtection="1">
      <alignment horizontal="center" vertical="center"/>
    </xf>
    <xf numFmtId="0" fontId="27" fillId="0" borderId="33" xfId="50" applyFont="1" applyBorder="1" applyAlignment="1" applyProtection="1">
      <alignment horizontal="center" vertical="center" wrapText="1"/>
    </xf>
    <xf numFmtId="0" fontId="27" fillId="0" borderId="34" xfId="50" applyFont="1" applyBorder="1" applyAlignment="1" applyProtection="1">
      <alignment horizontal="justify" vertical="center" wrapText="1"/>
    </xf>
    <xf numFmtId="0" fontId="27" fillId="0" borderId="35" xfId="50" applyFont="1" applyBorder="1" applyAlignment="1" applyProtection="1">
      <alignment horizontal="justify" vertical="center" wrapText="1"/>
    </xf>
    <xf numFmtId="0" fontId="27" fillId="0" borderId="36" xfId="50" applyFont="1" applyBorder="1" applyAlignment="1" applyProtection="1">
      <alignment horizontal="justify" vertical="center" wrapText="1"/>
    </xf>
    <xf numFmtId="0" fontId="27" fillId="0" borderId="37" xfId="50" applyFont="1" applyBorder="1" applyAlignment="1" applyProtection="1">
      <alignment horizontal="justify" vertical="center" wrapText="1"/>
    </xf>
    <xf numFmtId="0" fontId="27" fillId="0" borderId="20" xfId="50" applyFont="1" applyBorder="1" applyAlignment="1" applyProtection="1">
      <alignment horizontal="justify" vertical="center" wrapText="1"/>
    </xf>
    <xf numFmtId="0" fontId="27" fillId="0" borderId="38" xfId="50" applyFont="1" applyBorder="1" applyAlignment="1" applyProtection="1">
      <alignment horizontal="justify" vertical="center" wrapText="1"/>
    </xf>
    <xf numFmtId="168" fontId="27" fillId="29" borderId="15" xfId="31" applyNumberFormat="1" applyFont="1" applyFill="1" applyBorder="1" applyAlignment="1" applyProtection="1">
      <alignment horizontal="center" vertical="center"/>
    </xf>
    <xf numFmtId="168" fontId="27" fillId="29" borderId="23" xfId="31" applyNumberFormat="1" applyFont="1" applyFill="1" applyBorder="1" applyAlignment="1" applyProtection="1">
      <alignment horizontal="center" vertical="center"/>
    </xf>
    <xf numFmtId="0" fontId="40" fillId="42" borderId="60" xfId="0" applyFont="1" applyFill="1" applyBorder="1" applyAlignment="1" applyProtection="1">
      <alignment horizontal="center" vertical="center"/>
    </xf>
    <xf numFmtId="0" fontId="40" fillId="42" borderId="17" xfId="0" applyFont="1" applyFill="1" applyBorder="1" applyAlignment="1" applyProtection="1">
      <alignment horizontal="center" vertical="center"/>
    </xf>
    <xf numFmtId="0" fontId="40" fillId="42" borderId="81" xfId="0" applyFont="1" applyFill="1" applyBorder="1" applyAlignment="1" applyProtection="1">
      <alignment horizontal="center" vertical="center"/>
    </xf>
    <xf numFmtId="0" fontId="31" fillId="0" borderId="65" xfId="0" applyFont="1" applyBorder="1" applyAlignment="1" applyProtection="1">
      <alignment horizontal="center" vertical="center" wrapText="1"/>
    </xf>
    <xf numFmtId="0" fontId="31" fillId="0" borderId="62" xfId="0" applyFont="1" applyBorder="1" applyAlignment="1" applyProtection="1">
      <alignment horizontal="center" vertical="center" wrapText="1"/>
    </xf>
    <xf numFmtId="0" fontId="31" fillId="0" borderId="70" xfId="0" applyFont="1" applyBorder="1" applyAlignment="1" applyProtection="1">
      <alignment horizontal="center" vertical="center" wrapText="1"/>
    </xf>
    <xf numFmtId="0" fontId="31" fillId="39" borderId="73" xfId="50" applyFont="1" applyFill="1" applyBorder="1" applyAlignment="1" applyProtection="1">
      <alignment horizontal="center" vertical="center"/>
    </xf>
    <xf numFmtId="0" fontId="31" fillId="39" borderId="25" xfId="50" applyFont="1" applyFill="1" applyBorder="1" applyAlignment="1" applyProtection="1">
      <alignment horizontal="center" vertical="center"/>
    </xf>
    <xf numFmtId="0" fontId="31" fillId="39" borderId="26" xfId="50" applyFont="1" applyFill="1" applyBorder="1" applyAlignment="1" applyProtection="1">
      <alignment horizontal="center" vertical="center"/>
    </xf>
    <xf numFmtId="0" fontId="33" fillId="0" borderId="57" xfId="33" applyFont="1" applyBorder="1" applyAlignment="1">
      <alignment horizontal="center" vertical="center" wrapText="1"/>
    </xf>
    <xf numFmtId="0" fontId="33" fillId="0" borderId="58" xfId="33" applyFont="1" applyBorder="1" applyAlignment="1">
      <alignment horizontal="center" vertical="center" wrapText="1"/>
    </xf>
    <xf numFmtId="0" fontId="33" fillId="0" borderId="61" xfId="33" applyFont="1" applyBorder="1" applyAlignment="1">
      <alignment horizontal="center" vertical="center" wrapText="1"/>
    </xf>
    <xf numFmtId="0" fontId="33" fillId="0" borderId="59" xfId="33" applyFont="1" applyBorder="1" applyAlignment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0" fontId="27" fillId="0" borderId="19" xfId="0" applyFont="1" applyBorder="1" applyAlignment="1" applyProtection="1">
      <alignment horizontal="center" vertical="center" wrapText="1"/>
    </xf>
    <xf numFmtId="0" fontId="27" fillId="0" borderId="14" xfId="0" applyFont="1" applyBorder="1" applyAlignment="1" applyProtection="1">
      <alignment horizontal="center" vertical="center" wrapText="1"/>
    </xf>
    <xf numFmtId="3" fontId="31" fillId="41" borderId="30" xfId="46" applyNumberFormat="1" applyFont="1" applyFill="1" applyBorder="1" applyAlignment="1" applyProtection="1">
      <alignment horizontal="right" vertical="center"/>
    </xf>
    <xf numFmtId="3" fontId="31" fillId="41" borderId="31" xfId="46" applyNumberFormat="1" applyFont="1" applyFill="1" applyBorder="1" applyAlignment="1" applyProtection="1">
      <alignment horizontal="right" vertical="center"/>
    </xf>
    <xf numFmtId="3" fontId="31" fillId="41" borderId="27" xfId="46" applyNumberFormat="1" applyFont="1" applyFill="1" applyBorder="1" applyAlignment="1" applyProtection="1">
      <alignment horizontal="right" vertical="center"/>
    </xf>
  </cellXfs>
  <cellStyles count="6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Moeda 2" xfId="47"/>
    <cellStyle name="Moeda 3" xfId="31"/>
    <cellStyle name="Moeda 4" xfId="59"/>
    <cellStyle name="Moeda_ITEM 1 - COLETA" xfId="46"/>
    <cellStyle name="Neutra" xfId="32" builtinId="28" customBuiltin="1"/>
    <cellStyle name="Normal" xfId="0" builtinId="0"/>
    <cellStyle name="Normal 2" xfId="33"/>
    <cellStyle name="Normal 3" xfId="48"/>
    <cellStyle name="Normal 4" xfId="53"/>
    <cellStyle name="Normal 4 2" xfId="56"/>
    <cellStyle name="Normal 4 3" xfId="60"/>
    <cellStyle name="Normal 4 4" xfId="63"/>
    <cellStyle name="Normal 5" xfId="50"/>
    <cellStyle name="Normal 6" xfId="54"/>
    <cellStyle name="Normal 7" xfId="58"/>
    <cellStyle name="Normal 8" xfId="62"/>
    <cellStyle name="Nota" xfId="34" builtinId="10" customBuiltin="1"/>
    <cellStyle name="Porcentagem" xfId="52" builtinId="5"/>
    <cellStyle name="Porcentagem 2" xfId="35"/>
    <cellStyle name="Saída" xfId="36" builtinId="21" customBuiltin="1"/>
    <cellStyle name="TableStyleLight1" xfId="55"/>
    <cellStyle name="Texto de Aviso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ítulo 4" xfId="43" builtinId="19" customBuiltin="1"/>
    <cellStyle name="Título 5" xfId="44"/>
    <cellStyle name="Total" xfId="45" builtinId="25" customBuiltin="1"/>
    <cellStyle name="Vírgula 2" xfId="49"/>
    <cellStyle name="Vírgula 2 2" xfId="61"/>
    <cellStyle name="Vírgula 3" xfId="51"/>
    <cellStyle name="Vírgula 3 2" xfId="5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E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ercial\PROJETOS%20ORIGINAIS%202011\165%20-%20DROGASIL\CFTV%20CPD-SAC\CFTV%20CPD-SAC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amentos e material"/>
      <sheetName val="Infra"/>
      <sheetName val="EQUIPAMENTOS - ALARME"/>
      <sheetName val="MÃO DE OBRA "/>
      <sheetName val="Soma Total"/>
      <sheetName val="COC LOCAÇÃO"/>
      <sheetName val="Petição1"/>
      <sheetName val="SAÍDA DE MATERIAS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>
            <v>314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zoomScale="90" zoomScaleNormal="100" zoomScaleSheetLayoutView="90" workbookViewId="0">
      <selection activeCell="B5" sqref="B5"/>
    </sheetView>
  </sheetViews>
  <sheetFormatPr defaultColWidth="9.140625" defaultRowHeight="12.75" x14ac:dyDescent="0.2"/>
  <cols>
    <col min="1" max="1" width="33.42578125" style="160" customWidth="1"/>
    <col min="2" max="2" width="90.28515625" style="162" customWidth="1"/>
    <col min="3" max="9" width="9.140625" style="162"/>
    <col min="10" max="10" width="15.85546875" style="162" customWidth="1"/>
    <col min="11" max="16384" width="9.140625" style="162"/>
  </cols>
  <sheetData>
    <row r="1" spans="1:2" ht="12.75" customHeight="1" x14ac:dyDescent="0.2">
      <c r="A1" s="198" t="s">
        <v>215</v>
      </c>
      <c r="B1" s="199"/>
    </row>
    <row r="2" spans="1:2" ht="13.5" customHeight="1" thickBot="1" x14ac:dyDescent="0.25">
      <c r="A2" s="200"/>
      <c r="B2" s="201"/>
    </row>
    <row r="3" spans="1:2" ht="95.25" x14ac:dyDescent="0.2">
      <c r="A3" s="202" t="s">
        <v>216</v>
      </c>
      <c r="B3" s="163" t="s">
        <v>246</v>
      </c>
    </row>
    <row r="4" spans="1:2" ht="25.5" x14ac:dyDescent="0.2">
      <c r="A4" s="203"/>
      <c r="B4" s="163" t="s">
        <v>217</v>
      </c>
    </row>
    <row r="5" spans="1:2" ht="38.25" x14ac:dyDescent="0.2">
      <c r="A5" s="203"/>
      <c r="B5" s="164" t="s">
        <v>218</v>
      </c>
    </row>
    <row r="6" spans="1:2" ht="34.5" customHeight="1" x14ac:dyDescent="0.2">
      <c r="A6" s="203"/>
      <c r="B6" s="164" t="s">
        <v>219</v>
      </c>
    </row>
    <row r="7" spans="1:2" ht="30.75" customHeight="1" x14ac:dyDescent="0.2">
      <c r="A7" s="210" t="s">
        <v>220</v>
      </c>
      <c r="B7" s="204" t="s">
        <v>248</v>
      </c>
    </row>
    <row r="8" spans="1:2" ht="30.75" customHeight="1" x14ac:dyDescent="0.2">
      <c r="A8" s="211"/>
      <c r="B8" s="205"/>
    </row>
    <row r="9" spans="1:2" ht="60" customHeight="1" x14ac:dyDescent="0.2">
      <c r="A9" s="157" t="s">
        <v>221</v>
      </c>
      <c r="B9" s="165" t="s">
        <v>247</v>
      </c>
    </row>
    <row r="10" spans="1:2" ht="114.75" x14ac:dyDescent="0.2">
      <c r="A10" s="210" t="s">
        <v>237</v>
      </c>
      <c r="B10" s="188" t="s">
        <v>249</v>
      </c>
    </row>
    <row r="11" spans="1:2" ht="39" customHeight="1" x14ac:dyDescent="0.2">
      <c r="A11" s="202"/>
      <c r="B11" s="191" t="s">
        <v>250</v>
      </c>
    </row>
    <row r="12" spans="1:2" ht="12.75" customHeight="1" x14ac:dyDescent="0.2">
      <c r="A12" s="210" t="s">
        <v>2</v>
      </c>
      <c r="B12" s="206" t="s">
        <v>230</v>
      </c>
    </row>
    <row r="13" spans="1:2" ht="66.75" customHeight="1" x14ac:dyDescent="0.2">
      <c r="A13" s="211"/>
      <c r="B13" s="207"/>
    </row>
    <row r="14" spans="1:2" ht="41.25" customHeight="1" x14ac:dyDescent="0.2">
      <c r="A14" s="208" t="s">
        <v>222</v>
      </c>
      <c r="B14" s="166" t="s">
        <v>244</v>
      </c>
    </row>
    <row r="15" spans="1:2" ht="47.25" customHeight="1" x14ac:dyDescent="0.2">
      <c r="A15" s="209"/>
      <c r="B15" s="190" t="s">
        <v>245</v>
      </c>
    </row>
    <row r="16" spans="1:2" ht="78.75" customHeight="1" x14ac:dyDescent="0.2">
      <c r="A16" s="167" t="s">
        <v>175</v>
      </c>
      <c r="B16" s="168" t="s">
        <v>223</v>
      </c>
    </row>
    <row r="17" spans="1:10" ht="52.5" customHeight="1" x14ac:dyDescent="0.2">
      <c r="A17" s="157" t="s">
        <v>224</v>
      </c>
      <c r="B17" s="169" t="s">
        <v>172</v>
      </c>
      <c r="C17" s="158"/>
      <c r="D17" s="158"/>
      <c r="E17" s="158"/>
      <c r="F17" s="158"/>
      <c r="G17" s="158"/>
      <c r="H17" s="158"/>
      <c r="I17" s="170"/>
      <c r="J17" s="170"/>
    </row>
    <row r="18" spans="1:10" ht="15" customHeight="1" x14ac:dyDescent="0.2">
      <c r="A18" s="157" t="s">
        <v>173</v>
      </c>
      <c r="B18" s="171" t="s">
        <v>238</v>
      </c>
    </row>
    <row r="19" spans="1:10" ht="98.25" customHeight="1" x14ac:dyDescent="0.2">
      <c r="A19" s="157" t="s">
        <v>176</v>
      </c>
      <c r="B19" s="169" t="s">
        <v>174</v>
      </c>
    </row>
    <row r="20" spans="1:10" ht="105" customHeight="1" x14ac:dyDescent="0.2">
      <c r="A20" s="161" t="s">
        <v>177</v>
      </c>
      <c r="B20" s="172" t="s">
        <v>225</v>
      </c>
    </row>
    <row r="21" spans="1:10" ht="129.75" customHeight="1" thickBot="1" x14ac:dyDescent="0.25">
      <c r="A21" s="159" t="s">
        <v>226</v>
      </c>
      <c r="B21" s="173" t="s">
        <v>227</v>
      </c>
    </row>
    <row r="22" spans="1:10" ht="12.75" customHeight="1" x14ac:dyDescent="0.2">
      <c r="A22" s="192" t="s">
        <v>228</v>
      </c>
      <c r="B22" s="193"/>
    </row>
    <row r="23" spans="1:10" ht="12.75" customHeight="1" x14ac:dyDescent="0.2">
      <c r="A23" s="194" t="s">
        <v>229</v>
      </c>
      <c r="B23" s="195"/>
    </row>
    <row r="24" spans="1:10" ht="12.75" customHeight="1" x14ac:dyDescent="0.2">
      <c r="A24" s="194"/>
      <c r="B24" s="195"/>
    </row>
    <row r="25" spans="1:10" ht="12.75" customHeight="1" x14ac:dyDescent="0.2">
      <c r="A25" s="194"/>
      <c r="B25" s="195"/>
    </row>
    <row r="26" spans="1:10" ht="12.75" customHeight="1" x14ac:dyDescent="0.2">
      <c r="A26" s="194"/>
      <c r="B26" s="195"/>
    </row>
    <row r="27" spans="1:10" ht="12.75" customHeight="1" x14ac:dyDescent="0.2">
      <c r="A27" s="194"/>
      <c r="B27" s="195"/>
    </row>
    <row r="28" spans="1:10" ht="12.75" customHeight="1" x14ac:dyDescent="0.2">
      <c r="A28" s="194"/>
      <c r="B28" s="195"/>
    </row>
    <row r="29" spans="1:10" ht="12.75" customHeight="1" x14ac:dyDescent="0.2">
      <c r="A29" s="194"/>
      <c r="B29" s="195"/>
    </row>
    <row r="30" spans="1:10" ht="12.75" customHeight="1" x14ac:dyDescent="0.2">
      <c r="A30" s="194"/>
      <c r="B30" s="195"/>
    </row>
    <row r="31" spans="1:10" ht="12.75" customHeight="1" x14ac:dyDescent="0.2">
      <c r="A31" s="194"/>
      <c r="B31" s="195"/>
    </row>
    <row r="32" spans="1:10" ht="12.75" customHeight="1" x14ac:dyDescent="0.2">
      <c r="A32" s="194"/>
      <c r="B32" s="195"/>
    </row>
    <row r="33" spans="1:2" x14ac:dyDescent="0.2">
      <c r="A33" s="194"/>
      <c r="B33" s="195"/>
    </row>
    <row r="34" spans="1:2" ht="13.5" thickBot="1" x14ac:dyDescent="0.25">
      <c r="A34" s="196"/>
      <c r="B34" s="197"/>
    </row>
  </sheetData>
  <mergeCells count="10">
    <mergeCell ref="A22:B22"/>
    <mergeCell ref="A23:B34"/>
    <mergeCell ref="A1:B2"/>
    <mergeCell ref="A3:A6"/>
    <mergeCell ref="B7:B8"/>
    <mergeCell ref="B12:B13"/>
    <mergeCell ref="A14:A15"/>
    <mergeCell ref="A7:A8"/>
    <mergeCell ref="A12:A13"/>
    <mergeCell ref="A10:A11"/>
  </mergeCells>
  <printOptions horizontalCentered="1" verticalCentered="1"/>
  <pageMargins left="0.51181102362204722" right="0.51181102362204722" top="1.3779527559055118" bottom="0.78740157480314965" header="1.1023622047244095" footer="0.51181102362204722"/>
  <pageSetup paperSize="9" scale="53" orientation="portrait" r:id="rId1"/>
  <headerFooter>
    <oddHeader>&amp;RPlanilha MODELO</oddHeader>
    <oddFooter>&amp;C&amp;A - Pg.&amp;P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H46"/>
  <sheetViews>
    <sheetView view="pageBreakPreview" zoomScaleNormal="100" zoomScaleSheetLayoutView="100" workbookViewId="0">
      <selection sqref="A1:E46"/>
    </sheetView>
  </sheetViews>
  <sheetFormatPr defaultRowHeight="12.75" x14ac:dyDescent="0.2"/>
  <cols>
    <col min="1" max="1" width="50.85546875" style="107" bestFit="1" customWidth="1"/>
    <col min="2" max="2" width="11" style="107" customWidth="1"/>
    <col min="3" max="3" width="13.85546875" style="107" bestFit="1" customWidth="1"/>
    <col min="4" max="4" width="8.5703125" style="107" bestFit="1" customWidth="1"/>
    <col min="5" max="5" width="12.7109375" style="107" bestFit="1" customWidth="1"/>
    <col min="6" max="6" width="9.140625" style="149"/>
    <col min="7" max="233" width="9.140625" style="107"/>
    <col min="234" max="234" width="13.5703125" style="107" customWidth="1"/>
    <col min="235" max="235" width="12.85546875" style="107" customWidth="1"/>
    <col min="236" max="236" width="15" style="107" customWidth="1"/>
    <col min="237" max="238" width="13.42578125" style="107" customWidth="1"/>
    <col min="239" max="489" width="9.140625" style="107"/>
    <col min="490" max="490" width="13.5703125" style="107" customWidth="1"/>
    <col min="491" max="491" width="12.85546875" style="107" customWidth="1"/>
    <col min="492" max="492" width="15" style="107" customWidth="1"/>
    <col min="493" max="494" width="13.42578125" style="107" customWidth="1"/>
    <col min="495" max="745" width="9.140625" style="107"/>
    <col min="746" max="746" width="13.5703125" style="107" customWidth="1"/>
    <col min="747" max="747" width="12.85546875" style="107" customWidth="1"/>
    <col min="748" max="748" width="15" style="107" customWidth="1"/>
    <col min="749" max="750" width="13.42578125" style="107" customWidth="1"/>
    <col min="751" max="1001" width="9.140625" style="107"/>
    <col min="1002" max="1002" width="13.5703125" style="107" customWidth="1"/>
    <col min="1003" max="1003" width="12.85546875" style="107" customWidth="1"/>
    <col min="1004" max="1004" width="15" style="107" customWidth="1"/>
    <col min="1005" max="1006" width="13.42578125" style="107" customWidth="1"/>
    <col min="1007" max="1257" width="9.140625" style="107"/>
    <col min="1258" max="1258" width="13.5703125" style="107" customWidth="1"/>
    <col min="1259" max="1259" width="12.85546875" style="107" customWidth="1"/>
    <col min="1260" max="1260" width="15" style="107" customWidth="1"/>
    <col min="1261" max="1262" width="13.42578125" style="107" customWidth="1"/>
    <col min="1263" max="1513" width="9.140625" style="107"/>
    <col min="1514" max="1514" width="13.5703125" style="107" customWidth="1"/>
    <col min="1515" max="1515" width="12.85546875" style="107" customWidth="1"/>
    <col min="1516" max="1516" width="15" style="107" customWidth="1"/>
    <col min="1517" max="1518" width="13.42578125" style="107" customWidth="1"/>
    <col min="1519" max="1769" width="9.140625" style="107"/>
    <col min="1770" max="1770" width="13.5703125" style="107" customWidth="1"/>
    <col min="1771" max="1771" width="12.85546875" style="107" customWidth="1"/>
    <col min="1772" max="1772" width="15" style="107" customWidth="1"/>
    <col min="1773" max="1774" width="13.42578125" style="107" customWidth="1"/>
    <col min="1775" max="2025" width="9.140625" style="107"/>
    <col min="2026" max="2026" width="13.5703125" style="107" customWidth="1"/>
    <col min="2027" max="2027" width="12.85546875" style="107" customWidth="1"/>
    <col min="2028" max="2028" width="15" style="107" customWidth="1"/>
    <col min="2029" max="2030" width="13.42578125" style="107" customWidth="1"/>
    <col min="2031" max="2281" width="9.140625" style="107"/>
    <col min="2282" max="2282" width="13.5703125" style="107" customWidth="1"/>
    <col min="2283" max="2283" width="12.85546875" style="107" customWidth="1"/>
    <col min="2284" max="2284" width="15" style="107" customWidth="1"/>
    <col min="2285" max="2286" width="13.42578125" style="107" customWidth="1"/>
    <col min="2287" max="2537" width="9.140625" style="107"/>
    <col min="2538" max="2538" width="13.5703125" style="107" customWidth="1"/>
    <col min="2539" max="2539" width="12.85546875" style="107" customWidth="1"/>
    <col min="2540" max="2540" width="15" style="107" customWidth="1"/>
    <col min="2541" max="2542" width="13.42578125" style="107" customWidth="1"/>
    <col min="2543" max="2793" width="9.140625" style="107"/>
    <col min="2794" max="2794" width="13.5703125" style="107" customWidth="1"/>
    <col min="2795" max="2795" width="12.85546875" style="107" customWidth="1"/>
    <col min="2796" max="2796" width="15" style="107" customWidth="1"/>
    <col min="2797" max="2798" width="13.42578125" style="107" customWidth="1"/>
    <col min="2799" max="3049" width="9.140625" style="107"/>
    <col min="3050" max="3050" width="13.5703125" style="107" customWidth="1"/>
    <col min="3051" max="3051" width="12.85546875" style="107" customWidth="1"/>
    <col min="3052" max="3052" width="15" style="107" customWidth="1"/>
    <col min="3053" max="3054" width="13.42578125" style="107" customWidth="1"/>
    <col min="3055" max="3305" width="9.140625" style="107"/>
    <col min="3306" max="3306" width="13.5703125" style="107" customWidth="1"/>
    <col min="3307" max="3307" width="12.85546875" style="107" customWidth="1"/>
    <col min="3308" max="3308" width="15" style="107" customWidth="1"/>
    <col min="3309" max="3310" width="13.42578125" style="107" customWidth="1"/>
    <col min="3311" max="3561" width="9.140625" style="107"/>
    <col min="3562" max="3562" width="13.5703125" style="107" customWidth="1"/>
    <col min="3563" max="3563" width="12.85546875" style="107" customWidth="1"/>
    <col min="3564" max="3564" width="15" style="107" customWidth="1"/>
    <col min="3565" max="3566" width="13.42578125" style="107" customWidth="1"/>
    <col min="3567" max="3817" width="9.140625" style="107"/>
    <col min="3818" max="3818" width="13.5703125" style="107" customWidth="1"/>
    <col min="3819" max="3819" width="12.85546875" style="107" customWidth="1"/>
    <col min="3820" max="3820" width="15" style="107" customWidth="1"/>
    <col min="3821" max="3822" width="13.42578125" style="107" customWidth="1"/>
    <col min="3823" max="4073" width="9.140625" style="107"/>
    <col min="4074" max="4074" width="13.5703125" style="107" customWidth="1"/>
    <col min="4075" max="4075" width="12.85546875" style="107" customWidth="1"/>
    <col min="4076" max="4076" width="15" style="107" customWidth="1"/>
    <col min="4077" max="4078" width="13.42578125" style="107" customWidth="1"/>
    <col min="4079" max="4329" width="9.140625" style="107"/>
    <col min="4330" max="4330" width="13.5703125" style="107" customWidth="1"/>
    <col min="4331" max="4331" width="12.85546875" style="107" customWidth="1"/>
    <col min="4332" max="4332" width="15" style="107" customWidth="1"/>
    <col min="4333" max="4334" width="13.42578125" style="107" customWidth="1"/>
    <col min="4335" max="4585" width="9.140625" style="107"/>
    <col min="4586" max="4586" width="13.5703125" style="107" customWidth="1"/>
    <col min="4587" max="4587" width="12.85546875" style="107" customWidth="1"/>
    <col min="4588" max="4588" width="15" style="107" customWidth="1"/>
    <col min="4589" max="4590" width="13.42578125" style="107" customWidth="1"/>
    <col min="4591" max="4841" width="9.140625" style="107"/>
    <col min="4842" max="4842" width="13.5703125" style="107" customWidth="1"/>
    <col min="4843" max="4843" width="12.85546875" style="107" customWidth="1"/>
    <col min="4844" max="4844" width="15" style="107" customWidth="1"/>
    <col min="4845" max="4846" width="13.42578125" style="107" customWidth="1"/>
    <col min="4847" max="5097" width="9.140625" style="107"/>
    <col min="5098" max="5098" width="13.5703125" style="107" customWidth="1"/>
    <col min="5099" max="5099" width="12.85546875" style="107" customWidth="1"/>
    <col min="5100" max="5100" width="15" style="107" customWidth="1"/>
    <col min="5101" max="5102" width="13.42578125" style="107" customWidth="1"/>
    <col min="5103" max="5353" width="9.140625" style="107"/>
    <col min="5354" max="5354" width="13.5703125" style="107" customWidth="1"/>
    <col min="5355" max="5355" width="12.85546875" style="107" customWidth="1"/>
    <col min="5356" max="5356" width="15" style="107" customWidth="1"/>
    <col min="5357" max="5358" width="13.42578125" style="107" customWidth="1"/>
    <col min="5359" max="5609" width="9.140625" style="107"/>
    <col min="5610" max="5610" width="13.5703125" style="107" customWidth="1"/>
    <col min="5611" max="5611" width="12.85546875" style="107" customWidth="1"/>
    <col min="5612" max="5612" width="15" style="107" customWidth="1"/>
    <col min="5613" max="5614" width="13.42578125" style="107" customWidth="1"/>
    <col min="5615" max="5865" width="9.140625" style="107"/>
    <col min="5866" max="5866" width="13.5703125" style="107" customWidth="1"/>
    <col min="5867" max="5867" width="12.85546875" style="107" customWidth="1"/>
    <col min="5868" max="5868" width="15" style="107" customWidth="1"/>
    <col min="5869" max="5870" width="13.42578125" style="107" customWidth="1"/>
    <col min="5871" max="6121" width="9.140625" style="107"/>
    <col min="6122" max="6122" width="13.5703125" style="107" customWidth="1"/>
    <col min="6123" max="6123" width="12.85546875" style="107" customWidth="1"/>
    <col min="6124" max="6124" width="15" style="107" customWidth="1"/>
    <col min="6125" max="6126" width="13.42578125" style="107" customWidth="1"/>
    <col min="6127" max="6377" width="9.140625" style="107"/>
    <col min="6378" max="6378" width="13.5703125" style="107" customWidth="1"/>
    <col min="6379" max="6379" width="12.85546875" style="107" customWidth="1"/>
    <col min="6380" max="6380" width="15" style="107" customWidth="1"/>
    <col min="6381" max="6382" width="13.42578125" style="107" customWidth="1"/>
    <col min="6383" max="6633" width="9.140625" style="107"/>
    <col min="6634" max="6634" width="13.5703125" style="107" customWidth="1"/>
    <col min="6635" max="6635" width="12.85546875" style="107" customWidth="1"/>
    <col min="6636" max="6636" width="15" style="107" customWidth="1"/>
    <col min="6637" max="6638" width="13.42578125" style="107" customWidth="1"/>
    <col min="6639" max="6889" width="9.140625" style="107"/>
    <col min="6890" max="6890" width="13.5703125" style="107" customWidth="1"/>
    <col min="6891" max="6891" width="12.85546875" style="107" customWidth="1"/>
    <col min="6892" max="6892" width="15" style="107" customWidth="1"/>
    <col min="6893" max="6894" width="13.42578125" style="107" customWidth="1"/>
    <col min="6895" max="7145" width="9.140625" style="107"/>
    <col min="7146" max="7146" width="13.5703125" style="107" customWidth="1"/>
    <col min="7147" max="7147" width="12.85546875" style="107" customWidth="1"/>
    <col min="7148" max="7148" width="15" style="107" customWidth="1"/>
    <col min="7149" max="7150" width="13.42578125" style="107" customWidth="1"/>
    <col min="7151" max="7401" width="9.140625" style="107"/>
    <col min="7402" max="7402" width="13.5703125" style="107" customWidth="1"/>
    <col min="7403" max="7403" width="12.85546875" style="107" customWidth="1"/>
    <col min="7404" max="7404" width="15" style="107" customWidth="1"/>
    <col min="7405" max="7406" width="13.42578125" style="107" customWidth="1"/>
    <col min="7407" max="7657" width="9.140625" style="107"/>
    <col min="7658" max="7658" width="13.5703125" style="107" customWidth="1"/>
    <col min="7659" max="7659" width="12.85546875" style="107" customWidth="1"/>
    <col min="7660" max="7660" width="15" style="107" customWidth="1"/>
    <col min="7661" max="7662" width="13.42578125" style="107" customWidth="1"/>
    <col min="7663" max="7913" width="9.140625" style="107"/>
    <col min="7914" max="7914" width="13.5703125" style="107" customWidth="1"/>
    <col min="7915" max="7915" width="12.85546875" style="107" customWidth="1"/>
    <col min="7916" max="7916" width="15" style="107" customWidth="1"/>
    <col min="7917" max="7918" width="13.42578125" style="107" customWidth="1"/>
    <col min="7919" max="8169" width="9.140625" style="107"/>
    <col min="8170" max="8170" width="13.5703125" style="107" customWidth="1"/>
    <col min="8171" max="8171" width="12.85546875" style="107" customWidth="1"/>
    <col min="8172" max="8172" width="15" style="107" customWidth="1"/>
    <col min="8173" max="8174" width="13.42578125" style="107" customWidth="1"/>
    <col min="8175" max="8425" width="9.140625" style="107"/>
    <col min="8426" max="8426" width="13.5703125" style="107" customWidth="1"/>
    <col min="8427" max="8427" width="12.85546875" style="107" customWidth="1"/>
    <col min="8428" max="8428" width="15" style="107" customWidth="1"/>
    <col min="8429" max="8430" width="13.42578125" style="107" customWidth="1"/>
    <col min="8431" max="8681" width="9.140625" style="107"/>
    <col min="8682" max="8682" width="13.5703125" style="107" customWidth="1"/>
    <col min="8683" max="8683" width="12.85546875" style="107" customWidth="1"/>
    <col min="8684" max="8684" width="15" style="107" customWidth="1"/>
    <col min="8685" max="8686" width="13.42578125" style="107" customWidth="1"/>
    <col min="8687" max="8937" width="9.140625" style="107"/>
    <col min="8938" max="8938" width="13.5703125" style="107" customWidth="1"/>
    <col min="8939" max="8939" width="12.85546875" style="107" customWidth="1"/>
    <col min="8940" max="8940" width="15" style="107" customWidth="1"/>
    <col min="8941" max="8942" width="13.42578125" style="107" customWidth="1"/>
    <col min="8943" max="9193" width="9.140625" style="107"/>
    <col min="9194" max="9194" width="13.5703125" style="107" customWidth="1"/>
    <col min="9195" max="9195" width="12.85546875" style="107" customWidth="1"/>
    <col min="9196" max="9196" width="15" style="107" customWidth="1"/>
    <col min="9197" max="9198" width="13.42578125" style="107" customWidth="1"/>
    <col min="9199" max="9449" width="9.140625" style="107"/>
    <col min="9450" max="9450" width="13.5703125" style="107" customWidth="1"/>
    <col min="9451" max="9451" width="12.85546875" style="107" customWidth="1"/>
    <col min="9452" max="9452" width="15" style="107" customWidth="1"/>
    <col min="9453" max="9454" width="13.42578125" style="107" customWidth="1"/>
    <col min="9455" max="9705" width="9.140625" style="107"/>
    <col min="9706" max="9706" width="13.5703125" style="107" customWidth="1"/>
    <col min="9707" max="9707" width="12.85546875" style="107" customWidth="1"/>
    <col min="9708" max="9708" width="15" style="107" customWidth="1"/>
    <col min="9709" max="9710" width="13.42578125" style="107" customWidth="1"/>
    <col min="9711" max="9961" width="9.140625" style="107"/>
    <col min="9962" max="9962" width="13.5703125" style="107" customWidth="1"/>
    <col min="9963" max="9963" width="12.85546875" style="107" customWidth="1"/>
    <col min="9964" max="9964" width="15" style="107" customWidth="1"/>
    <col min="9965" max="9966" width="13.42578125" style="107" customWidth="1"/>
    <col min="9967" max="10217" width="9.140625" style="107"/>
    <col min="10218" max="10218" width="13.5703125" style="107" customWidth="1"/>
    <col min="10219" max="10219" width="12.85546875" style="107" customWidth="1"/>
    <col min="10220" max="10220" width="15" style="107" customWidth="1"/>
    <col min="10221" max="10222" width="13.42578125" style="107" customWidth="1"/>
    <col min="10223" max="10473" width="9.140625" style="107"/>
    <col min="10474" max="10474" width="13.5703125" style="107" customWidth="1"/>
    <col min="10475" max="10475" width="12.85546875" style="107" customWidth="1"/>
    <col min="10476" max="10476" width="15" style="107" customWidth="1"/>
    <col min="10477" max="10478" width="13.42578125" style="107" customWidth="1"/>
    <col min="10479" max="10729" width="9.140625" style="107"/>
    <col min="10730" max="10730" width="13.5703125" style="107" customWidth="1"/>
    <col min="10731" max="10731" width="12.85546875" style="107" customWidth="1"/>
    <col min="10732" max="10732" width="15" style="107" customWidth="1"/>
    <col min="10733" max="10734" width="13.42578125" style="107" customWidth="1"/>
    <col min="10735" max="10985" width="9.140625" style="107"/>
    <col min="10986" max="10986" width="13.5703125" style="107" customWidth="1"/>
    <col min="10987" max="10987" width="12.85546875" style="107" customWidth="1"/>
    <col min="10988" max="10988" width="15" style="107" customWidth="1"/>
    <col min="10989" max="10990" width="13.42578125" style="107" customWidth="1"/>
    <col min="10991" max="11241" width="9.140625" style="107"/>
    <col min="11242" max="11242" width="13.5703125" style="107" customWidth="1"/>
    <col min="11243" max="11243" width="12.85546875" style="107" customWidth="1"/>
    <col min="11244" max="11244" width="15" style="107" customWidth="1"/>
    <col min="11245" max="11246" width="13.42578125" style="107" customWidth="1"/>
    <col min="11247" max="11497" width="9.140625" style="107"/>
    <col min="11498" max="11498" width="13.5703125" style="107" customWidth="1"/>
    <col min="11499" max="11499" width="12.85546875" style="107" customWidth="1"/>
    <col min="11500" max="11500" width="15" style="107" customWidth="1"/>
    <col min="11501" max="11502" width="13.42578125" style="107" customWidth="1"/>
    <col min="11503" max="11753" width="9.140625" style="107"/>
    <col min="11754" max="11754" width="13.5703125" style="107" customWidth="1"/>
    <col min="11755" max="11755" width="12.85546875" style="107" customWidth="1"/>
    <col min="11756" max="11756" width="15" style="107" customWidth="1"/>
    <col min="11757" max="11758" width="13.42578125" style="107" customWidth="1"/>
    <col min="11759" max="12009" width="9.140625" style="107"/>
    <col min="12010" max="12010" width="13.5703125" style="107" customWidth="1"/>
    <col min="12011" max="12011" width="12.85546875" style="107" customWidth="1"/>
    <col min="12012" max="12012" width="15" style="107" customWidth="1"/>
    <col min="12013" max="12014" width="13.42578125" style="107" customWidth="1"/>
    <col min="12015" max="12265" width="9.140625" style="107"/>
    <col min="12266" max="12266" width="13.5703125" style="107" customWidth="1"/>
    <col min="12267" max="12267" width="12.85546875" style="107" customWidth="1"/>
    <col min="12268" max="12268" width="15" style="107" customWidth="1"/>
    <col min="12269" max="12270" width="13.42578125" style="107" customWidth="1"/>
    <col min="12271" max="12521" width="9.140625" style="107"/>
    <col min="12522" max="12522" width="13.5703125" style="107" customWidth="1"/>
    <col min="12523" max="12523" width="12.85546875" style="107" customWidth="1"/>
    <col min="12524" max="12524" width="15" style="107" customWidth="1"/>
    <col min="12525" max="12526" width="13.42578125" style="107" customWidth="1"/>
    <col min="12527" max="12777" width="9.140625" style="107"/>
    <col min="12778" max="12778" width="13.5703125" style="107" customWidth="1"/>
    <col min="12779" max="12779" width="12.85546875" style="107" customWidth="1"/>
    <col min="12780" max="12780" width="15" style="107" customWidth="1"/>
    <col min="12781" max="12782" width="13.42578125" style="107" customWidth="1"/>
    <col min="12783" max="13033" width="9.140625" style="107"/>
    <col min="13034" max="13034" width="13.5703125" style="107" customWidth="1"/>
    <col min="13035" max="13035" width="12.85546875" style="107" customWidth="1"/>
    <col min="13036" max="13036" width="15" style="107" customWidth="1"/>
    <col min="13037" max="13038" width="13.42578125" style="107" customWidth="1"/>
    <col min="13039" max="13289" width="9.140625" style="107"/>
    <col min="13290" max="13290" width="13.5703125" style="107" customWidth="1"/>
    <col min="13291" max="13291" width="12.85546875" style="107" customWidth="1"/>
    <col min="13292" max="13292" width="15" style="107" customWidth="1"/>
    <col min="13293" max="13294" width="13.42578125" style="107" customWidth="1"/>
    <col min="13295" max="13545" width="9.140625" style="107"/>
    <col min="13546" max="13546" width="13.5703125" style="107" customWidth="1"/>
    <col min="13547" max="13547" width="12.85546875" style="107" customWidth="1"/>
    <col min="13548" max="13548" width="15" style="107" customWidth="1"/>
    <col min="13549" max="13550" width="13.42578125" style="107" customWidth="1"/>
    <col min="13551" max="13801" width="9.140625" style="107"/>
    <col min="13802" max="13802" width="13.5703125" style="107" customWidth="1"/>
    <col min="13803" max="13803" width="12.85546875" style="107" customWidth="1"/>
    <col min="13804" max="13804" width="15" style="107" customWidth="1"/>
    <col min="13805" max="13806" width="13.42578125" style="107" customWidth="1"/>
    <col min="13807" max="14057" width="9.140625" style="107"/>
    <col min="14058" max="14058" width="13.5703125" style="107" customWidth="1"/>
    <col min="14059" max="14059" width="12.85546875" style="107" customWidth="1"/>
    <col min="14060" max="14060" width="15" style="107" customWidth="1"/>
    <col min="14061" max="14062" width="13.42578125" style="107" customWidth="1"/>
    <col min="14063" max="14313" width="9.140625" style="107"/>
    <col min="14314" max="14314" width="13.5703125" style="107" customWidth="1"/>
    <col min="14315" max="14315" width="12.85546875" style="107" customWidth="1"/>
    <col min="14316" max="14316" width="15" style="107" customWidth="1"/>
    <col min="14317" max="14318" width="13.42578125" style="107" customWidth="1"/>
    <col min="14319" max="14569" width="9.140625" style="107"/>
    <col min="14570" max="14570" width="13.5703125" style="107" customWidth="1"/>
    <col min="14571" max="14571" width="12.85546875" style="107" customWidth="1"/>
    <col min="14572" max="14572" width="15" style="107" customWidth="1"/>
    <col min="14573" max="14574" width="13.42578125" style="107" customWidth="1"/>
    <col min="14575" max="14825" width="9.140625" style="107"/>
    <col min="14826" max="14826" width="13.5703125" style="107" customWidth="1"/>
    <col min="14827" max="14827" width="12.85546875" style="107" customWidth="1"/>
    <col min="14828" max="14828" width="15" style="107" customWidth="1"/>
    <col min="14829" max="14830" width="13.42578125" style="107" customWidth="1"/>
    <col min="14831" max="15081" width="9.140625" style="107"/>
    <col min="15082" max="15082" width="13.5703125" style="107" customWidth="1"/>
    <col min="15083" max="15083" width="12.85546875" style="107" customWidth="1"/>
    <col min="15084" max="15084" width="15" style="107" customWidth="1"/>
    <col min="15085" max="15086" width="13.42578125" style="107" customWidth="1"/>
    <col min="15087" max="15337" width="9.140625" style="107"/>
    <col min="15338" max="15338" width="13.5703125" style="107" customWidth="1"/>
    <col min="15339" max="15339" width="12.85546875" style="107" customWidth="1"/>
    <col min="15340" max="15340" width="15" style="107" customWidth="1"/>
    <col min="15341" max="15342" width="13.42578125" style="107" customWidth="1"/>
    <col min="15343" max="15593" width="9.140625" style="107"/>
    <col min="15594" max="15594" width="13.5703125" style="107" customWidth="1"/>
    <col min="15595" max="15595" width="12.85546875" style="107" customWidth="1"/>
    <col min="15596" max="15596" width="15" style="107" customWidth="1"/>
    <col min="15597" max="15598" width="13.42578125" style="107" customWidth="1"/>
    <col min="15599" max="15849" width="9.140625" style="107"/>
    <col min="15850" max="15850" width="13.5703125" style="107" customWidth="1"/>
    <col min="15851" max="15851" width="12.85546875" style="107" customWidth="1"/>
    <col min="15852" max="15852" width="15" style="107" customWidth="1"/>
    <col min="15853" max="15854" width="13.42578125" style="107" customWidth="1"/>
    <col min="15855" max="16105" width="9.140625" style="107"/>
    <col min="16106" max="16106" width="13.5703125" style="107" customWidth="1"/>
    <col min="16107" max="16107" width="12.85546875" style="107" customWidth="1"/>
    <col min="16108" max="16108" width="15" style="107" customWidth="1"/>
    <col min="16109" max="16110" width="13.42578125" style="107" customWidth="1"/>
    <col min="16111" max="16384" width="9.140625" style="107"/>
  </cols>
  <sheetData>
    <row r="1" spans="1:8" ht="33" customHeight="1" thickBot="1" x14ac:dyDescent="0.25">
      <c r="A1" s="212" t="s">
        <v>243</v>
      </c>
      <c r="B1" s="213"/>
      <c r="C1" s="213"/>
      <c r="D1" s="213"/>
      <c r="E1" s="214"/>
      <c r="F1" s="147"/>
      <c r="G1" s="112"/>
      <c r="H1" s="112"/>
    </row>
    <row r="2" spans="1:8" s="108" customFormat="1" ht="16.5" x14ac:dyDescent="0.2">
      <c r="A2" s="251" t="s">
        <v>178</v>
      </c>
      <c r="B2" s="251"/>
      <c r="C2" s="251"/>
      <c r="D2" s="250"/>
      <c r="E2" s="250"/>
      <c r="F2" s="147"/>
      <c r="G2" s="112"/>
      <c r="H2" s="112"/>
    </row>
    <row r="3" spans="1:8" s="108" customFormat="1" ht="26.25" customHeight="1" thickBot="1" x14ac:dyDescent="0.25">
      <c r="A3" s="232" t="s">
        <v>179</v>
      </c>
      <c r="B3" s="233"/>
      <c r="C3" s="233"/>
      <c r="D3" s="233"/>
      <c r="E3" s="234"/>
      <c r="F3" s="147"/>
      <c r="G3" s="112"/>
      <c r="H3" s="112"/>
    </row>
    <row r="4" spans="1:8" s="112" customFormat="1" ht="13.5" x14ac:dyDescent="0.2">
      <c r="A4" s="252" t="s">
        <v>207</v>
      </c>
      <c r="B4" s="253" t="s">
        <v>138</v>
      </c>
      <c r="C4" s="227" t="s">
        <v>139</v>
      </c>
      <c r="D4" s="215" t="s">
        <v>236</v>
      </c>
      <c r="E4" s="216"/>
      <c r="F4" s="148"/>
    </row>
    <row r="5" spans="1:8" s="112" customFormat="1" ht="14.25" thickBot="1" x14ac:dyDescent="0.25">
      <c r="A5" s="236"/>
      <c r="B5" s="238"/>
      <c r="C5" s="240"/>
      <c r="D5" s="110" t="s">
        <v>140</v>
      </c>
      <c r="E5" s="111" t="s">
        <v>141</v>
      </c>
      <c r="F5" s="148"/>
    </row>
    <row r="6" spans="1:8" s="112" customFormat="1" ht="16.5" x14ac:dyDescent="0.2">
      <c r="A6" s="178" t="s">
        <v>192</v>
      </c>
      <c r="B6" s="174">
        <v>30</v>
      </c>
      <c r="C6" s="120">
        <v>0</v>
      </c>
      <c r="D6" s="174">
        <v>6</v>
      </c>
      <c r="E6" s="119">
        <f t="shared" ref="E6:E19" si="0">ROUND((C6*D6)/B6,2)</f>
        <v>0</v>
      </c>
      <c r="F6" s="148"/>
    </row>
    <row r="7" spans="1:8" s="112" customFormat="1" ht="16.5" x14ac:dyDescent="0.2">
      <c r="A7" s="156" t="s">
        <v>193</v>
      </c>
      <c r="B7" s="174">
        <v>30</v>
      </c>
      <c r="C7" s="120">
        <v>0</v>
      </c>
      <c r="D7" s="174">
        <v>6</v>
      </c>
      <c r="E7" s="119">
        <f t="shared" si="0"/>
        <v>0</v>
      </c>
      <c r="F7" s="148"/>
    </row>
    <row r="8" spans="1:8" s="112" customFormat="1" ht="16.5" x14ac:dyDescent="0.2">
      <c r="A8" s="156" t="s">
        <v>194</v>
      </c>
      <c r="B8" s="174">
        <v>30</v>
      </c>
      <c r="C8" s="120">
        <v>0</v>
      </c>
      <c r="D8" s="174">
        <v>6</v>
      </c>
      <c r="E8" s="119">
        <f t="shared" ref="E8:E12" si="1">ROUND((C8*D8)/B8,2)</f>
        <v>0</v>
      </c>
      <c r="F8" s="148"/>
    </row>
    <row r="9" spans="1:8" s="112" customFormat="1" ht="16.5" x14ac:dyDescent="0.2">
      <c r="A9" s="156" t="s">
        <v>152</v>
      </c>
      <c r="B9" s="174">
        <v>30</v>
      </c>
      <c r="C9" s="120">
        <v>0</v>
      </c>
      <c r="D9" s="174">
        <v>6</v>
      </c>
      <c r="E9" s="119">
        <f t="shared" si="1"/>
        <v>0</v>
      </c>
      <c r="F9" s="148"/>
    </row>
    <row r="10" spans="1:8" s="112" customFormat="1" ht="16.5" x14ac:dyDescent="0.2">
      <c r="A10" s="156" t="s">
        <v>195</v>
      </c>
      <c r="B10" s="174">
        <v>30</v>
      </c>
      <c r="C10" s="120">
        <v>0</v>
      </c>
      <c r="D10" s="174">
        <v>2</v>
      </c>
      <c r="E10" s="119">
        <f t="shared" si="1"/>
        <v>0</v>
      </c>
      <c r="F10" s="148"/>
    </row>
    <row r="11" spans="1:8" s="112" customFormat="1" ht="16.5" x14ac:dyDescent="0.2">
      <c r="A11" s="156" t="s">
        <v>196</v>
      </c>
      <c r="B11" s="174">
        <v>60</v>
      </c>
      <c r="C11" s="120">
        <v>0</v>
      </c>
      <c r="D11" s="174">
        <v>2</v>
      </c>
      <c r="E11" s="119">
        <f t="shared" si="1"/>
        <v>0</v>
      </c>
      <c r="F11" s="148"/>
    </row>
    <row r="12" spans="1:8" s="112" customFormat="1" ht="16.5" x14ac:dyDescent="0.2">
      <c r="A12" s="156" t="s">
        <v>197</v>
      </c>
      <c r="B12" s="174">
        <v>60</v>
      </c>
      <c r="C12" s="120">
        <v>0</v>
      </c>
      <c r="D12" s="189">
        <v>6</v>
      </c>
      <c r="E12" s="119">
        <f t="shared" si="1"/>
        <v>0</v>
      </c>
      <c r="F12" s="148"/>
    </row>
    <row r="13" spans="1:8" s="112" customFormat="1" ht="16.5" x14ac:dyDescent="0.2">
      <c r="A13" s="156" t="s">
        <v>198</v>
      </c>
      <c r="B13" s="174">
        <v>60</v>
      </c>
      <c r="C13" s="120">
        <v>0</v>
      </c>
      <c r="D13" s="174">
        <v>1</v>
      </c>
      <c r="E13" s="119">
        <f t="shared" si="0"/>
        <v>0</v>
      </c>
      <c r="F13" s="148"/>
    </row>
    <row r="14" spans="1:8" s="112" customFormat="1" ht="16.5" x14ac:dyDescent="0.2">
      <c r="A14" s="156" t="s">
        <v>199</v>
      </c>
      <c r="B14" s="174">
        <v>36</v>
      </c>
      <c r="C14" s="120">
        <v>0</v>
      </c>
      <c r="D14" s="174">
        <v>1</v>
      </c>
      <c r="E14" s="119">
        <f>ROUND((C14*D14)/B14,2)</f>
        <v>0</v>
      </c>
      <c r="F14" s="148"/>
    </row>
    <row r="15" spans="1:8" s="112" customFormat="1" ht="16.5" x14ac:dyDescent="0.2">
      <c r="A15" s="156" t="s">
        <v>200</v>
      </c>
      <c r="B15" s="174">
        <v>6</v>
      </c>
      <c r="C15" s="120">
        <v>0</v>
      </c>
      <c r="D15" s="174">
        <v>1</v>
      </c>
      <c r="E15" s="119">
        <f>ROUND((C15*D15)/B15,2)</f>
        <v>0</v>
      </c>
      <c r="F15" s="149"/>
      <c r="G15" s="107"/>
      <c r="H15" s="107"/>
    </row>
    <row r="16" spans="1:8" s="112" customFormat="1" ht="16.5" x14ac:dyDescent="0.2">
      <c r="A16" s="156" t="s">
        <v>201</v>
      </c>
      <c r="B16" s="174">
        <v>1</v>
      </c>
      <c r="C16" s="120">
        <v>0</v>
      </c>
      <c r="D16" s="189">
        <v>6</v>
      </c>
      <c r="E16" s="119">
        <f>ROUND((C16*D16)/B16,2)</f>
        <v>0</v>
      </c>
      <c r="F16" s="150"/>
      <c r="G16" s="115"/>
      <c r="H16" s="115"/>
    </row>
    <row r="17" spans="1:8" s="112" customFormat="1" ht="16.5" x14ac:dyDescent="0.2">
      <c r="A17" s="156" t="s">
        <v>202</v>
      </c>
      <c r="B17" s="174">
        <v>6</v>
      </c>
      <c r="C17" s="120">
        <v>0</v>
      </c>
      <c r="D17" s="174">
        <v>2</v>
      </c>
      <c r="E17" s="119">
        <f>ROUND((C17*D17)/B17,2)</f>
        <v>0</v>
      </c>
      <c r="F17" s="146"/>
      <c r="G17" s="66"/>
      <c r="H17" s="66"/>
    </row>
    <row r="18" spans="1:8" s="112" customFormat="1" ht="16.5" x14ac:dyDescent="0.2">
      <c r="A18" s="156" t="s">
        <v>203</v>
      </c>
      <c r="B18" s="174">
        <v>12</v>
      </c>
      <c r="C18" s="120">
        <v>0</v>
      </c>
      <c r="D18" s="174">
        <v>1</v>
      </c>
      <c r="E18" s="119">
        <f t="shared" si="0"/>
        <v>0</v>
      </c>
      <c r="F18" s="148"/>
    </row>
    <row r="19" spans="1:8" s="112" customFormat="1" ht="16.5" x14ac:dyDescent="0.2">
      <c r="A19" s="156" t="s">
        <v>204</v>
      </c>
      <c r="B19" s="174">
        <v>24</v>
      </c>
      <c r="C19" s="120">
        <v>0</v>
      </c>
      <c r="D19" s="174">
        <v>1</v>
      </c>
      <c r="E19" s="119">
        <f t="shared" si="0"/>
        <v>0</v>
      </c>
      <c r="F19" s="148"/>
    </row>
    <row r="20" spans="1:8" ht="17.25" thickBot="1" x14ac:dyDescent="0.25">
      <c r="A20" s="241" t="s">
        <v>151</v>
      </c>
      <c r="B20" s="242"/>
      <c r="C20" s="243"/>
      <c r="D20" s="114"/>
      <c r="E20" s="121">
        <f>SUM(E6:E19)</f>
        <v>0</v>
      </c>
      <c r="F20" s="147"/>
      <c r="G20" s="112"/>
      <c r="H20" s="112"/>
    </row>
    <row r="21" spans="1:8" s="115" customFormat="1" ht="17.25" thickBot="1" x14ac:dyDescent="0.25">
      <c r="A21" s="244" t="s">
        <v>153</v>
      </c>
      <c r="B21" s="245"/>
      <c r="C21" s="246"/>
      <c r="D21" s="123"/>
      <c r="E21" s="145">
        <f>ROUND((E20/'Resumo Geral'!F7),2)</f>
        <v>0</v>
      </c>
      <c r="F21" s="148"/>
      <c r="G21" s="112"/>
      <c r="H21" s="112"/>
    </row>
    <row r="22" spans="1:8" s="109" customFormat="1" ht="19.5" customHeight="1" x14ac:dyDescent="0.2">
      <c r="A22" s="235" t="s">
        <v>150</v>
      </c>
      <c r="B22" s="237" t="s">
        <v>146</v>
      </c>
      <c r="C22" s="239" t="s">
        <v>139</v>
      </c>
      <c r="D22" s="215" t="s">
        <v>236</v>
      </c>
      <c r="E22" s="216"/>
      <c r="F22" s="149"/>
      <c r="G22" s="107"/>
      <c r="H22" s="107"/>
    </row>
    <row r="23" spans="1:8" s="109" customFormat="1" ht="19.5" customHeight="1" thickBot="1" x14ac:dyDescent="0.25">
      <c r="A23" s="236"/>
      <c r="B23" s="238"/>
      <c r="C23" s="240"/>
      <c r="D23" s="110" t="s">
        <v>140</v>
      </c>
      <c r="E23" s="111" t="s">
        <v>141</v>
      </c>
      <c r="F23" s="151"/>
    </row>
    <row r="24" spans="1:8" s="112" customFormat="1" ht="16.5" x14ac:dyDescent="0.2">
      <c r="A24" s="186" t="s">
        <v>186</v>
      </c>
      <c r="B24" s="187">
        <v>12</v>
      </c>
      <c r="C24" s="154">
        <v>0</v>
      </c>
      <c r="D24" s="187">
        <v>6</v>
      </c>
      <c r="E24" s="118">
        <f>ROUND((C24*D24)/B24,2)</f>
        <v>0</v>
      </c>
      <c r="F24" s="151"/>
      <c r="G24" s="109"/>
      <c r="H24" s="109"/>
    </row>
    <row r="25" spans="1:8" s="112" customFormat="1" ht="16.5" x14ac:dyDescent="0.2">
      <c r="A25" s="179" t="s">
        <v>187</v>
      </c>
      <c r="B25" s="180">
        <v>12</v>
      </c>
      <c r="C25" s="181">
        <v>0</v>
      </c>
      <c r="D25" s="180">
        <v>6</v>
      </c>
      <c r="E25" s="119">
        <f>ROUND((C25*D25)/B25,2)</f>
        <v>0</v>
      </c>
      <c r="F25" s="149"/>
      <c r="G25" s="107"/>
      <c r="H25" s="107"/>
    </row>
    <row r="26" spans="1:8" s="112" customFormat="1" ht="16.5" x14ac:dyDescent="0.2">
      <c r="A26" s="179" t="s">
        <v>189</v>
      </c>
      <c r="B26" s="180">
        <v>60</v>
      </c>
      <c r="C26" s="181">
        <v>0</v>
      </c>
      <c r="D26" s="180">
        <v>2</v>
      </c>
      <c r="E26" s="119">
        <f>ROUND((C26*D26)/B26,2)</f>
        <v>0</v>
      </c>
      <c r="F26" s="149"/>
      <c r="G26" s="107"/>
      <c r="H26" s="107"/>
    </row>
    <row r="27" spans="1:8" s="112" customFormat="1" ht="16.5" x14ac:dyDescent="0.2">
      <c r="A27" s="179" t="s">
        <v>188</v>
      </c>
      <c r="B27" s="180">
        <v>60</v>
      </c>
      <c r="C27" s="181">
        <v>0</v>
      </c>
      <c r="D27" s="180">
        <v>2</v>
      </c>
      <c r="E27" s="119">
        <f>ROUND((C27*D27)/B27,2)</f>
        <v>0</v>
      </c>
      <c r="F27" s="149"/>
      <c r="G27" s="107"/>
      <c r="H27" s="107"/>
    </row>
    <row r="28" spans="1:8" s="112" customFormat="1" ht="16.5" x14ac:dyDescent="0.2">
      <c r="A28" s="179" t="s">
        <v>190</v>
      </c>
      <c r="B28" s="180">
        <v>1</v>
      </c>
      <c r="C28" s="155">
        <v>0</v>
      </c>
      <c r="D28" s="180">
        <v>6</v>
      </c>
      <c r="E28" s="119">
        <f t="shared" ref="E28:E29" si="2">ROUND((C28*D28)/B28,2)</f>
        <v>0</v>
      </c>
      <c r="F28" s="149"/>
      <c r="G28" s="107"/>
      <c r="H28" s="107"/>
    </row>
    <row r="29" spans="1:8" s="112" customFormat="1" ht="16.5" x14ac:dyDescent="0.2">
      <c r="A29" s="179" t="s">
        <v>191</v>
      </c>
      <c r="B29" s="180">
        <v>1</v>
      </c>
      <c r="C29" s="155">
        <v>0</v>
      </c>
      <c r="D29" s="180">
        <v>6</v>
      </c>
      <c r="E29" s="119">
        <f t="shared" si="2"/>
        <v>0</v>
      </c>
      <c r="F29" s="149"/>
      <c r="G29" s="107"/>
      <c r="H29" s="107"/>
    </row>
    <row r="30" spans="1:8" ht="17.25" thickBot="1" x14ac:dyDescent="0.25">
      <c r="A30" s="241" t="s">
        <v>149</v>
      </c>
      <c r="B30" s="242"/>
      <c r="C30" s="243"/>
      <c r="D30" s="113"/>
      <c r="E30" s="122">
        <f>SUM(E24:E29)</f>
        <v>0</v>
      </c>
    </row>
    <row r="31" spans="1:8" s="109" customFormat="1" ht="19.5" customHeight="1" x14ac:dyDescent="0.2">
      <c r="A31" s="235" t="s">
        <v>145</v>
      </c>
      <c r="B31" s="237" t="s">
        <v>171</v>
      </c>
      <c r="C31" s="239" t="s">
        <v>139</v>
      </c>
      <c r="D31" s="215" t="s">
        <v>236</v>
      </c>
      <c r="E31" s="216"/>
      <c r="F31" s="149"/>
      <c r="G31" s="107"/>
      <c r="H31" s="107"/>
    </row>
    <row r="32" spans="1:8" s="109" customFormat="1" ht="19.5" customHeight="1" thickBot="1" x14ac:dyDescent="0.25">
      <c r="A32" s="236"/>
      <c r="B32" s="238"/>
      <c r="C32" s="240"/>
      <c r="D32" s="110" t="s">
        <v>140</v>
      </c>
      <c r="E32" s="111" t="s">
        <v>141</v>
      </c>
      <c r="F32" s="149"/>
      <c r="G32" s="107"/>
      <c r="H32" s="107"/>
    </row>
    <row r="33" spans="1:8" ht="16.5" x14ac:dyDescent="0.2">
      <c r="A33" s="182" t="s">
        <v>181</v>
      </c>
      <c r="B33" s="183">
        <v>12</v>
      </c>
      <c r="C33" s="117">
        <v>0</v>
      </c>
      <c r="D33" s="183">
        <v>24</v>
      </c>
      <c r="E33" s="124">
        <f>ROUND((C33*D33)/B33,2)</f>
        <v>0</v>
      </c>
    </row>
    <row r="34" spans="1:8" ht="16.5" x14ac:dyDescent="0.2">
      <c r="A34" s="156" t="s">
        <v>182</v>
      </c>
      <c r="B34" s="175">
        <v>12</v>
      </c>
      <c r="C34" s="117">
        <v>0</v>
      </c>
      <c r="D34" s="175">
        <v>24</v>
      </c>
      <c r="E34" s="125">
        <f t="shared" ref="E34:E40" si="3">ROUND((C34*D34)/B34,2)</f>
        <v>0</v>
      </c>
    </row>
    <row r="35" spans="1:8" ht="16.5" x14ac:dyDescent="0.2">
      <c r="A35" s="156" t="s">
        <v>147</v>
      </c>
      <c r="B35" s="175">
        <v>12</v>
      </c>
      <c r="C35" s="117">
        <v>0</v>
      </c>
      <c r="D35" s="175">
        <v>12</v>
      </c>
      <c r="E35" s="125">
        <f t="shared" si="3"/>
        <v>0</v>
      </c>
    </row>
    <row r="36" spans="1:8" ht="16.5" x14ac:dyDescent="0.2">
      <c r="A36" s="156" t="s">
        <v>235</v>
      </c>
      <c r="B36" s="175">
        <v>30</v>
      </c>
      <c r="C36" s="117">
        <v>0</v>
      </c>
      <c r="D36" s="175">
        <v>6</v>
      </c>
      <c r="E36" s="125">
        <f t="shared" si="3"/>
        <v>0</v>
      </c>
    </row>
    <row r="37" spans="1:8" ht="16.5" x14ac:dyDescent="0.2">
      <c r="A37" s="156" t="s">
        <v>183</v>
      </c>
      <c r="B37" s="175">
        <v>24</v>
      </c>
      <c r="C37" s="117">
        <v>0</v>
      </c>
      <c r="D37" s="175">
        <v>6</v>
      </c>
      <c r="E37" s="125">
        <f t="shared" si="3"/>
        <v>0</v>
      </c>
    </row>
    <row r="38" spans="1:8" ht="16.5" x14ac:dyDescent="0.2">
      <c r="A38" s="156" t="s">
        <v>184</v>
      </c>
      <c r="B38" s="175">
        <v>6</v>
      </c>
      <c r="C38" s="117">
        <v>0</v>
      </c>
      <c r="D38" s="175">
        <v>48</v>
      </c>
      <c r="E38" s="125">
        <f t="shared" si="3"/>
        <v>0</v>
      </c>
    </row>
    <row r="39" spans="1:8" ht="16.5" x14ac:dyDescent="0.2">
      <c r="A39" s="156" t="s">
        <v>185</v>
      </c>
      <c r="B39" s="175">
        <v>12</v>
      </c>
      <c r="C39" s="117">
        <v>0</v>
      </c>
      <c r="D39" s="175">
        <v>6</v>
      </c>
      <c r="E39" s="125">
        <f t="shared" si="3"/>
        <v>0</v>
      </c>
      <c r="F39" s="151"/>
      <c r="G39" s="109"/>
      <c r="H39" s="109"/>
    </row>
    <row r="40" spans="1:8" ht="17.25" thickBot="1" x14ac:dyDescent="0.25">
      <c r="A40" s="156" t="s">
        <v>148</v>
      </c>
      <c r="B40" s="175">
        <v>12</v>
      </c>
      <c r="C40" s="117">
        <v>0</v>
      </c>
      <c r="D40" s="175">
        <v>6</v>
      </c>
      <c r="E40" s="125">
        <f t="shared" si="3"/>
        <v>0</v>
      </c>
      <c r="F40" s="151"/>
      <c r="G40" s="109"/>
      <c r="H40" s="109"/>
    </row>
    <row r="41" spans="1:8" ht="17.25" thickBot="1" x14ac:dyDescent="0.25">
      <c r="A41" s="247" t="s">
        <v>149</v>
      </c>
      <c r="B41" s="248"/>
      <c r="C41" s="249"/>
      <c r="D41" s="184"/>
      <c r="E41" s="185">
        <f>SUM(E33:E40)</f>
        <v>0</v>
      </c>
      <c r="F41" s="152"/>
      <c r="G41" s="116"/>
      <c r="H41" s="116"/>
    </row>
    <row r="42" spans="1:8" s="109" customFormat="1" ht="19.5" customHeight="1" x14ac:dyDescent="0.2">
      <c r="A42" s="226" t="s">
        <v>154</v>
      </c>
      <c r="B42" s="227"/>
      <c r="C42" s="227"/>
      <c r="D42" s="227"/>
      <c r="E42" s="228"/>
      <c r="F42" s="149"/>
      <c r="G42" s="107"/>
      <c r="H42" s="107"/>
    </row>
    <row r="43" spans="1:8" s="109" customFormat="1" ht="19.5" customHeight="1" thickBot="1" x14ac:dyDescent="0.25">
      <c r="A43" s="229"/>
      <c r="B43" s="230"/>
      <c r="C43" s="230"/>
      <c r="D43" s="230"/>
      <c r="E43" s="231"/>
      <c r="F43" s="149"/>
      <c r="G43" s="107"/>
      <c r="H43" s="107"/>
    </row>
    <row r="44" spans="1:8" ht="16.5" x14ac:dyDescent="0.2">
      <c r="A44" s="217" t="s">
        <v>155</v>
      </c>
      <c r="B44" s="218"/>
      <c r="C44" s="218"/>
      <c r="D44" s="218"/>
      <c r="E44" s="219"/>
    </row>
    <row r="45" spans="1:8" ht="16.5" x14ac:dyDescent="0.2">
      <c r="A45" s="220" t="s">
        <v>156</v>
      </c>
      <c r="B45" s="221"/>
      <c r="C45" s="221"/>
      <c r="D45" s="221"/>
      <c r="E45" s="222"/>
    </row>
    <row r="46" spans="1:8" ht="17.25" thickBot="1" x14ac:dyDescent="0.25">
      <c r="A46" s="223" t="s">
        <v>170</v>
      </c>
      <c r="B46" s="224"/>
      <c r="C46" s="224"/>
      <c r="D46" s="224"/>
      <c r="E46" s="225"/>
      <c r="F46" s="107"/>
    </row>
  </sheetData>
  <mergeCells count="24">
    <mergeCell ref="A22:A23"/>
    <mergeCell ref="A41:C41"/>
    <mergeCell ref="D22:E22"/>
    <mergeCell ref="C4:C5"/>
    <mergeCell ref="D2:E2"/>
    <mergeCell ref="A2:C2"/>
    <mergeCell ref="A4:A5"/>
    <mergeCell ref="B4:B5"/>
    <mergeCell ref="A1:E1"/>
    <mergeCell ref="D4:E4"/>
    <mergeCell ref="A44:E44"/>
    <mergeCell ref="A45:E45"/>
    <mergeCell ref="A46:E46"/>
    <mergeCell ref="A42:E43"/>
    <mergeCell ref="A3:E3"/>
    <mergeCell ref="A31:A32"/>
    <mergeCell ref="B31:B32"/>
    <mergeCell ref="C31:C32"/>
    <mergeCell ref="D31:E31"/>
    <mergeCell ref="A20:C20"/>
    <mergeCell ref="A21:C21"/>
    <mergeCell ref="A30:C30"/>
    <mergeCell ref="B22:B23"/>
    <mergeCell ref="C22:C23"/>
  </mergeCells>
  <printOptions horizontalCentered="1"/>
  <pageMargins left="0.78740157480314965" right="0.78740157480314965" top="0.70866141732283472" bottom="1.0629921259842521" header="0.31496062992125984" footer="0.51181102362204722"/>
  <pageSetup paperSize="9" scale="81" fitToHeight="3" orientation="portrait" r:id="rId1"/>
  <headerFooter alignWithMargins="0">
    <oddHeader>&amp;R&amp;9Planilha MODELO</oddHeader>
    <oddFooter>&amp;C&amp;9&amp;A - Pág.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A1:H144"/>
  <sheetViews>
    <sheetView view="pageBreakPreview" topLeftCell="A46" zoomScaleNormal="100" zoomScaleSheetLayoutView="100" workbookViewId="0">
      <selection activeCell="A67" sqref="A67:G136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347" t="s">
        <v>242</v>
      </c>
      <c r="B1" s="347"/>
      <c r="C1" s="347"/>
      <c r="D1" s="347"/>
      <c r="E1" s="347"/>
      <c r="F1" s="347"/>
      <c r="G1" s="347"/>
    </row>
    <row r="2" spans="1:8" ht="18.75" customHeight="1" x14ac:dyDescent="0.2">
      <c r="A2" s="345" t="s">
        <v>240</v>
      </c>
      <c r="B2" s="346"/>
      <c r="C2" s="346"/>
      <c r="D2" s="2"/>
      <c r="E2" s="2"/>
      <c r="F2" s="348"/>
      <c r="G2" s="349"/>
    </row>
    <row r="3" spans="1:8" ht="18" customHeight="1" x14ac:dyDescent="0.2">
      <c r="A3" s="350" t="s">
        <v>210</v>
      </c>
      <c r="B3" s="351"/>
      <c r="C3" s="351"/>
      <c r="D3" s="351"/>
      <c r="E3" s="351"/>
      <c r="F3" s="351"/>
      <c r="G3" s="352"/>
    </row>
    <row r="4" spans="1:8" ht="18" customHeight="1" thickBot="1" x14ac:dyDescent="0.25">
      <c r="A4" s="353"/>
      <c r="B4" s="354"/>
      <c r="C4" s="354"/>
      <c r="D4" s="354"/>
      <c r="E4" s="354"/>
      <c r="F4" s="354"/>
      <c r="G4" s="355"/>
    </row>
    <row r="5" spans="1:8" ht="14.1" customHeight="1" x14ac:dyDescent="0.2">
      <c r="A5" s="356" t="s">
        <v>6</v>
      </c>
      <c r="B5" s="357"/>
      <c r="C5" s="357"/>
      <c r="D5" s="357"/>
      <c r="E5" s="357"/>
      <c r="F5" s="358"/>
      <c r="G5" s="359"/>
    </row>
    <row r="6" spans="1:8" ht="12.75" customHeight="1" x14ac:dyDescent="0.2">
      <c r="A6" s="332" t="s">
        <v>20</v>
      </c>
      <c r="B6" s="333"/>
      <c r="C6" s="333"/>
      <c r="D6" s="333"/>
      <c r="E6" s="334"/>
      <c r="F6" s="324"/>
      <c r="G6" s="325"/>
    </row>
    <row r="7" spans="1:8" ht="14.1" customHeight="1" x14ac:dyDescent="0.2">
      <c r="A7" s="332" t="s">
        <v>12</v>
      </c>
      <c r="B7" s="333"/>
      <c r="C7" s="333"/>
      <c r="D7" s="333"/>
      <c r="E7" s="334"/>
      <c r="F7" s="362" t="s">
        <v>231</v>
      </c>
      <c r="G7" s="325"/>
    </row>
    <row r="8" spans="1:8" ht="19.5" customHeight="1" x14ac:dyDescent="0.2">
      <c r="A8" s="363" t="s">
        <v>239</v>
      </c>
      <c r="B8" s="364"/>
      <c r="C8" s="364"/>
      <c r="D8" s="364"/>
      <c r="E8" s="364"/>
      <c r="F8" s="364"/>
      <c r="G8" s="365"/>
    </row>
    <row r="9" spans="1:8" ht="19.5" customHeight="1" x14ac:dyDescent="0.2">
      <c r="A9" s="366"/>
      <c r="B9" s="367"/>
      <c r="C9" s="367"/>
      <c r="D9" s="367"/>
      <c r="E9" s="367"/>
      <c r="F9" s="367"/>
      <c r="G9" s="368"/>
    </row>
    <row r="10" spans="1:8" ht="14.1" customHeight="1" x14ac:dyDescent="0.2">
      <c r="A10" s="327" t="s">
        <v>21</v>
      </c>
      <c r="B10" s="328"/>
      <c r="C10" s="328"/>
      <c r="D10" s="328"/>
      <c r="E10" s="329"/>
      <c r="F10" s="360">
        <v>2022</v>
      </c>
      <c r="G10" s="361"/>
    </row>
    <row r="11" spans="1:8" ht="14.1" customHeight="1" x14ac:dyDescent="0.2">
      <c r="A11" s="327" t="s">
        <v>22</v>
      </c>
      <c r="B11" s="328"/>
      <c r="C11" s="328"/>
      <c r="D11" s="328"/>
      <c r="E11" s="329"/>
      <c r="F11" s="360" t="s">
        <v>157</v>
      </c>
      <c r="G11" s="361"/>
    </row>
    <row r="12" spans="1:8" ht="14.1" customHeight="1" x14ac:dyDescent="0.2">
      <c r="A12" s="327" t="s">
        <v>23</v>
      </c>
      <c r="B12" s="328"/>
      <c r="C12" s="328"/>
      <c r="D12" s="328"/>
      <c r="E12" s="329"/>
      <c r="F12" s="360" t="s">
        <v>24</v>
      </c>
      <c r="G12" s="361"/>
    </row>
    <row r="13" spans="1:8" ht="14.1" customHeight="1" x14ac:dyDescent="0.2">
      <c r="A13" s="327" t="s">
        <v>11</v>
      </c>
      <c r="B13" s="328"/>
      <c r="C13" s="328"/>
      <c r="D13" s="328"/>
      <c r="E13" s="329"/>
      <c r="F13" s="360" t="s">
        <v>10</v>
      </c>
      <c r="G13" s="361"/>
    </row>
    <row r="14" spans="1:8" ht="14.1" customHeight="1" x14ac:dyDescent="0.2">
      <c r="A14" s="265" t="s">
        <v>7</v>
      </c>
      <c r="B14" s="266"/>
      <c r="C14" s="266"/>
      <c r="D14" s="266"/>
      <c r="E14" s="266"/>
      <c r="F14" s="267"/>
      <c r="G14" s="268"/>
    </row>
    <row r="15" spans="1:8" ht="14.1" customHeight="1" x14ac:dyDescent="0.2">
      <c r="A15" s="327" t="s">
        <v>8</v>
      </c>
      <c r="B15" s="328"/>
      <c r="C15" s="328"/>
      <c r="D15" s="328"/>
      <c r="E15" s="329"/>
      <c r="F15" s="339">
        <v>0</v>
      </c>
      <c r="G15" s="340"/>
    </row>
    <row r="16" spans="1:8" ht="14.1" customHeight="1" x14ac:dyDescent="0.2">
      <c r="A16" s="327" t="s">
        <v>0</v>
      </c>
      <c r="B16" s="328"/>
      <c r="C16" s="328"/>
      <c r="D16" s="328"/>
      <c r="E16" s="329"/>
      <c r="F16" s="341" t="s">
        <v>158</v>
      </c>
      <c r="G16" s="342"/>
      <c r="H16" s="3"/>
    </row>
    <row r="17" spans="1:8" ht="14.1" customHeight="1" x14ac:dyDescent="0.2">
      <c r="A17" s="327" t="s">
        <v>25</v>
      </c>
      <c r="B17" s="328"/>
      <c r="C17" s="328"/>
      <c r="D17" s="328"/>
      <c r="E17" s="329"/>
      <c r="F17" s="341" t="s">
        <v>159</v>
      </c>
      <c r="G17" s="342"/>
      <c r="H17" s="3"/>
    </row>
    <row r="18" spans="1:8" ht="14.1" customHeight="1" x14ac:dyDescent="0.2">
      <c r="A18" s="327" t="s">
        <v>1</v>
      </c>
      <c r="B18" s="328"/>
      <c r="C18" s="328"/>
      <c r="D18" s="328"/>
      <c r="E18" s="329"/>
      <c r="F18" s="369">
        <v>0</v>
      </c>
      <c r="G18" s="370"/>
    </row>
    <row r="19" spans="1:8" ht="14.1" customHeight="1" x14ac:dyDescent="0.2">
      <c r="A19" s="332" t="s">
        <v>9</v>
      </c>
      <c r="B19" s="333"/>
      <c r="C19" s="333"/>
      <c r="D19" s="333"/>
      <c r="E19" s="334"/>
      <c r="F19" s="337">
        <v>44562</v>
      </c>
      <c r="G19" s="338"/>
    </row>
    <row r="20" spans="1:8" ht="14.1" customHeight="1" x14ac:dyDescent="0.2">
      <c r="A20" s="327" t="s">
        <v>26</v>
      </c>
      <c r="B20" s="328"/>
      <c r="C20" s="328"/>
      <c r="D20" s="328"/>
      <c r="E20" s="329"/>
      <c r="F20" s="330" t="s">
        <v>164</v>
      </c>
      <c r="G20" s="331"/>
    </row>
    <row r="21" spans="1:8" ht="14.1" customHeight="1" x14ac:dyDescent="0.2">
      <c r="A21" s="332" t="s">
        <v>27</v>
      </c>
      <c r="B21" s="333"/>
      <c r="C21" s="333"/>
      <c r="D21" s="333"/>
      <c r="E21" s="334"/>
      <c r="F21" s="335">
        <v>2</v>
      </c>
      <c r="G21" s="336"/>
    </row>
    <row r="22" spans="1:8" ht="14.1" customHeight="1" x14ac:dyDescent="0.2">
      <c r="A22" s="332" t="s">
        <v>28</v>
      </c>
      <c r="B22" s="333"/>
      <c r="C22" s="333"/>
      <c r="D22" s="333"/>
      <c r="E22" s="334"/>
      <c r="F22" s="335">
        <v>1</v>
      </c>
      <c r="G22" s="336"/>
    </row>
    <row r="23" spans="1:8" ht="12.75" customHeight="1" x14ac:dyDescent="0.2">
      <c r="A23" s="332" t="s">
        <v>29</v>
      </c>
      <c r="B23" s="333"/>
      <c r="C23" s="333"/>
      <c r="D23" s="333"/>
      <c r="E23" s="334"/>
      <c r="F23" s="343" t="s">
        <v>160</v>
      </c>
      <c r="G23" s="344"/>
    </row>
    <row r="24" spans="1:8" ht="12.75" customHeight="1" x14ac:dyDescent="0.2">
      <c r="A24" s="323" t="s">
        <v>180</v>
      </c>
      <c r="B24" s="324"/>
      <c r="C24" s="324"/>
      <c r="D24" s="324"/>
      <c r="E24" s="324"/>
      <c r="F24" s="324"/>
      <c r="G24" s="325"/>
    </row>
    <row r="25" spans="1:8" x14ac:dyDescent="0.2">
      <c r="A25" s="265" t="s">
        <v>2</v>
      </c>
      <c r="B25" s="266"/>
      <c r="C25" s="266"/>
      <c r="D25" s="266"/>
      <c r="E25" s="266"/>
      <c r="F25" s="267"/>
      <c r="G25" s="268"/>
    </row>
    <row r="26" spans="1:8" x14ac:dyDescent="0.2">
      <c r="A26" s="4">
        <v>1</v>
      </c>
      <c r="B26" s="326" t="s">
        <v>30</v>
      </c>
      <c r="C26" s="326"/>
      <c r="D26" s="326"/>
      <c r="E26" s="326"/>
      <c r="F26" s="103" t="s">
        <v>31</v>
      </c>
      <c r="G26" s="6" t="s">
        <v>3</v>
      </c>
    </row>
    <row r="27" spans="1:8" x14ac:dyDescent="0.2">
      <c r="A27" s="72" t="s">
        <v>32</v>
      </c>
      <c r="B27" s="322" t="s">
        <v>120</v>
      </c>
      <c r="C27" s="322"/>
      <c r="D27" s="322"/>
      <c r="E27" s="322"/>
      <c r="F27" s="73">
        <v>1</v>
      </c>
      <c r="G27" s="7">
        <f>F18*F27</f>
        <v>0</v>
      </c>
      <c r="H27" s="8"/>
    </row>
    <row r="28" spans="1:8" x14ac:dyDescent="0.2">
      <c r="A28" s="72" t="s">
        <v>33</v>
      </c>
      <c r="B28" s="320" t="s">
        <v>121</v>
      </c>
      <c r="C28" s="320"/>
      <c r="D28" s="320"/>
      <c r="E28" s="320"/>
      <c r="F28" s="74">
        <v>0</v>
      </c>
      <c r="G28" s="7">
        <f>ROUND(G27*F28,2)</f>
        <v>0</v>
      </c>
      <c r="H28" s="8"/>
    </row>
    <row r="29" spans="1:8" x14ac:dyDescent="0.2">
      <c r="A29" s="72" t="s">
        <v>34</v>
      </c>
      <c r="B29" s="320" t="s">
        <v>19</v>
      </c>
      <c r="C29" s="320"/>
      <c r="D29" s="320"/>
      <c r="E29" s="320"/>
      <c r="F29" s="74">
        <v>0</v>
      </c>
      <c r="G29" s="7">
        <f>ROUND(F15*F29,2)</f>
        <v>0</v>
      </c>
      <c r="H29" s="8"/>
    </row>
    <row r="30" spans="1:8" x14ac:dyDescent="0.2">
      <c r="A30" s="72" t="s">
        <v>35</v>
      </c>
      <c r="B30" s="302" t="s">
        <v>37</v>
      </c>
      <c r="C30" s="303"/>
      <c r="D30" s="303"/>
      <c r="E30" s="316"/>
      <c r="F30" s="73">
        <f>ROUND((ROUND((7*15.22),2)/52.5)*60,2)</f>
        <v>121.76</v>
      </c>
      <c r="G30" s="7">
        <f>ROUND(ROUND(ROUND((SUM(G27:G29)+G32)/220,2)*0.2,2)*F30,2)</f>
        <v>0</v>
      </c>
      <c r="H30" s="8"/>
    </row>
    <row r="31" spans="1:8" x14ac:dyDescent="0.2">
      <c r="A31" s="72" t="s">
        <v>36</v>
      </c>
      <c r="B31" s="302" t="s">
        <v>63</v>
      </c>
      <c r="C31" s="303"/>
      <c r="D31" s="303"/>
      <c r="E31" s="316"/>
      <c r="F31" s="73">
        <f>ROUND(SUM(F30)/15.22*5,2)*0</f>
        <v>0</v>
      </c>
      <c r="G31" s="7">
        <f>ROUND(ROUND(ROUND((SUM(G27:G29)+G32)/220,2)*0.2,2)*F31,2)</f>
        <v>0</v>
      </c>
      <c r="H31" s="8"/>
    </row>
    <row r="32" spans="1:8" x14ac:dyDescent="0.2">
      <c r="A32" s="72" t="s">
        <v>38</v>
      </c>
      <c r="B32" s="320" t="s">
        <v>63</v>
      </c>
      <c r="C32" s="320"/>
      <c r="D32" s="320"/>
      <c r="E32" s="320"/>
      <c r="F32" s="74"/>
      <c r="G32" s="7">
        <f>ROUND(F18*F32,2)</f>
        <v>0</v>
      </c>
      <c r="H32" s="8"/>
    </row>
    <row r="33" spans="1:8" x14ac:dyDescent="0.2">
      <c r="A33" s="295" t="s">
        <v>39</v>
      </c>
      <c r="B33" s="291"/>
      <c r="C33" s="291"/>
      <c r="D33" s="291"/>
      <c r="E33" s="291"/>
      <c r="F33" s="321"/>
      <c r="G33" s="9">
        <f>SUM(G27:G32)</f>
        <v>0</v>
      </c>
    </row>
    <row r="34" spans="1:8" x14ac:dyDescent="0.2">
      <c r="A34" s="265" t="s">
        <v>40</v>
      </c>
      <c r="B34" s="266"/>
      <c r="C34" s="266"/>
      <c r="D34" s="266"/>
      <c r="E34" s="266"/>
      <c r="F34" s="267"/>
      <c r="G34" s="268"/>
    </row>
    <row r="35" spans="1:8" x14ac:dyDescent="0.2">
      <c r="A35" s="292" t="s">
        <v>41</v>
      </c>
      <c r="B35" s="293"/>
      <c r="C35" s="293"/>
      <c r="D35" s="293"/>
      <c r="E35" s="293"/>
      <c r="F35" s="293"/>
      <c r="G35" s="294"/>
      <c r="H35" s="10"/>
    </row>
    <row r="36" spans="1:8" s="15" customFormat="1" x14ac:dyDescent="0.2">
      <c r="A36" s="76" t="s">
        <v>32</v>
      </c>
      <c r="B36" s="262" t="s">
        <v>42</v>
      </c>
      <c r="C36" s="263"/>
      <c r="D36" s="263"/>
      <c r="E36" s="319"/>
      <c r="F36" s="77">
        <v>0</v>
      </c>
      <c r="G36" s="13">
        <f>ROUND(G$33*F36,2)</f>
        <v>0</v>
      </c>
      <c r="H36" s="104"/>
    </row>
    <row r="37" spans="1:8" x14ac:dyDescent="0.2">
      <c r="A37" s="78" t="s">
        <v>33</v>
      </c>
      <c r="B37" s="306" t="s">
        <v>122</v>
      </c>
      <c r="C37" s="307"/>
      <c r="D37" s="307"/>
      <c r="E37" s="317"/>
      <c r="F37" s="79">
        <f>ROUND((1/11)+(1/11)/3, 3)*0</f>
        <v>0</v>
      </c>
      <c r="G37" s="16">
        <f>ROUND(G$33*F37,2)</f>
        <v>0</v>
      </c>
      <c r="H37" s="10"/>
    </row>
    <row r="38" spans="1:8" x14ac:dyDescent="0.2">
      <c r="A38" s="80"/>
      <c r="B38" s="318" t="s">
        <v>43</v>
      </c>
      <c r="C38" s="318"/>
      <c r="D38" s="318"/>
      <c r="E38" s="318"/>
      <c r="F38" s="81">
        <f>SUM(F36:F37)</f>
        <v>0</v>
      </c>
      <c r="G38" s="13"/>
      <c r="H38" s="10"/>
    </row>
    <row r="39" spans="1:8" x14ac:dyDescent="0.2">
      <c r="A39" s="82" t="s">
        <v>34</v>
      </c>
      <c r="B39" s="83" t="s">
        <v>44</v>
      </c>
      <c r="C39" s="84"/>
      <c r="D39" s="84"/>
      <c r="E39" s="84"/>
      <c r="F39" s="85">
        <f>ROUND((F50*F38),4)</f>
        <v>0</v>
      </c>
      <c r="G39" s="17">
        <f>ROUND(G$33*F39,2)</f>
        <v>0</v>
      </c>
      <c r="H39" s="10"/>
    </row>
    <row r="40" spans="1:8" x14ac:dyDescent="0.2">
      <c r="A40" s="259" t="s">
        <v>45</v>
      </c>
      <c r="B40" s="260"/>
      <c r="C40" s="260"/>
      <c r="D40" s="260"/>
      <c r="E40" s="261"/>
      <c r="F40" s="86">
        <f>ROUND(SUM(F38:F39),4)</f>
        <v>0</v>
      </c>
      <c r="G40" s="87">
        <f>SUM(G36:G39)</f>
        <v>0</v>
      </c>
      <c r="H40" s="10">
        <f>ROUND(G33*F40,2)</f>
        <v>0</v>
      </c>
    </row>
    <row r="41" spans="1:8" x14ac:dyDescent="0.2">
      <c r="A41" s="292" t="s">
        <v>123</v>
      </c>
      <c r="B41" s="293"/>
      <c r="C41" s="293"/>
      <c r="D41" s="293"/>
      <c r="E41" s="293"/>
      <c r="F41" s="293"/>
      <c r="G41" s="294"/>
      <c r="H41" s="10"/>
    </row>
    <row r="42" spans="1:8" x14ac:dyDescent="0.2">
      <c r="A42" s="88" t="s">
        <v>32</v>
      </c>
      <c r="B42" s="262" t="s">
        <v>46</v>
      </c>
      <c r="C42" s="263"/>
      <c r="D42" s="263"/>
      <c r="E42" s="319"/>
      <c r="F42" s="89">
        <v>0</v>
      </c>
      <c r="G42" s="22">
        <f>ROUND(G$33*F42,2)</f>
        <v>0</v>
      </c>
      <c r="H42" s="10"/>
    </row>
    <row r="43" spans="1:8" x14ac:dyDescent="0.2">
      <c r="A43" s="76" t="s">
        <v>33</v>
      </c>
      <c r="B43" s="302" t="s">
        <v>47</v>
      </c>
      <c r="C43" s="303"/>
      <c r="D43" s="303"/>
      <c r="E43" s="316"/>
      <c r="F43" s="77">
        <v>0</v>
      </c>
      <c r="G43" s="13">
        <f>ROUND(G$33*F43,2)</f>
        <v>0</v>
      </c>
      <c r="H43" s="10"/>
    </row>
    <row r="44" spans="1:8" x14ac:dyDescent="0.2">
      <c r="A44" s="76" t="s">
        <v>34</v>
      </c>
      <c r="B44" s="302" t="s">
        <v>48</v>
      </c>
      <c r="C44" s="303"/>
      <c r="D44" s="303"/>
      <c r="E44" s="316"/>
      <c r="F44" s="77">
        <v>0</v>
      </c>
      <c r="G44" s="13">
        <f>ROUND(G$33*F44,2)</f>
        <v>0</v>
      </c>
      <c r="H44" s="10"/>
    </row>
    <row r="45" spans="1:8" x14ac:dyDescent="0.2">
      <c r="A45" s="76" t="s">
        <v>35</v>
      </c>
      <c r="B45" s="302" t="s">
        <v>49</v>
      </c>
      <c r="C45" s="303"/>
      <c r="D45" s="303"/>
      <c r="E45" s="316"/>
      <c r="F45" s="77">
        <v>0</v>
      </c>
      <c r="G45" s="13">
        <f t="shared" ref="G45:G49" si="0">ROUND(G$33*F45,2)</f>
        <v>0</v>
      </c>
      <c r="H45" s="10"/>
    </row>
    <row r="46" spans="1:8" x14ac:dyDescent="0.2">
      <c r="A46" s="76" t="s">
        <v>36</v>
      </c>
      <c r="B46" s="302" t="s">
        <v>50</v>
      </c>
      <c r="C46" s="303"/>
      <c r="D46" s="303"/>
      <c r="E46" s="316"/>
      <c r="F46" s="77">
        <v>0</v>
      </c>
      <c r="G46" s="13">
        <f>ROUND(G$33*F46,2)</f>
        <v>0</v>
      </c>
      <c r="H46" s="10"/>
    </row>
    <row r="47" spans="1:8" x14ac:dyDescent="0.2">
      <c r="A47" s="76" t="s">
        <v>38</v>
      </c>
      <c r="B47" s="302" t="s">
        <v>51</v>
      </c>
      <c r="C47" s="303"/>
      <c r="D47" s="303"/>
      <c r="E47" s="316"/>
      <c r="F47" s="77">
        <v>0</v>
      </c>
      <c r="G47" s="13">
        <f t="shared" si="0"/>
        <v>0</v>
      </c>
      <c r="H47" s="10"/>
    </row>
    <row r="48" spans="1:8" x14ac:dyDescent="0.2">
      <c r="A48" s="76" t="s">
        <v>52</v>
      </c>
      <c r="B48" s="302" t="s">
        <v>53</v>
      </c>
      <c r="C48" s="303"/>
      <c r="D48" s="303"/>
      <c r="E48" s="316"/>
      <c r="F48" s="77">
        <v>0</v>
      </c>
      <c r="G48" s="13">
        <f t="shared" si="0"/>
        <v>0</v>
      </c>
      <c r="H48" s="10"/>
    </row>
    <row r="49" spans="1:8" x14ac:dyDescent="0.2">
      <c r="A49" s="78" t="s">
        <v>54</v>
      </c>
      <c r="B49" s="306" t="s">
        <v>55</v>
      </c>
      <c r="C49" s="307"/>
      <c r="D49" s="307"/>
      <c r="E49" s="317"/>
      <c r="F49" s="79">
        <v>0</v>
      </c>
      <c r="G49" s="16">
        <f t="shared" si="0"/>
        <v>0</v>
      </c>
      <c r="H49" s="10"/>
    </row>
    <row r="50" spans="1:8" x14ac:dyDescent="0.2">
      <c r="A50" s="259" t="s">
        <v>56</v>
      </c>
      <c r="B50" s="260"/>
      <c r="C50" s="260"/>
      <c r="D50" s="260"/>
      <c r="E50" s="261"/>
      <c r="F50" s="86">
        <f>SUM(F42:F49)</f>
        <v>0</v>
      </c>
      <c r="G50" s="87">
        <f>SUM(G42:G49)</f>
        <v>0</v>
      </c>
      <c r="H50" s="10">
        <f>ROUND(G33*F50,2)</f>
        <v>0</v>
      </c>
    </row>
    <row r="51" spans="1:8" x14ac:dyDescent="0.2">
      <c r="A51" s="292" t="s">
        <v>57</v>
      </c>
      <c r="B51" s="293"/>
      <c r="C51" s="293"/>
      <c r="D51" s="293"/>
      <c r="E51" s="293"/>
      <c r="F51" s="293"/>
      <c r="G51" s="294"/>
      <c r="H51" s="10"/>
    </row>
    <row r="52" spans="1:8" x14ac:dyDescent="0.2">
      <c r="A52" s="20" t="s">
        <v>32</v>
      </c>
      <c r="B52" s="314" t="s">
        <v>58</v>
      </c>
      <c r="C52" s="315"/>
      <c r="D52" s="315"/>
      <c r="E52" s="23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12" t="s">
        <v>60</v>
      </c>
      <c r="C53" s="313"/>
      <c r="D53" s="313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12" t="s">
        <v>62</v>
      </c>
      <c r="C54" s="313"/>
      <c r="D54" s="313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12" t="s">
        <v>161</v>
      </c>
      <c r="C55" s="313"/>
      <c r="D55" s="313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12" t="s">
        <v>162</v>
      </c>
      <c r="C56" s="313"/>
      <c r="D56" s="313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12" t="s">
        <v>163</v>
      </c>
      <c r="C57" s="313"/>
      <c r="D57" s="313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12" t="s">
        <v>133</v>
      </c>
      <c r="C58" s="313"/>
      <c r="D58" s="313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12" t="s">
        <v>133</v>
      </c>
      <c r="C59" s="313"/>
      <c r="D59" s="313"/>
      <c r="E59" s="95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12" t="s">
        <v>133</v>
      </c>
      <c r="C60" s="313"/>
      <c r="D60" s="313"/>
      <c r="E60" s="95"/>
      <c r="F60" s="27">
        <v>1</v>
      </c>
      <c r="G60" s="7">
        <f t="shared" si="1"/>
        <v>0</v>
      </c>
      <c r="H60" s="10"/>
    </row>
    <row r="61" spans="1:8" x14ac:dyDescent="0.2">
      <c r="A61" s="273" t="s">
        <v>64</v>
      </c>
      <c r="B61" s="274"/>
      <c r="C61" s="274"/>
      <c r="D61" s="274"/>
      <c r="E61" s="274"/>
      <c r="F61" s="291"/>
      <c r="G61" s="9">
        <f>SUM(G52:G60)</f>
        <v>0</v>
      </c>
      <c r="H61" s="10"/>
    </row>
    <row r="62" spans="1:8" x14ac:dyDescent="0.2">
      <c r="A62" s="265" t="s">
        <v>65</v>
      </c>
      <c r="B62" s="266"/>
      <c r="C62" s="266"/>
      <c r="D62" s="266"/>
      <c r="E62" s="266"/>
      <c r="F62" s="267"/>
      <c r="G62" s="268"/>
      <c r="H62" s="10"/>
    </row>
    <row r="63" spans="1:8" x14ac:dyDescent="0.2">
      <c r="A63" s="28" t="s">
        <v>66</v>
      </c>
      <c r="B63" s="282" t="s">
        <v>67</v>
      </c>
      <c r="C63" s="283"/>
      <c r="D63" s="283"/>
      <c r="E63" s="283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275" t="s">
        <v>134</v>
      </c>
      <c r="C64" s="276"/>
      <c r="D64" s="276"/>
      <c r="E64" s="276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275" t="s">
        <v>70</v>
      </c>
      <c r="C65" s="276"/>
      <c r="D65" s="276"/>
      <c r="E65" s="276"/>
      <c r="F65" s="277"/>
      <c r="G65" s="33">
        <f>G61</f>
        <v>0</v>
      </c>
      <c r="H65" s="10"/>
    </row>
    <row r="66" spans="1:8" x14ac:dyDescent="0.2">
      <c r="A66" s="273" t="s">
        <v>71</v>
      </c>
      <c r="B66" s="274"/>
      <c r="C66" s="274"/>
      <c r="D66" s="274"/>
      <c r="E66" s="274"/>
      <c r="F66" s="291"/>
      <c r="G66" s="9">
        <f>SUM(G63:G65)</f>
        <v>0</v>
      </c>
      <c r="H66" s="10"/>
    </row>
    <row r="67" spans="1:8" x14ac:dyDescent="0.2">
      <c r="A67" s="265" t="s">
        <v>72</v>
      </c>
      <c r="B67" s="266"/>
      <c r="C67" s="266"/>
      <c r="D67" s="266"/>
      <c r="E67" s="266"/>
      <c r="F67" s="267"/>
      <c r="G67" s="268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278" t="s">
        <v>74</v>
      </c>
      <c r="C69" s="279"/>
      <c r="D69" s="279"/>
      <c r="E69" s="279"/>
      <c r="F69" s="96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269" t="s">
        <v>75</v>
      </c>
      <c r="C70" s="270"/>
      <c r="D70" s="270"/>
      <c r="E70" s="270"/>
      <c r="F70" s="97">
        <f>ROUND((F69*F49),4)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269" t="s">
        <v>168</v>
      </c>
      <c r="C71" s="270"/>
      <c r="D71" s="270"/>
      <c r="E71" s="270"/>
      <c r="F71" s="97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269" t="s">
        <v>76</v>
      </c>
      <c r="C72" s="270"/>
      <c r="D72" s="270"/>
      <c r="E72" s="270"/>
      <c r="F72" s="97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269" t="s">
        <v>124</v>
      </c>
      <c r="C73" s="270"/>
      <c r="D73" s="270"/>
      <c r="E73" s="270"/>
      <c r="F73" s="97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08" t="s">
        <v>169</v>
      </c>
      <c r="C74" s="309"/>
      <c r="D74" s="309"/>
      <c r="E74" s="309"/>
      <c r="F74" s="98">
        <v>0</v>
      </c>
      <c r="G74" s="39">
        <f t="shared" si="2"/>
        <v>0</v>
      </c>
      <c r="H74" s="10"/>
    </row>
    <row r="75" spans="1:8" x14ac:dyDescent="0.2">
      <c r="A75" s="273" t="s">
        <v>77</v>
      </c>
      <c r="B75" s="274"/>
      <c r="C75" s="274"/>
      <c r="D75" s="274"/>
      <c r="E75" s="274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265" t="s">
        <v>78</v>
      </c>
      <c r="B76" s="266"/>
      <c r="C76" s="266"/>
      <c r="D76" s="266"/>
      <c r="E76" s="266"/>
      <c r="F76" s="267"/>
      <c r="G76" s="268"/>
      <c r="H76" s="10"/>
    </row>
    <row r="77" spans="1:8" s="36" customFormat="1" x14ac:dyDescent="0.2">
      <c r="A77" s="292" t="s">
        <v>125</v>
      </c>
      <c r="B77" s="293"/>
      <c r="C77" s="293"/>
      <c r="D77" s="293"/>
      <c r="E77" s="293"/>
      <c r="F77" s="293"/>
      <c r="G77" s="294"/>
      <c r="H77" s="10"/>
    </row>
    <row r="78" spans="1:8" x14ac:dyDescent="0.2">
      <c r="A78" s="88" t="s">
        <v>32</v>
      </c>
      <c r="B78" s="310" t="s">
        <v>212</v>
      </c>
      <c r="C78" s="311"/>
      <c r="D78" s="311"/>
      <c r="E78" s="311"/>
      <c r="F78" s="89">
        <v>0</v>
      </c>
      <c r="G78" s="37">
        <f t="shared" ref="G78:G83" si="3">ROUND(G$33*F78,2)</f>
        <v>0</v>
      </c>
      <c r="H78" s="10"/>
    </row>
    <row r="79" spans="1:8" x14ac:dyDescent="0.2">
      <c r="A79" s="76" t="s">
        <v>33</v>
      </c>
      <c r="B79" s="302" t="s">
        <v>126</v>
      </c>
      <c r="C79" s="303"/>
      <c r="D79" s="303"/>
      <c r="E79" s="303"/>
      <c r="F79" s="77">
        <f>ROUND(((1/30)/12)*1,4)*0</f>
        <v>0</v>
      </c>
      <c r="G79" s="38">
        <f t="shared" si="3"/>
        <v>0</v>
      </c>
      <c r="H79" s="10"/>
    </row>
    <row r="80" spans="1:8" x14ac:dyDescent="0.2">
      <c r="A80" s="76" t="s">
        <v>34</v>
      </c>
      <c r="B80" s="302" t="s">
        <v>127</v>
      </c>
      <c r="C80" s="303"/>
      <c r="D80" s="303"/>
      <c r="E80" s="303"/>
      <c r="F80" s="77">
        <f>ROUND((((1/30)/12)*5)*0.02,4)*0</f>
        <v>0</v>
      </c>
      <c r="G80" s="38">
        <f t="shared" si="3"/>
        <v>0</v>
      </c>
      <c r="H80" s="10"/>
    </row>
    <row r="81" spans="1:8" x14ac:dyDescent="0.2">
      <c r="A81" s="76" t="s">
        <v>35</v>
      </c>
      <c r="B81" s="302" t="s">
        <v>128</v>
      </c>
      <c r="C81" s="303"/>
      <c r="D81" s="303"/>
      <c r="E81" s="303"/>
      <c r="F81" s="77">
        <f>ROUND((((1/30)/12)*15)*0.05,4)*0</f>
        <v>0</v>
      </c>
      <c r="G81" s="38">
        <f t="shared" si="3"/>
        <v>0</v>
      </c>
      <c r="H81" s="10"/>
    </row>
    <row r="82" spans="1:8" x14ac:dyDescent="0.2">
      <c r="A82" s="76" t="s">
        <v>36</v>
      </c>
      <c r="B82" s="304" t="s">
        <v>213</v>
      </c>
      <c r="C82" s="305"/>
      <c r="D82" s="305"/>
      <c r="E82" s="305"/>
      <c r="F82" s="77">
        <v>0</v>
      </c>
      <c r="G82" s="38">
        <f t="shared" si="3"/>
        <v>0</v>
      </c>
      <c r="H82" s="10"/>
    </row>
    <row r="83" spans="1:8" x14ac:dyDescent="0.2">
      <c r="A83" s="76" t="s">
        <v>38</v>
      </c>
      <c r="B83" s="306" t="s">
        <v>129</v>
      </c>
      <c r="C83" s="307"/>
      <c r="D83" s="307"/>
      <c r="E83" s="307"/>
      <c r="F83" s="79">
        <f>ROUND((((1/30)/12)*5)*0.5,4)*0</f>
        <v>0</v>
      </c>
      <c r="G83" s="39">
        <f t="shared" si="3"/>
        <v>0</v>
      </c>
      <c r="H83" s="10"/>
    </row>
    <row r="84" spans="1:8" x14ac:dyDescent="0.2">
      <c r="A84" s="264" t="s">
        <v>79</v>
      </c>
      <c r="B84" s="261"/>
      <c r="C84" s="261"/>
      <c r="D84" s="261"/>
      <c r="E84" s="261"/>
      <c r="F84" s="86">
        <f>SUM(F78:F83)</f>
        <v>0</v>
      </c>
      <c r="G84" s="87">
        <f>SUM(G78:G83)</f>
        <v>0</v>
      </c>
      <c r="H84" s="10">
        <f>ROUND(G33*F84,2)</f>
        <v>0</v>
      </c>
    </row>
    <row r="85" spans="1:8" s="36" customFormat="1" x14ac:dyDescent="0.2">
      <c r="A85" s="296" t="s">
        <v>80</v>
      </c>
      <c r="B85" s="297"/>
      <c r="C85" s="297"/>
      <c r="D85" s="297"/>
      <c r="E85" s="297"/>
      <c r="F85" s="297"/>
      <c r="G85" s="298"/>
      <c r="H85" s="10"/>
    </row>
    <row r="86" spans="1:8" x14ac:dyDescent="0.2">
      <c r="A86" s="20" t="s">
        <v>32</v>
      </c>
      <c r="B86" s="278" t="s">
        <v>81</v>
      </c>
      <c r="C86" s="279"/>
      <c r="D86" s="279"/>
      <c r="E86" s="279"/>
      <c r="F86" s="96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269" t="s">
        <v>82</v>
      </c>
      <c r="C87" s="270"/>
      <c r="D87" s="270"/>
      <c r="E87" s="270"/>
      <c r="F87" s="97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269" t="s">
        <v>83</v>
      </c>
      <c r="C88" s="270"/>
      <c r="D88" s="270"/>
      <c r="E88" s="270"/>
      <c r="F88" s="97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269" t="s">
        <v>63</v>
      </c>
      <c r="C89" s="270"/>
      <c r="D89" s="270"/>
      <c r="E89" s="270"/>
      <c r="F89" s="97">
        <v>0</v>
      </c>
      <c r="G89" s="39">
        <f>ROUND(G$33*F89,2)</f>
        <v>0</v>
      </c>
      <c r="H89" s="10"/>
    </row>
    <row r="90" spans="1:8" x14ac:dyDescent="0.2">
      <c r="A90" s="295" t="s">
        <v>84</v>
      </c>
      <c r="B90" s="291"/>
      <c r="C90" s="291"/>
      <c r="D90" s="291"/>
      <c r="E90" s="291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296" t="s">
        <v>214</v>
      </c>
      <c r="B91" s="297"/>
      <c r="C91" s="297"/>
      <c r="D91" s="297"/>
      <c r="E91" s="297"/>
      <c r="F91" s="297"/>
      <c r="G91" s="298"/>
      <c r="H91" s="10"/>
    </row>
    <row r="92" spans="1:8" x14ac:dyDescent="0.2">
      <c r="A92" s="20" t="s">
        <v>32</v>
      </c>
      <c r="B92" s="278" t="s">
        <v>85</v>
      </c>
      <c r="C92" s="279"/>
      <c r="D92" s="279"/>
      <c r="E92" s="279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176" t="s">
        <v>33</v>
      </c>
      <c r="B93" s="299" t="s">
        <v>234</v>
      </c>
      <c r="C93" s="300"/>
      <c r="D93" s="300"/>
      <c r="E93" s="301"/>
      <c r="F93" s="177">
        <f>ROUND(F92*F50,4)*0</f>
        <v>0</v>
      </c>
      <c r="G93" s="37">
        <f>ROUND(G$33*F93,2)</f>
        <v>0</v>
      </c>
      <c r="H93" s="10"/>
    </row>
    <row r="94" spans="1:8" x14ac:dyDescent="0.2">
      <c r="A94" s="295" t="s">
        <v>86</v>
      </c>
      <c r="B94" s="291"/>
      <c r="C94" s="291"/>
      <c r="D94" s="291"/>
      <c r="E94" s="291"/>
      <c r="F94" s="18">
        <f>SUM(F92:F92)</f>
        <v>0</v>
      </c>
      <c r="G94" s="19">
        <f>SUM(G92:G93)</f>
        <v>0</v>
      </c>
      <c r="H94" s="10">
        <f>ROUND(G33*F94,2)</f>
        <v>0</v>
      </c>
    </row>
    <row r="95" spans="1:8" s="92" customFormat="1" x14ac:dyDescent="0.2">
      <c r="A95" s="292" t="s">
        <v>130</v>
      </c>
      <c r="B95" s="293"/>
      <c r="C95" s="293"/>
      <c r="D95" s="293"/>
      <c r="E95" s="293"/>
      <c r="F95" s="293"/>
      <c r="G95" s="294"/>
      <c r="H95" s="75"/>
    </row>
    <row r="96" spans="1:8" s="71" customFormat="1" x14ac:dyDescent="0.2">
      <c r="A96" s="88" t="s">
        <v>32</v>
      </c>
      <c r="B96" s="262" t="s">
        <v>131</v>
      </c>
      <c r="C96" s="263"/>
      <c r="D96" s="263"/>
      <c r="E96" s="263"/>
      <c r="F96" s="89">
        <v>0</v>
      </c>
      <c r="G96" s="37">
        <f>ROUND(G$33*F96,2)</f>
        <v>0</v>
      </c>
      <c r="H96" s="75"/>
    </row>
    <row r="97" spans="1:8" s="71" customFormat="1" x14ac:dyDescent="0.2">
      <c r="A97" s="264" t="s">
        <v>132</v>
      </c>
      <c r="B97" s="261"/>
      <c r="C97" s="261"/>
      <c r="D97" s="261"/>
      <c r="E97" s="261"/>
      <c r="F97" s="86">
        <f>SUM(F96:F96)</f>
        <v>0</v>
      </c>
      <c r="G97" s="87">
        <f>SUM(G96:G96)</f>
        <v>0</v>
      </c>
      <c r="H97" s="75">
        <f>ROUND(G43*F97,2)</f>
        <v>0</v>
      </c>
    </row>
    <row r="98" spans="1:8" x14ac:dyDescent="0.2">
      <c r="A98" s="265" t="s">
        <v>87</v>
      </c>
      <c r="B98" s="266"/>
      <c r="C98" s="266"/>
      <c r="D98" s="266"/>
      <c r="E98" s="266"/>
      <c r="F98" s="267"/>
      <c r="G98" s="268"/>
      <c r="H98" s="10"/>
    </row>
    <row r="99" spans="1:8" x14ac:dyDescent="0.2">
      <c r="A99" s="28" t="s">
        <v>88</v>
      </c>
      <c r="B99" s="282" t="s">
        <v>135</v>
      </c>
      <c r="C99" s="283"/>
      <c r="D99" s="283"/>
      <c r="E99" s="283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275" t="s">
        <v>90</v>
      </c>
      <c r="C100" s="276"/>
      <c r="D100" s="276"/>
      <c r="E100" s="276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275" t="s">
        <v>92</v>
      </c>
      <c r="C101" s="276"/>
      <c r="D101" s="276"/>
      <c r="E101" s="276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288" t="s">
        <v>136</v>
      </c>
      <c r="C102" s="289"/>
      <c r="D102" s="289"/>
      <c r="E102" s="289"/>
      <c r="F102" s="32">
        <f>F97</f>
        <v>0</v>
      </c>
      <c r="G102" s="33">
        <f>G97</f>
        <v>0</v>
      </c>
      <c r="H102" s="10"/>
    </row>
    <row r="103" spans="1:8" x14ac:dyDescent="0.2">
      <c r="A103" s="273" t="s">
        <v>93</v>
      </c>
      <c r="B103" s="274"/>
      <c r="C103" s="274"/>
      <c r="D103" s="274"/>
      <c r="E103" s="274"/>
      <c r="F103" s="291"/>
      <c r="G103" s="9">
        <f>SUM(G99:G102)</f>
        <v>0</v>
      </c>
      <c r="H103" s="10"/>
    </row>
    <row r="104" spans="1:8" x14ac:dyDescent="0.2">
      <c r="A104" s="265" t="s">
        <v>94</v>
      </c>
      <c r="B104" s="266"/>
      <c r="C104" s="266"/>
      <c r="D104" s="266"/>
      <c r="E104" s="266"/>
      <c r="F104" s="267"/>
      <c r="G104" s="268"/>
      <c r="H104" s="10"/>
    </row>
    <row r="105" spans="1:8" x14ac:dyDescent="0.2">
      <c r="A105" s="20" t="s">
        <v>32</v>
      </c>
      <c r="B105" s="105" t="s">
        <v>205</v>
      </c>
      <c r="C105" s="126"/>
      <c r="D105" s="126"/>
      <c r="E105" s="23">
        <f>'Insumos, Uniformes e EPI''s'!E30</f>
        <v>0</v>
      </c>
      <c r="F105" s="43">
        <v>1</v>
      </c>
      <c r="G105" s="7">
        <f>ROUND(SUM(C105:E105),2)*F105</f>
        <v>0</v>
      </c>
      <c r="H105" s="10"/>
    </row>
    <row r="106" spans="1:8" s="71" customFormat="1" x14ac:dyDescent="0.2">
      <c r="A106" s="76" t="s">
        <v>33</v>
      </c>
      <c r="B106" s="104" t="s">
        <v>206</v>
      </c>
      <c r="C106" s="90"/>
      <c r="D106" s="90"/>
      <c r="E106" s="91">
        <f>'Insumos, Uniformes e EPI''s'!E41</f>
        <v>0</v>
      </c>
      <c r="F106" s="93">
        <v>1</v>
      </c>
      <c r="G106" s="7">
        <f>ROUND((E106*F106),2)</f>
        <v>0</v>
      </c>
      <c r="H106" s="75"/>
    </row>
    <row r="107" spans="1:8" s="71" customFormat="1" x14ac:dyDescent="0.2">
      <c r="A107" s="76" t="s">
        <v>34</v>
      </c>
      <c r="B107" s="104" t="s">
        <v>208</v>
      </c>
      <c r="C107" s="90"/>
      <c r="D107" s="90"/>
      <c r="E107" s="91">
        <f>'Insumos, Uniformes e EPI''s'!E21</f>
        <v>0</v>
      </c>
      <c r="F107" s="94">
        <v>1</v>
      </c>
      <c r="G107" s="7">
        <f t="shared" ref="G107:G109" si="4">ROUND((E107*F107),2)</f>
        <v>0</v>
      </c>
      <c r="H107" s="75"/>
    </row>
    <row r="108" spans="1:8" s="71" customFormat="1" x14ac:dyDescent="0.2">
      <c r="A108" s="76" t="s">
        <v>35</v>
      </c>
      <c r="B108" s="153" t="s">
        <v>133</v>
      </c>
      <c r="C108" s="90"/>
      <c r="D108" s="90"/>
      <c r="E108" s="91">
        <v>0</v>
      </c>
      <c r="F108" s="94">
        <v>1</v>
      </c>
      <c r="G108" s="7">
        <f t="shared" si="4"/>
        <v>0</v>
      </c>
      <c r="H108" s="75"/>
    </row>
    <row r="109" spans="1:8" s="71" customFormat="1" x14ac:dyDescent="0.2">
      <c r="A109" s="76" t="s">
        <v>36</v>
      </c>
      <c r="B109" s="104" t="s">
        <v>133</v>
      </c>
      <c r="C109" s="90"/>
      <c r="D109" s="90"/>
      <c r="E109" s="91">
        <v>0</v>
      </c>
      <c r="F109" s="94">
        <v>1</v>
      </c>
      <c r="G109" s="7">
        <f t="shared" si="4"/>
        <v>0</v>
      </c>
      <c r="H109" s="75"/>
    </row>
    <row r="110" spans="1:8" s="71" customFormat="1" x14ac:dyDescent="0.2">
      <c r="A110" s="76" t="s">
        <v>38</v>
      </c>
      <c r="B110" s="104" t="s">
        <v>133</v>
      </c>
      <c r="C110" s="90"/>
      <c r="D110" s="90"/>
      <c r="E110" s="91">
        <v>0</v>
      </c>
      <c r="F110" s="94">
        <v>1</v>
      </c>
      <c r="G110" s="7">
        <f>ROUND((E110*F110)/12,2)</f>
        <v>0</v>
      </c>
      <c r="H110" s="75"/>
    </row>
    <row r="111" spans="1:8" s="71" customFormat="1" x14ac:dyDescent="0.2">
      <c r="A111" s="259" t="s">
        <v>95</v>
      </c>
      <c r="B111" s="260"/>
      <c r="C111" s="260"/>
      <c r="D111" s="260"/>
      <c r="E111" s="260"/>
      <c r="F111" s="261"/>
      <c r="G111" s="9">
        <f>SUM(G105:G110)</f>
        <v>0</v>
      </c>
      <c r="H111" s="75"/>
    </row>
    <row r="112" spans="1:8" x14ac:dyDescent="0.2">
      <c r="A112" s="265" t="s">
        <v>96</v>
      </c>
      <c r="B112" s="266"/>
      <c r="C112" s="266"/>
      <c r="D112" s="266"/>
      <c r="E112" s="266"/>
      <c r="F112" s="267"/>
      <c r="G112" s="268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278" t="s">
        <v>98</v>
      </c>
      <c r="C114" s="279"/>
      <c r="D114" s="279"/>
      <c r="E114" s="279"/>
      <c r="F114" s="96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269" t="s">
        <v>99</v>
      </c>
      <c r="C115" s="270"/>
      <c r="D115" s="270"/>
      <c r="E115" s="270"/>
      <c r="F115" s="97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280" t="s">
        <v>100</v>
      </c>
      <c r="C116" s="281"/>
      <c r="D116" s="281"/>
      <c r="E116" s="281"/>
      <c r="F116" s="97"/>
      <c r="G116" s="13"/>
      <c r="H116" s="10"/>
    </row>
    <row r="117" spans="1:8" x14ac:dyDescent="0.2">
      <c r="A117" s="11" t="s">
        <v>101</v>
      </c>
      <c r="B117" s="269" t="s">
        <v>102</v>
      </c>
      <c r="C117" s="270"/>
      <c r="D117" s="270"/>
      <c r="E117" s="270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269" t="s">
        <v>104</v>
      </c>
      <c r="C118" s="270"/>
      <c r="D118" s="270"/>
      <c r="E118" s="270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269" t="s">
        <v>13</v>
      </c>
      <c r="C119" s="270"/>
      <c r="D119" s="270"/>
      <c r="E119" s="270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271" t="s">
        <v>106</v>
      </c>
      <c r="C120" s="272"/>
      <c r="D120" s="272"/>
      <c r="E120" s="272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273" t="s">
        <v>107</v>
      </c>
      <c r="B121" s="274"/>
      <c r="C121" s="274"/>
      <c r="D121" s="274"/>
      <c r="E121" s="274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265" t="s">
        <v>108</v>
      </c>
      <c r="B122" s="266"/>
      <c r="C122" s="266"/>
      <c r="D122" s="266"/>
      <c r="E122" s="266"/>
      <c r="F122" s="267"/>
      <c r="G122" s="268"/>
      <c r="H122" s="10"/>
    </row>
    <row r="123" spans="1:8" x14ac:dyDescent="0.2">
      <c r="A123" s="28" t="s">
        <v>32</v>
      </c>
      <c r="B123" s="282" t="s">
        <v>109</v>
      </c>
      <c r="C123" s="283"/>
      <c r="D123" s="283"/>
      <c r="E123" s="283"/>
      <c r="F123" s="284"/>
      <c r="G123" s="30">
        <f>G33</f>
        <v>0</v>
      </c>
      <c r="H123" s="10"/>
    </row>
    <row r="124" spans="1:8" x14ac:dyDescent="0.2">
      <c r="A124" s="31" t="s">
        <v>33</v>
      </c>
      <c r="B124" s="275" t="s">
        <v>110</v>
      </c>
      <c r="C124" s="276"/>
      <c r="D124" s="276"/>
      <c r="E124" s="276"/>
      <c r="F124" s="277"/>
      <c r="G124" s="33">
        <f>G66</f>
        <v>0</v>
      </c>
      <c r="H124" s="10"/>
    </row>
    <row r="125" spans="1:8" x14ac:dyDescent="0.2">
      <c r="A125" s="31" t="s">
        <v>34</v>
      </c>
      <c r="B125" s="275" t="s">
        <v>111</v>
      </c>
      <c r="C125" s="276"/>
      <c r="D125" s="276"/>
      <c r="E125" s="276"/>
      <c r="F125" s="277"/>
      <c r="G125" s="33">
        <f>G75</f>
        <v>0</v>
      </c>
      <c r="H125" s="10"/>
    </row>
    <row r="126" spans="1:8" x14ac:dyDescent="0.2">
      <c r="A126" s="31" t="s">
        <v>35</v>
      </c>
      <c r="B126" s="275" t="s">
        <v>112</v>
      </c>
      <c r="C126" s="276"/>
      <c r="D126" s="276"/>
      <c r="E126" s="276"/>
      <c r="F126" s="277"/>
      <c r="G126" s="33">
        <f>G103</f>
        <v>0</v>
      </c>
      <c r="H126" s="10"/>
    </row>
    <row r="127" spans="1:8" x14ac:dyDescent="0.2">
      <c r="A127" s="31" t="s">
        <v>36</v>
      </c>
      <c r="B127" s="275" t="s">
        <v>113</v>
      </c>
      <c r="C127" s="276"/>
      <c r="D127" s="276"/>
      <c r="E127" s="276"/>
      <c r="F127" s="277"/>
      <c r="G127" s="33">
        <f>G111</f>
        <v>0</v>
      </c>
      <c r="H127" s="10"/>
    </row>
    <row r="128" spans="1:8" x14ac:dyDescent="0.2">
      <c r="A128" s="31"/>
      <c r="B128" s="285" t="s">
        <v>114</v>
      </c>
      <c r="C128" s="286"/>
      <c r="D128" s="286"/>
      <c r="E128" s="286"/>
      <c r="F128" s="287"/>
      <c r="G128" s="33">
        <f>SUM(G123:G127)</f>
        <v>0</v>
      </c>
      <c r="H128" s="10"/>
    </row>
    <row r="129" spans="1:8" x14ac:dyDescent="0.2">
      <c r="A129" s="31" t="s">
        <v>38</v>
      </c>
      <c r="B129" s="288" t="s">
        <v>115</v>
      </c>
      <c r="C129" s="289"/>
      <c r="D129" s="289"/>
      <c r="E129" s="289"/>
      <c r="F129" s="290"/>
      <c r="G129" s="33">
        <f ca="1">G121</f>
        <v>0</v>
      </c>
      <c r="H129" s="10"/>
    </row>
    <row r="130" spans="1:8" x14ac:dyDescent="0.2">
      <c r="A130" s="273" t="s">
        <v>116</v>
      </c>
      <c r="B130" s="274"/>
      <c r="C130" s="274"/>
      <c r="D130" s="274"/>
      <c r="E130" s="274"/>
      <c r="F130" s="291"/>
      <c r="G130" s="9">
        <f ca="1">SUM(G128:G129)</f>
        <v>0</v>
      </c>
      <c r="H130" s="10">
        <f ca="1">SUM(G123:G129)-G128</f>
        <v>0</v>
      </c>
    </row>
    <row r="131" spans="1:8" x14ac:dyDescent="0.2">
      <c r="A131" s="254" t="s">
        <v>15</v>
      </c>
      <c r="B131" s="255"/>
      <c r="C131" s="255"/>
      <c r="D131" s="255"/>
      <c r="E131" s="255"/>
      <c r="F131" s="255"/>
      <c r="G131" s="256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257" t="s">
        <v>4</v>
      </c>
      <c r="C135" s="257"/>
      <c r="D135" s="257"/>
      <c r="E135" s="257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258" t="s">
        <v>5</v>
      </c>
      <c r="C136" s="258"/>
      <c r="D136" s="258"/>
      <c r="E136" s="258"/>
      <c r="F136" s="63">
        <v>12</v>
      </c>
      <c r="G136" s="64">
        <f ca="1">G135*F136</f>
        <v>0</v>
      </c>
      <c r="H136" s="10"/>
    </row>
    <row r="137" spans="1:8" x14ac:dyDescent="0.2">
      <c r="F137" s="104"/>
    </row>
    <row r="144" spans="1:8" x14ac:dyDescent="0.2">
      <c r="G144" s="65"/>
    </row>
  </sheetData>
  <mergeCells count="138">
    <mergeCell ref="A2:C2"/>
    <mergeCell ref="A1:G1"/>
    <mergeCell ref="F2:G2"/>
    <mergeCell ref="A3:G4"/>
    <mergeCell ref="A5:G5"/>
    <mergeCell ref="A6:E6"/>
    <mergeCell ref="F6:G6"/>
    <mergeCell ref="B48:E48"/>
    <mergeCell ref="B49:E49"/>
    <mergeCell ref="F11:G11"/>
    <mergeCell ref="A12:E12"/>
    <mergeCell ref="F12:G12"/>
    <mergeCell ref="A13:E13"/>
    <mergeCell ref="F13:G13"/>
    <mergeCell ref="A7:E7"/>
    <mergeCell ref="F7:G7"/>
    <mergeCell ref="A8:G9"/>
    <mergeCell ref="A10:E10"/>
    <mergeCell ref="F10:G10"/>
    <mergeCell ref="A11:E11"/>
    <mergeCell ref="A17:E17"/>
    <mergeCell ref="F17:G17"/>
    <mergeCell ref="A18:E18"/>
    <mergeCell ref="F18:G18"/>
    <mergeCell ref="A19:E19"/>
    <mergeCell ref="F19:G19"/>
    <mergeCell ref="A14:G14"/>
    <mergeCell ref="A15:E15"/>
    <mergeCell ref="F15:G15"/>
    <mergeCell ref="A16:E16"/>
    <mergeCell ref="F16:G16"/>
    <mergeCell ref="A23:E23"/>
    <mergeCell ref="F23:G23"/>
    <mergeCell ref="B27:E27"/>
    <mergeCell ref="B28:E28"/>
    <mergeCell ref="B29:E29"/>
    <mergeCell ref="B30:E30"/>
    <mergeCell ref="B31:E31"/>
    <mergeCell ref="A24:G24"/>
    <mergeCell ref="A25:G25"/>
    <mergeCell ref="B26:E26"/>
    <mergeCell ref="A20:E20"/>
    <mergeCell ref="F20:G20"/>
    <mergeCell ref="A21:E21"/>
    <mergeCell ref="F21:G21"/>
    <mergeCell ref="A22:E22"/>
    <mergeCell ref="F22:G22"/>
    <mergeCell ref="B37:E37"/>
    <mergeCell ref="B38:E38"/>
    <mergeCell ref="A40:E40"/>
    <mergeCell ref="A41:G41"/>
    <mergeCell ref="B42:E42"/>
    <mergeCell ref="B32:E32"/>
    <mergeCell ref="A33:F33"/>
    <mergeCell ref="A34:G34"/>
    <mergeCell ref="A35:G35"/>
    <mergeCell ref="B36:E36"/>
    <mergeCell ref="A51:G51"/>
    <mergeCell ref="B52:D52"/>
    <mergeCell ref="B53:D53"/>
    <mergeCell ref="B54:D54"/>
    <mergeCell ref="B55:D55"/>
    <mergeCell ref="B59:D59"/>
    <mergeCell ref="B58:D58"/>
    <mergeCell ref="B43:E43"/>
    <mergeCell ref="B44:E44"/>
    <mergeCell ref="B45:E45"/>
    <mergeCell ref="B46:E46"/>
    <mergeCell ref="B47:E47"/>
    <mergeCell ref="A50:E50"/>
    <mergeCell ref="B63:E63"/>
    <mergeCell ref="B64:E64"/>
    <mergeCell ref="B65:F65"/>
    <mergeCell ref="A66:F66"/>
    <mergeCell ref="A67:G67"/>
    <mergeCell ref="B56:D56"/>
    <mergeCell ref="B57:D57"/>
    <mergeCell ref="B60:D60"/>
    <mergeCell ref="A61:F61"/>
    <mergeCell ref="A62:G62"/>
    <mergeCell ref="B74:E74"/>
    <mergeCell ref="A75:E75"/>
    <mergeCell ref="A76:G76"/>
    <mergeCell ref="A77:G77"/>
    <mergeCell ref="B78:E78"/>
    <mergeCell ref="B69:E69"/>
    <mergeCell ref="B70:E70"/>
    <mergeCell ref="B71:E71"/>
    <mergeCell ref="B72:E72"/>
    <mergeCell ref="B73:E73"/>
    <mergeCell ref="A84:E84"/>
    <mergeCell ref="A85:G85"/>
    <mergeCell ref="B86:E86"/>
    <mergeCell ref="B87:E87"/>
    <mergeCell ref="B88:E88"/>
    <mergeCell ref="B79:E79"/>
    <mergeCell ref="B80:E80"/>
    <mergeCell ref="B81:E81"/>
    <mergeCell ref="B82:E82"/>
    <mergeCell ref="B83:E83"/>
    <mergeCell ref="B101:E101"/>
    <mergeCell ref="A103:F103"/>
    <mergeCell ref="A95:G95"/>
    <mergeCell ref="A104:G104"/>
    <mergeCell ref="A94:E94"/>
    <mergeCell ref="A98:G98"/>
    <mergeCell ref="B99:E99"/>
    <mergeCell ref="B100:E100"/>
    <mergeCell ref="B89:E89"/>
    <mergeCell ref="A90:E90"/>
    <mergeCell ref="A91:G91"/>
    <mergeCell ref="B92:E92"/>
    <mergeCell ref="B102:E102"/>
    <mergeCell ref="B93:E93"/>
    <mergeCell ref="A131:G131"/>
    <mergeCell ref="B135:E135"/>
    <mergeCell ref="B136:E136"/>
    <mergeCell ref="A111:F111"/>
    <mergeCell ref="B96:E96"/>
    <mergeCell ref="A97:E97"/>
    <mergeCell ref="A112:G112"/>
    <mergeCell ref="B118:E118"/>
    <mergeCell ref="B119:E119"/>
    <mergeCell ref="B120:E120"/>
    <mergeCell ref="A121:E121"/>
    <mergeCell ref="A122:G122"/>
    <mergeCell ref="B124:F124"/>
    <mergeCell ref="B125:F125"/>
    <mergeCell ref="B126:F126"/>
    <mergeCell ref="B114:E114"/>
    <mergeCell ref="B115:E115"/>
    <mergeCell ref="B116:E116"/>
    <mergeCell ref="B117:E117"/>
    <mergeCell ref="B123:F123"/>
    <mergeCell ref="B127:F127"/>
    <mergeCell ref="B128:F128"/>
    <mergeCell ref="B129:F129"/>
    <mergeCell ref="A130:F130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&amp;LPlanilha de Postos&amp;C&amp;9&amp;A - Pag. &amp;P</oddFooter>
  </headerFooter>
  <rowBreaks count="1" manualBreakCount="1">
    <brk id="66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H144"/>
  <sheetViews>
    <sheetView view="pageBreakPreview" topLeftCell="A46" zoomScaleNormal="100" zoomScaleSheetLayoutView="100" workbookViewId="0">
      <selection activeCell="A67" sqref="A67:G136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347" t="s">
        <v>242</v>
      </c>
      <c r="B1" s="347"/>
      <c r="C1" s="347"/>
      <c r="D1" s="347"/>
      <c r="E1" s="347"/>
      <c r="F1" s="347"/>
      <c r="G1" s="347"/>
    </row>
    <row r="2" spans="1:8" ht="18.75" customHeight="1" x14ac:dyDescent="0.2">
      <c r="A2" s="345" t="s">
        <v>240</v>
      </c>
      <c r="B2" s="346"/>
      <c r="C2" s="346"/>
      <c r="D2" s="2"/>
      <c r="E2" s="2"/>
      <c r="F2" s="348"/>
      <c r="G2" s="349"/>
    </row>
    <row r="3" spans="1:8" ht="18" customHeight="1" x14ac:dyDescent="0.2">
      <c r="A3" s="350" t="s">
        <v>210</v>
      </c>
      <c r="B3" s="351"/>
      <c r="C3" s="351"/>
      <c r="D3" s="351"/>
      <c r="E3" s="351"/>
      <c r="F3" s="351"/>
      <c r="G3" s="352"/>
    </row>
    <row r="4" spans="1:8" ht="18" customHeight="1" thickBot="1" x14ac:dyDescent="0.25">
      <c r="A4" s="353"/>
      <c r="B4" s="354"/>
      <c r="C4" s="354"/>
      <c r="D4" s="354"/>
      <c r="E4" s="354"/>
      <c r="F4" s="354"/>
      <c r="G4" s="355"/>
    </row>
    <row r="5" spans="1:8" ht="14.1" customHeight="1" x14ac:dyDescent="0.2">
      <c r="A5" s="356" t="s">
        <v>6</v>
      </c>
      <c r="B5" s="357"/>
      <c r="C5" s="357"/>
      <c r="D5" s="357"/>
      <c r="E5" s="357"/>
      <c r="F5" s="358"/>
      <c r="G5" s="359"/>
    </row>
    <row r="6" spans="1:8" x14ac:dyDescent="0.2">
      <c r="A6" s="332" t="s">
        <v>20</v>
      </c>
      <c r="B6" s="333"/>
      <c r="C6" s="333"/>
      <c r="D6" s="333"/>
      <c r="E6" s="334"/>
      <c r="F6" s="324"/>
      <c r="G6" s="325"/>
    </row>
    <row r="7" spans="1:8" ht="14.1" customHeight="1" x14ac:dyDescent="0.2">
      <c r="A7" s="332" t="s">
        <v>12</v>
      </c>
      <c r="B7" s="333"/>
      <c r="C7" s="333"/>
      <c r="D7" s="333"/>
      <c r="E7" s="334"/>
      <c r="F7" s="362" t="s">
        <v>231</v>
      </c>
      <c r="G7" s="325"/>
    </row>
    <row r="8" spans="1:8" ht="19.5" customHeight="1" x14ac:dyDescent="0.2">
      <c r="A8" s="363" t="s">
        <v>239</v>
      </c>
      <c r="B8" s="364"/>
      <c r="C8" s="364"/>
      <c r="D8" s="364"/>
      <c r="E8" s="364"/>
      <c r="F8" s="364"/>
      <c r="G8" s="365"/>
    </row>
    <row r="9" spans="1:8" ht="19.5" customHeight="1" x14ac:dyDescent="0.2">
      <c r="A9" s="366"/>
      <c r="B9" s="367"/>
      <c r="C9" s="367"/>
      <c r="D9" s="367"/>
      <c r="E9" s="367"/>
      <c r="F9" s="367"/>
      <c r="G9" s="368"/>
    </row>
    <row r="10" spans="1:8" ht="14.1" customHeight="1" x14ac:dyDescent="0.2">
      <c r="A10" s="327" t="s">
        <v>21</v>
      </c>
      <c r="B10" s="328"/>
      <c r="C10" s="328"/>
      <c r="D10" s="328"/>
      <c r="E10" s="329"/>
      <c r="F10" s="360">
        <v>2022</v>
      </c>
      <c r="G10" s="361"/>
    </row>
    <row r="11" spans="1:8" ht="14.1" customHeight="1" x14ac:dyDescent="0.2">
      <c r="A11" s="327" t="s">
        <v>22</v>
      </c>
      <c r="B11" s="328"/>
      <c r="C11" s="328"/>
      <c r="D11" s="328"/>
      <c r="E11" s="329"/>
      <c r="F11" s="360" t="s">
        <v>157</v>
      </c>
      <c r="G11" s="361"/>
    </row>
    <row r="12" spans="1:8" ht="14.1" customHeight="1" x14ac:dyDescent="0.2">
      <c r="A12" s="327" t="s">
        <v>23</v>
      </c>
      <c r="B12" s="328"/>
      <c r="C12" s="328"/>
      <c r="D12" s="328"/>
      <c r="E12" s="329"/>
      <c r="F12" s="360" t="s">
        <v>24</v>
      </c>
      <c r="G12" s="361"/>
    </row>
    <row r="13" spans="1:8" ht="14.1" customHeight="1" x14ac:dyDescent="0.2">
      <c r="A13" s="327" t="s">
        <v>11</v>
      </c>
      <c r="B13" s="328"/>
      <c r="C13" s="328"/>
      <c r="D13" s="328"/>
      <c r="E13" s="329"/>
      <c r="F13" s="360" t="s">
        <v>10</v>
      </c>
      <c r="G13" s="361"/>
    </row>
    <row r="14" spans="1:8" ht="14.1" customHeight="1" x14ac:dyDescent="0.2">
      <c r="A14" s="265" t="s">
        <v>7</v>
      </c>
      <c r="B14" s="266"/>
      <c r="C14" s="266"/>
      <c r="D14" s="266"/>
      <c r="E14" s="266"/>
      <c r="F14" s="267"/>
      <c r="G14" s="268"/>
    </row>
    <row r="15" spans="1:8" ht="14.1" customHeight="1" x14ac:dyDescent="0.2">
      <c r="A15" s="327" t="s">
        <v>8</v>
      </c>
      <c r="B15" s="328"/>
      <c r="C15" s="328"/>
      <c r="D15" s="328"/>
      <c r="E15" s="329"/>
      <c r="F15" s="339">
        <v>1212</v>
      </c>
      <c r="G15" s="340"/>
    </row>
    <row r="16" spans="1:8" ht="14.1" customHeight="1" x14ac:dyDescent="0.2">
      <c r="A16" s="327" t="s">
        <v>0</v>
      </c>
      <c r="B16" s="328"/>
      <c r="C16" s="328"/>
      <c r="D16" s="328"/>
      <c r="E16" s="329"/>
      <c r="F16" s="341" t="s">
        <v>158</v>
      </c>
      <c r="G16" s="342"/>
      <c r="H16" s="3"/>
    </row>
    <row r="17" spans="1:8" ht="14.1" customHeight="1" x14ac:dyDescent="0.2">
      <c r="A17" s="327" t="s">
        <v>25</v>
      </c>
      <c r="B17" s="328"/>
      <c r="C17" s="328"/>
      <c r="D17" s="328"/>
      <c r="E17" s="329"/>
      <c r="F17" s="341" t="s">
        <v>159</v>
      </c>
      <c r="G17" s="342"/>
      <c r="H17" s="3"/>
    </row>
    <row r="18" spans="1:8" ht="14.1" customHeight="1" x14ac:dyDescent="0.2">
      <c r="A18" s="327" t="s">
        <v>1</v>
      </c>
      <c r="B18" s="328"/>
      <c r="C18" s="328"/>
      <c r="D18" s="328"/>
      <c r="E18" s="329"/>
      <c r="F18" s="369">
        <v>0</v>
      </c>
      <c r="G18" s="370"/>
    </row>
    <row r="19" spans="1:8" ht="14.1" customHeight="1" x14ac:dyDescent="0.2">
      <c r="A19" s="332" t="s">
        <v>9</v>
      </c>
      <c r="B19" s="333"/>
      <c r="C19" s="333"/>
      <c r="D19" s="333"/>
      <c r="E19" s="334"/>
      <c r="F19" s="337">
        <v>44562</v>
      </c>
      <c r="G19" s="338"/>
    </row>
    <row r="20" spans="1:8" ht="14.1" customHeight="1" x14ac:dyDescent="0.2">
      <c r="A20" s="327" t="s">
        <v>26</v>
      </c>
      <c r="B20" s="328"/>
      <c r="C20" s="328"/>
      <c r="D20" s="328"/>
      <c r="E20" s="329"/>
      <c r="F20" s="330" t="s">
        <v>233</v>
      </c>
      <c r="G20" s="331"/>
    </row>
    <row r="21" spans="1:8" ht="14.1" customHeight="1" x14ac:dyDescent="0.2">
      <c r="A21" s="332" t="s">
        <v>27</v>
      </c>
      <c r="B21" s="333"/>
      <c r="C21" s="333"/>
      <c r="D21" s="333"/>
      <c r="E21" s="334"/>
      <c r="F21" s="335">
        <v>2</v>
      </c>
      <c r="G21" s="336"/>
    </row>
    <row r="22" spans="1:8" ht="14.1" customHeight="1" x14ac:dyDescent="0.2">
      <c r="A22" s="332" t="s">
        <v>28</v>
      </c>
      <c r="B22" s="333"/>
      <c r="C22" s="333"/>
      <c r="D22" s="333"/>
      <c r="E22" s="334"/>
      <c r="F22" s="335">
        <v>2</v>
      </c>
      <c r="G22" s="336"/>
    </row>
    <row r="23" spans="1:8" ht="12.75" customHeight="1" x14ac:dyDescent="0.2">
      <c r="A23" s="332" t="s">
        <v>29</v>
      </c>
      <c r="B23" s="333"/>
      <c r="C23" s="333"/>
      <c r="D23" s="333"/>
      <c r="E23" s="334"/>
      <c r="F23" s="343" t="s">
        <v>160</v>
      </c>
      <c r="G23" s="344"/>
    </row>
    <row r="24" spans="1:8" ht="12.75" customHeight="1" x14ac:dyDescent="0.2">
      <c r="A24" s="323" t="s">
        <v>232</v>
      </c>
      <c r="B24" s="324"/>
      <c r="C24" s="324"/>
      <c r="D24" s="324"/>
      <c r="E24" s="324"/>
      <c r="F24" s="324"/>
      <c r="G24" s="325"/>
    </row>
    <row r="25" spans="1:8" x14ac:dyDescent="0.2">
      <c r="A25" s="265" t="s">
        <v>2</v>
      </c>
      <c r="B25" s="266"/>
      <c r="C25" s="266"/>
      <c r="D25" s="266"/>
      <c r="E25" s="266"/>
      <c r="F25" s="267"/>
      <c r="G25" s="268"/>
    </row>
    <row r="26" spans="1:8" x14ac:dyDescent="0.2">
      <c r="A26" s="4">
        <v>1</v>
      </c>
      <c r="B26" s="326" t="s">
        <v>30</v>
      </c>
      <c r="C26" s="326"/>
      <c r="D26" s="326"/>
      <c r="E26" s="326"/>
      <c r="F26" s="5" t="s">
        <v>31</v>
      </c>
      <c r="G26" s="6" t="s">
        <v>3</v>
      </c>
    </row>
    <row r="27" spans="1:8" x14ac:dyDescent="0.2">
      <c r="A27" s="72" t="s">
        <v>32</v>
      </c>
      <c r="B27" s="322" t="s">
        <v>120</v>
      </c>
      <c r="C27" s="322"/>
      <c r="D27" s="322"/>
      <c r="E27" s="322"/>
      <c r="F27" s="73">
        <v>1</v>
      </c>
      <c r="G27" s="7">
        <f>F18</f>
        <v>0</v>
      </c>
      <c r="H27" s="8"/>
    </row>
    <row r="28" spans="1:8" x14ac:dyDescent="0.2">
      <c r="A28" s="72" t="s">
        <v>33</v>
      </c>
      <c r="B28" s="320" t="s">
        <v>121</v>
      </c>
      <c r="C28" s="320"/>
      <c r="D28" s="320"/>
      <c r="E28" s="320"/>
      <c r="F28" s="74">
        <v>0</v>
      </c>
      <c r="G28" s="7">
        <f>ROUND(F18*F28,2)</f>
        <v>0</v>
      </c>
      <c r="H28" s="8"/>
    </row>
    <row r="29" spans="1:8" x14ac:dyDescent="0.2">
      <c r="A29" s="72" t="s">
        <v>34</v>
      </c>
      <c r="B29" s="320" t="s">
        <v>19</v>
      </c>
      <c r="C29" s="320"/>
      <c r="D29" s="320"/>
      <c r="E29" s="320"/>
      <c r="F29" s="74">
        <v>0</v>
      </c>
      <c r="G29" s="7">
        <f>ROUND(F15*F29,2)</f>
        <v>0</v>
      </c>
      <c r="H29" s="8"/>
    </row>
    <row r="30" spans="1:8" x14ac:dyDescent="0.2">
      <c r="A30" s="72" t="s">
        <v>35</v>
      </c>
      <c r="B30" s="302" t="s">
        <v>37</v>
      </c>
      <c r="C30" s="303"/>
      <c r="D30" s="303"/>
      <c r="E30" s="316"/>
      <c r="F30" s="73">
        <f>ROUND((ROUND((0*15.22),2)/52.5)*60,2)</f>
        <v>0</v>
      </c>
      <c r="G30" s="7">
        <f>ROUND(ROUND(ROUND((SUM(G27:G29)+G32)/220,2)*0.2,2)*F30,2)</f>
        <v>0</v>
      </c>
      <c r="H30" s="8"/>
    </row>
    <row r="31" spans="1:8" x14ac:dyDescent="0.2">
      <c r="A31" s="72" t="s">
        <v>36</v>
      </c>
      <c r="B31" s="302" t="s">
        <v>63</v>
      </c>
      <c r="C31" s="303"/>
      <c r="D31" s="303"/>
      <c r="E31" s="316"/>
      <c r="F31" s="73">
        <f>ROUND(SUM(F30)/15.22*5,2)</f>
        <v>0</v>
      </c>
      <c r="G31" s="7">
        <f>ROUND(ROUND(ROUND((SUM(G27:G29)+G32)/220,2)*0.2,2)*F31,2)</f>
        <v>0</v>
      </c>
      <c r="H31" s="8"/>
    </row>
    <row r="32" spans="1:8" x14ac:dyDescent="0.2">
      <c r="A32" s="72" t="s">
        <v>38</v>
      </c>
      <c r="B32" s="320" t="s">
        <v>63</v>
      </c>
      <c r="C32" s="320"/>
      <c r="D32" s="320"/>
      <c r="E32" s="320"/>
      <c r="F32" s="74"/>
      <c r="G32" s="7">
        <f>ROUND(F18*F32,2)</f>
        <v>0</v>
      </c>
      <c r="H32" s="8"/>
    </row>
    <row r="33" spans="1:8" x14ac:dyDescent="0.2">
      <c r="A33" s="295" t="s">
        <v>39</v>
      </c>
      <c r="B33" s="291"/>
      <c r="C33" s="291"/>
      <c r="D33" s="291"/>
      <c r="E33" s="291"/>
      <c r="F33" s="321"/>
      <c r="G33" s="9">
        <f>SUM(G27:G32)</f>
        <v>0</v>
      </c>
    </row>
    <row r="34" spans="1:8" x14ac:dyDescent="0.2">
      <c r="A34" s="265" t="s">
        <v>40</v>
      </c>
      <c r="B34" s="266"/>
      <c r="C34" s="266"/>
      <c r="D34" s="266"/>
      <c r="E34" s="266"/>
      <c r="F34" s="267"/>
      <c r="G34" s="268"/>
    </row>
    <row r="35" spans="1:8" x14ac:dyDescent="0.2">
      <c r="A35" s="292" t="s">
        <v>41</v>
      </c>
      <c r="B35" s="293"/>
      <c r="C35" s="293"/>
      <c r="D35" s="293"/>
      <c r="E35" s="293"/>
      <c r="F35" s="293"/>
      <c r="G35" s="294"/>
      <c r="H35" s="10"/>
    </row>
    <row r="36" spans="1:8" s="15" customFormat="1" x14ac:dyDescent="0.2">
      <c r="A36" s="76" t="s">
        <v>32</v>
      </c>
      <c r="B36" s="262" t="s">
        <v>42</v>
      </c>
      <c r="C36" s="263"/>
      <c r="D36" s="263"/>
      <c r="E36" s="319"/>
      <c r="F36" s="77">
        <v>0</v>
      </c>
      <c r="G36" s="13">
        <f>ROUND(G$33*F36,2)</f>
        <v>0</v>
      </c>
      <c r="H36" s="14"/>
    </row>
    <row r="37" spans="1:8" x14ac:dyDescent="0.2">
      <c r="A37" s="78" t="s">
        <v>33</v>
      </c>
      <c r="B37" s="306" t="s">
        <v>122</v>
      </c>
      <c r="C37" s="307"/>
      <c r="D37" s="307"/>
      <c r="E37" s="317"/>
      <c r="F37" s="79">
        <f>ROUND((1/11)+(1/11)/3, 3)*0</f>
        <v>0</v>
      </c>
      <c r="G37" s="16">
        <f>ROUND(G$33*F37,2)</f>
        <v>0</v>
      </c>
      <c r="H37" s="10"/>
    </row>
    <row r="38" spans="1:8" x14ac:dyDescent="0.2">
      <c r="A38" s="80"/>
      <c r="B38" s="318" t="s">
        <v>43</v>
      </c>
      <c r="C38" s="318"/>
      <c r="D38" s="318"/>
      <c r="E38" s="318"/>
      <c r="F38" s="81">
        <f>SUM(F36:F37)</f>
        <v>0</v>
      </c>
      <c r="G38" s="13"/>
      <c r="H38" s="10"/>
    </row>
    <row r="39" spans="1:8" x14ac:dyDescent="0.2">
      <c r="A39" s="82" t="s">
        <v>34</v>
      </c>
      <c r="B39" s="83" t="s">
        <v>44</v>
      </c>
      <c r="C39" s="84"/>
      <c r="D39" s="84"/>
      <c r="E39" s="84"/>
      <c r="F39" s="85">
        <f>ROUND((F50*F38),4)</f>
        <v>0</v>
      </c>
      <c r="G39" s="17">
        <f>ROUND(G$33*F39,2)</f>
        <v>0</v>
      </c>
      <c r="H39" s="10"/>
    </row>
    <row r="40" spans="1:8" x14ac:dyDescent="0.2">
      <c r="A40" s="259" t="s">
        <v>45</v>
      </c>
      <c r="B40" s="260"/>
      <c r="C40" s="260"/>
      <c r="D40" s="260"/>
      <c r="E40" s="261"/>
      <c r="F40" s="86">
        <f>ROUND(SUM(F38:F39),4)</f>
        <v>0</v>
      </c>
      <c r="G40" s="87">
        <f>SUM(G36:G39)</f>
        <v>0</v>
      </c>
      <c r="H40" s="10">
        <f>ROUND(G33*F40,2)</f>
        <v>0</v>
      </c>
    </row>
    <row r="41" spans="1:8" x14ac:dyDescent="0.2">
      <c r="A41" s="292" t="s">
        <v>123</v>
      </c>
      <c r="B41" s="293"/>
      <c r="C41" s="293"/>
      <c r="D41" s="293"/>
      <c r="E41" s="293"/>
      <c r="F41" s="293"/>
      <c r="G41" s="294"/>
      <c r="H41" s="10"/>
    </row>
    <row r="42" spans="1:8" x14ac:dyDescent="0.2">
      <c r="A42" s="88" t="s">
        <v>32</v>
      </c>
      <c r="B42" s="262" t="s">
        <v>46</v>
      </c>
      <c r="C42" s="263"/>
      <c r="D42" s="263"/>
      <c r="E42" s="319"/>
      <c r="F42" s="89">
        <v>0</v>
      </c>
      <c r="G42" s="22">
        <f>ROUND(G$33*F42,2)</f>
        <v>0</v>
      </c>
      <c r="H42" s="10"/>
    </row>
    <row r="43" spans="1:8" x14ac:dyDescent="0.2">
      <c r="A43" s="76" t="s">
        <v>33</v>
      </c>
      <c r="B43" s="302" t="s">
        <v>47</v>
      </c>
      <c r="C43" s="303"/>
      <c r="D43" s="303"/>
      <c r="E43" s="316"/>
      <c r="F43" s="77">
        <v>0</v>
      </c>
      <c r="G43" s="13">
        <f>ROUND(G$33*F43,2)</f>
        <v>0</v>
      </c>
      <c r="H43" s="10"/>
    </row>
    <row r="44" spans="1:8" x14ac:dyDescent="0.2">
      <c r="A44" s="76" t="s">
        <v>34</v>
      </c>
      <c r="B44" s="302" t="s">
        <v>48</v>
      </c>
      <c r="C44" s="303"/>
      <c r="D44" s="303"/>
      <c r="E44" s="316"/>
      <c r="F44" s="77">
        <v>0</v>
      </c>
      <c r="G44" s="13">
        <f>ROUND(G$33*F44,2)</f>
        <v>0</v>
      </c>
      <c r="H44" s="10"/>
    </row>
    <row r="45" spans="1:8" x14ac:dyDescent="0.2">
      <c r="A45" s="76" t="s">
        <v>35</v>
      </c>
      <c r="B45" s="302" t="s">
        <v>49</v>
      </c>
      <c r="C45" s="303"/>
      <c r="D45" s="303"/>
      <c r="E45" s="316"/>
      <c r="F45" s="77">
        <v>0</v>
      </c>
      <c r="G45" s="13">
        <f t="shared" ref="G45:G49" si="0">ROUND(G$33*F45,2)</f>
        <v>0</v>
      </c>
      <c r="H45" s="10"/>
    </row>
    <row r="46" spans="1:8" x14ac:dyDescent="0.2">
      <c r="A46" s="76" t="s">
        <v>36</v>
      </c>
      <c r="B46" s="302" t="s">
        <v>50</v>
      </c>
      <c r="C46" s="303"/>
      <c r="D46" s="303"/>
      <c r="E46" s="316"/>
      <c r="F46" s="77">
        <v>0</v>
      </c>
      <c r="G46" s="13">
        <f>ROUND(G$33*F46,2)</f>
        <v>0</v>
      </c>
      <c r="H46" s="10"/>
    </row>
    <row r="47" spans="1:8" x14ac:dyDescent="0.2">
      <c r="A47" s="76" t="s">
        <v>38</v>
      </c>
      <c r="B47" s="302" t="s">
        <v>51</v>
      </c>
      <c r="C47" s="303"/>
      <c r="D47" s="303"/>
      <c r="E47" s="316"/>
      <c r="F47" s="77">
        <v>0</v>
      </c>
      <c r="G47" s="13">
        <f t="shared" si="0"/>
        <v>0</v>
      </c>
      <c r="H47" s="10"/>
    </row>
    <row r="48" spans="1:8" x14ac:dyDescent="0.2">
      <c r="A48" s="76" t="s">
        <v>52</v>
      </c>
      <c r="B48" s="302" t="s">
        <v>53</v>
      </c>
      <c r="C48" s="303"/>
      <c r="D48" s="303"/>
      <c r="E48" s="316"/>
      <c r="F48" s="77">
        <v>0</v>
      </c>
      <c r="G48" s="13">
        <f t="shared" si="0"/>
        <v>0</v>
      </c>
      <c r="H48" s="10"/>
    </row>
    <row r="49" spans="1:8" x14ac:dyDescent="0.2">
      <c r="A49" s="78" t="s">
        <v>54</v>
      </c>
      <c r="B49" s="306" t="s">
        <v>55</v>
      </c>
      <c r="C49" s="307"/>
      <c r="D49" s="307"/>
      <c r="E49" s="317"/>
      <c r="F49" s="79">
        <v>0</v>
      </c>
      <c r="G49" s="16">
        <f t="shared" si="0"/>
        <v>0</v>
      </c>
      <c r="H49" s="10"/>
    </row>
    <row r="50" spans="1:8" x14ac:dyDescent="0.2">
      <c r="A50" s="259" t="s">
        <v>56</v>
      </c>
      <c r="B50" s="260"/>
      <c r="C50" s="260"/>
      <c r="D50" s="260"/>
      <c r="E50" s="261"/>
      <c r="F50" s="86">
        <f>SUM(F42:F49)</f>
        <v>0</v>
      </c>
      <c r="G50" s="87">
        <f>SUM(G42:G49)</f>
        <v>0</v>
      </c>
      <c r="H50" s="10">
        <f>ROUND(G33*F50,2)</f>
        <v>0</v>
      </c>
    </row>
    <row r="51" spans="1:8" x14ac:dyDescent="0.2">
      <c r="A51" s="292" t="s">
        <v>57</v>
      </c>
      <c r="B51" s="293"/>
      <c r="C51" s="293"/>
      <c r="D51" s="293"/>
      <c r="E51" s="293"/>
      <c r="F51" s="293"/>
      <c r="G51" s="294"/>
      <c r="H51" s="10"/>
    </row>
    <row r="52" spans="1:8" x14ac:dyDescent="0.2">
      <c r="A52" s="20" t="s">
        <v>32</v>
      </c>
      <c r="B52" s="314" t="s">
        <v>58</v>
      </c>
      <c r="C52" s="315"/>
      <c r="D52" s="315"/>
      <c r="E52" s="23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12" t="s">
        <v>60</v>
      </c>
      <c r="C53" s="313"/>
      <c r="D53" s="313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12" t="s">
        <v>62</v>
      </c>
      <c r="C54" s="313"/>
      <c r="D54" s="313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12" t="s">
        <v>161</v>
      </c>
      <c r="C55" s="313"/>
      <c r="D55" s="313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12" t="s">
        <v>162</v>
      </c>
      <c r="C56" s="313"/>
      <c r="D56" s="313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12" t="s">
        <v>163</v>
      </c>
      <c r="C57" s="313"/>
      <c r="D57" s="313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12" t="s">
        <v>133</v>
      </c>
      <c r="C58" s="313"/>
      <c r="D58" s="313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12" t="s">
        <v>133</v>
      </c>
      <c r="C59" s="313"/>
      <c r="D59" s="313"/>
      <c r="E59" s="95">
        <v>0</v>
      </c>
      <c r="F59" s="27">
        <v>1</v>
      </c>
      <c r="G59" s="7">
        <f t="shared" ref="G59" si="2">ROUND((E59*F59),2)</f>
        <v>0</v>
      </c>
      <c r="H59" s="10"/>
    </row>
    <row r="60" spans="1:8" x14ac:dyDescent="0.2">
      <c r="A60" s="11" t="s">
        <v>54</v>
      </c>
      <c r="B60" s="312" t="s">
        <v>133</v>
      </c>
      <c r="C60" s="313"/>
      <c r="D60" s="313"/>
      <c r="E60" s="95">
        <v>0</v>
      </c>
      <c r="F60" s="27">
        <v>1</v>
      </c>
      <c r="G60" s="7">
        <f t="shared" si="1"/>
        <v>0</v>
      </c>
      <c r="H60" s="10"/>
    </row>
    <row r="61" spans="1:8" x14ac:dyDescent="0.2">
      <c r="A61" s="273" t="s">
        <v>64</v>
      </c>
      <c r="B61" s="274"/>
      <c r="C61" s="274"/>
      <c r="D61" s="274"/>
      <c r="E61" s="274"/>
      <c r="F61" s="291"/>
      <c r="G61" s="9">
        <f>SUM(G52:G60)</f>
        <v>0</v>
      </c>
      <c r="H61" s="10"/>
    </row>
    <row r="62" spans="1:8" x14ac:dyDescent="0.2">
      <c r="A62" s="265" t="s">
        <v>65</v>
      </c>
      <c r="B62" s="266"/>
      <c r="C62" s="266"/>
      <c r="D62" s="266"/>
      <c r="E62" s="266"/>
      <c r="F62" s="267"/>
      <c r="G62" s="268"/>
      <c r="H62" s="10"/>
    </row>
    <row r="63" spans="1:8" x14ac:dyDescent="0.2">
      <c r="A63" s="28" t="s">
        <v>66</v>
      </c>
      <c r="B63" s="282" t="s">
        <v>67</v>
      </c>
      <c r="C63" s="283"/>
      <c r="D63" s="283"/>
      <c r="E63" s="283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275" t="s">
        <v>134</v>
      </c>
      <c r="C64" s="276"/>
      <c r="D64" s="276"/>
      <c r="E64" s="276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275" t="s">
        <v>70</v>
      </c>
      <c r="C65" s="276"/>
      <c r="D65" s="276"/>
      <c r="E65" s="276"/>
      <c r="F65" s="277"/>
      <c r="G65" s="33">
        <f>G61</f>
        <v>0</v>
      </c>
      <c r="H65" s="10"/>
    </row>
    <row r="66" spans="1:8" x14ac:dyDescent="0.2">
      <c r="A66" s="273" t="s">
        <v>71</v>
      </c>
      <c r="B66" s="274"/>
      <c r="C66" s="274"/>
      <c r="D66" s="274"/>
      <c r="E66" s="274"/>
      <c r="F66" s="291"/>
      <c r="G66" s="9">
        <f>SUM(G63:G65)</f>
        <v>0</v>
      </c>
      <c r="H66" s="10"/>
    </row>
    <row r="67" spans="1:8" x14ac:dyDescent="0.2">
      <c r="A67" s="265" t="s">
        <v>72</v>
      </c>
      <c r="B67" s="266"/>
      <c r="C67" s="266"/>
      <c r="D67" s="266"/>
      <c r="E67" s="266"/>
      <c r="F67" s="267"/>
      <c r="G67" s="268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278" t="s">
        <v>74</v>
      </c>
      <c r="C69" s="279"/>
      <c r="D69" s="279"/>
      <c r="E69" s="279"/>
      <c r="F69" s="96">
        <f>ROUND((1/12)*0.05,4)*0</f>
        <v>0</v>
      </c>
      <c r="G69" s="37">
        <f t="shared" ref="G69:G74" si="3">ROUND(G$33*F69,2)</f>
        <v>0</v>
      </c>
      <c r="H69" s="10"/>
    </row>
    <row r="70" spans="1:8" x14ac:dyDescent="0.2">
      <c r="A70" s="11" t="s">
        <v>33</v>
      </c>
      <c r="B70" s="269" t="s">
        <v>75</v>
      </c>
      <c r="C70" s="270"/>
      <c r="D70" s="270"/>
      <c r="E70" s="270"/>
      <c r="F70" s="97">
        <f>ROUND((F69*F49),4)</f>
        <v>0</v>
      </c>
      <c r="G70" s="38">
        <f t="shared" si="3"/>
        <v>0</v>
      </c>
      <c r="H70" s="10"/>
    </row>
    <row r="71" spans="1:8" x14ac:dyDescent="0.2">
      <c r="A71" s="11" t="s">
        <v>34</v>
      </c>
      <c r="B71" s="269" t="s">
        <v>168</v>
      </c>
      <c r="C71" s="270"/>
      <c r="D71" s="270"/>
      <c r="E71" s="270"/>
      <c r="F71" s="97">
        <f>ROUND((0.08*0.4*0.9)*(1+0.09+0.09+0.3),2)*0</f>
        <v>0</v>
      </c>
      <c r="G71" s="38">
        <f t="shared" si="3"/>
        <v>0</v>
      </c>
      <c r="H71" s="10"/>
    </row>
    <row r="72" spans="1:8" x14ac:dyDescent="0.2">
      <c r="A72" s="11" t="s">
        <v>35</v>
      </c>
      <c r="B72" s="269" t="s">
        <v>76</v>
      </c>
      <c r="C72" s="270"/>
      <c r="D72" s="270"/>
      <c r="E72" s="270"/>
      <c r="F72" s="97">
        <f>ROUND(100%/30*7/12*100%,4)*0</f>
        <v>0</v>
      </c>
      <c r="G72" s="38">
        <f t="shared" si="3"/>
        <v>0</v>
      </c>
      <c r="H72" s="10"/>
    </row>
    <row r="73" spans="1:8" s="3" customFormat="1" x14ac:dyDescent="0.2">
      <c r="A73" s="11" t="s">
        <v>36</v>
      </c>
      <c r="B73" s="269" t="s">
        <v>124</v>
      </c>
      <c r="C73" s="270"/>
      <c r="D73" s="270"/>
      <c r="E73" s="270"/>
      <c r="F73" s="97">
        <f>ROUND(F72*F50,4)</f>
        <v>0</v>
      </c>
      <c r="G73" s="38">
        <f t="shared" si="3"/>
        <v>0</v>
      </c>
      <c r="H73" s="10"/>
    </row>
    <row r="74" spans="1:8" x14ac:dyDescent="0.2">
      <c r="A74" s="11" t="s">
        <v>38</v>
      </c>
      <c r="B74" s="308" t="s">
        <v>169</v>
      </c>
      <c r="C74" s="309"/>
      <c r="D74" s="309"/>
      <c r="E74" s="309"/>
      <c r="F74" s="98">
        <v>0</v>
      </c>
      <c r="G74" s="39">
        <f t="shared" si="3"/>
        <v>0</v>
      </c>
      <c r="H74" s="10"/>
    </row>
    <row r="75" spans="1:8" x14ac:dyDescent="0.2">
      <c r="A75" s="273" t="s">
        <v>77</v>
      </c>
      <c r="B75" s="274"/>
      <c r="C75" s="274"/>
      <c r="D75" s="274"/>
      <c r="E75" s="274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265" t="s">
        <v>78</v>
      </c>
      <c r="B76" s="266"/>
      <c r="C76" s="266"/>
      <c r="D76" s="266"/>
      <c r="E76" s="266"/>
      <c r="F76" s="267"/>
      <c r="G76" s="268"/>
      <c r="H76" s="10"/>
    </row>
    <row r="77" spans="1:8" s="36" customFormat="1" x14ac:dyDescent="0.2">
      <c r="A77" s="292" t="s">
        <v>125</v>
      </c>
      <c r="B77" s="293"/>
      <c r="C77" s="293"/>
      <c r="D77" s="293"/>
      <c r="E77" s="293"/>
      <c r="F77" s="293"/>
      <c r="G77" s="294"/>
      <c r="H77" s="10"/>
    </row>
    <row r="78" spans="1:8" x14ac:dyDescent="0.2">
      <c r="A78" s="88" t="s">
        <v>32</v>
      </c>
      <c r="B78" s="310" t="s">
        <v>212</v>
      </c>
      <c r="C78" s="311"/>
      <c r="D78" s="311"/>
      <c r="E78" s="311"/>
      <c r="F78" s="89">
        <v>0</v>
      </c>
      <c r="G78" s="37">
        <f t="shared" ref="G78:G83" si="4">ROUND(G$33*F78,2)</f>
        <v>0</v>
      </c>
      <c r="H78" s="10"/>
    </row>
    <row r="79" spans="1:8" x14ac:dyDescent="0.2">
      <c r="A79" s="76" t="s">
        <v>33</v>
      </c>
      <c r="B79" s="302" t="s">
        <v>126</v>
      </c>
      <c r="C79" s="303"/>
      <c r="D79" s="303"/>
      <c r="E79" s="303"/>
      <c r="F79" s="77">
        <f>ROUND(((1/30)/12)*1,4)*0</f>
        <v>0</v>
      </c>
      <c r="G79" s="38">
        <f t="shared" si="4"/>
        <v>0</v>
      </c>
      <c r="H79" s="10"/>
    </row>
    <row r="80" spans="1:8" x14ac:dyDescent="0.2">
      <c r="A80" s="76" t="s">
        <v>34</v>
      </c>
      <c r="B80" s="302" t="s">
        <v>127</v>
      </c>
      <c r="C80" s="303"/>
      <c r="D80" s="303"/>
      <c r="E80" s="303"/>
      <c r="F80" s="77">
        <f>ROUND((((1/30)/12)*5)*0.02,4)*0</f>
        <v>0</v>
      </c>
      <c r="G80" s="38">
        <f t="shared" si="4"/>
        <v>0</v>
      </c>
      <c r="H80" s="10"/>
    </row>
    <row r="81" spans="1:8" x14ac:dyDescent="0.2">
      <c r="A81" s="76" t="s">
        <v>35</v>
      </c>
      <c r="B81" s="302" t="s">
        <v>128</v>
      </c>
      <c r="C81" s="303"/>
      <c r="D81" s="303"/>
      <c r="E81" s="303"/>
      <c r="F81" s="77">
        <f>ROUND((((1/30)/12)*15)*0.05,4)*0</f>
        <v>0</v>
      </c>
      <c r="G81" s="38">
        <f t="shared" si="4"/>
        <v>0</v>
      </c>
      <c r="H81" s="10"/>
    </row>
    <row r="82" spans="1:8" x14ac:dyDescent="0.2">
      <c r="A82" s="76" t="s">
        <v>36</v>
      </c>
      <c r="B82" s="304" t="s">
        <v>213</v>
      </c>
      <c r="C82" s="305"/>
      <c r="D82" s="305"/>
      <c r="E82" s="305"/>
      <c r="F82" s="77">
        <v>0</v>
      </c>
      <c r="G82" s="38">
        <f t="shared" si="4"/>
        <v>0</v>
      </c>
      <c r="H82" s="10"/>
    </row>
    <row r="83" spans="1:8" x14ac:dyDescent="0.2">
      <c r="A83" s="76" t="s">
        <v>38</v>
      </c>
      <c r="B83" s="306" t="s">
        <v>129</v>
      </c>
      <c r="C83" s="307"/>
      <c r="D83" s="307"/>
      <c r="E83" s="307"/>
      <c r="F83" s="79">
        <f>ROUND((((1/30)/12)*5)*0.5,4)*0</f>
        <v>0</v>
      </c>
      <c r="G83" s="39">
        <f t="shared" si="4"/>
        <v>0</v>
      </c>
      <c r="H83" s="10"/>
    </row>
    <row r="84" spans="1:8" x14ac:dyDescent="0.2">
      <c r="A84" s="264" t="s">
        <v>79</v>
      </c>
      <c r="B84" s="261"/>
      <c r="C84" s="261"/>
      <c r="D84" s="261"/>
      <c r="E84" s="261"/>
      <c r="F84" s="86">
        <f>SUM(F78:F83)</f>
        <v>0</v>
      </c>
      <c r="G84" s="87">
        <f>SUM(G78:G83)</f>
        <v>0</v>
      </c>
      <c r="H84" s="10">
        <f>ROUND(G33*F84,2)</f>
        <v>0</v>
      </c>
    </row>
    <row r="85" spans="1:8" s="36" customFormat="1" x14ac:dyDescent="0.2">
      <c r="A85" s="296" t="s">
        <v>80</v>
      </c>
      <c r="B85" s="297"/>
      <c r="C85" s="297"/>
      <c r="D85" s="297"/>
      <c r="E85" s="297"/>
      <c r="F85" s="297"/>
      <c r="G85" s="298"/>
      <c r="H85" s="10"/>
    </row>
    <row r="86" spans="1:8" x14ac:dyDescent="0.2">
      <c r="A86" s="20" t="s">
        <v>32</v>
      </c>
      <c r="B86" s="278" t="s">
        <v>81</v>
      </c>
      <c r="C86" s="279"/>
      <c r="D86" s="279"/>
      <c r="E86" s="279"/>
      <c r="F86" s="96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269" t="s">
        <v>82</v>
      </c>
      <c r="C87" s="270"/>
      <c r="D87" s="270"/>
      <c r="E87" s="270"/>
      <c r="F87" s="97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269" t="s">
        <v>83</v>
      </c>
      <c r="C88" s="270"/>
      <c r="D88" s="270"/>
      <c r="E88" s="270"/>
      <c r="F88" s="97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269" t="s">
        <v>63</v>
      </c>
      <c r="C89" s="270"/>
      <c r="D89" s="270"/>
      <c r="E89" s="270"/>
      <c r="F89" s="97">
        <v>0</v>
      </c>
      <c r="G89" s="39">
        <f>ROUND(G$33*F89,2)</f>
        <v>0</v>
      </c>
      <c r="H89" s="10"/>
    </row>
    <row r="90" spans="1:8" x14ac:dyDescent="0.2">
      <c r="A90" s="295" t="s">
        <v>84</v>
      </c>
      <c r="B90" s="291"/>
      <c r="C90" s="291"/>
      <c r="D90" s="291"/>
      <c r="E90" s="291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296" t="s">
        <v>214</v>
      </c>
      <c r="B91" s="297"/>
      <c r="C91" s="297"/>
      <c r="D91" s="297"/>
      <c r="E91" s="297"/>
      <c r="F91" s="297"/>
      <c r="G91" s="298"/>
      <c r="H91" s="10"/>
    </row>
    <row r="92" spans="1:8" x14ac:dyDescent="0.2">
      <c r="A92" s="20" t="s">
        <v>32</v>
      </c>
      <c r="B92" s="278" t="s">
        <v>85</v>
      </c>
      <c r="C92" s="279"/>
      <c r="D92" s="279"/>
      <c r="E92" s="279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20" t="s">
        <v>33</v>
      </c>
      <c r="B93" s="299" t="s">
        <v>234</v>
      </c>
      <c r="C93" s="300"/>
      <c r="D93" s="300"/>
      <c r="E93" s="301"/>
      <c r="F93" s="177">
        <f>ROUND(F92*F50,4)*0</f>
        <v>0</v>
      </c>
      <c r="G93" s="37">
        <f>ROUND(G$33*F93,2)</f>
        <v>0</v>
      </c>
      <c r="H93" s="10"/>
    </row>
    <row r="94" spans="1:8" x14ac:dyDescent="0.2">
      <c r="A94" s="295" t="s">
        <v>86</v>
      </c>
      <c r="B94" s="291"/>
      <c r="C94" s="291"/>
      <c r="D94" s="291"/>
      <c r="E94" s="291"/>
      <c r="F94" s="18">
        <f>SUM(F92:F92)</f>
        <v>0</v>
      </c>
      <c r="G94" s="19">
        <f>SUM(G92:G93)</f>
        <v>0</v>
      </c>
      <c r="H94" s="10">
        <f>ROUND(G33*F94,2)</f>
        <v>0</v>
      </c>
    </row>
    <row r="95" spans="1:8" s="92" customFormat="1" x14ac:dyDescent="0.2">
      <c r="A95" s="292" t="s">
        <v>130</v>
      </c>
      <c r="B95" s="293"/>
      <c r="C95" s="293"/>
      <c r="D95" s="293"/>
      <c r="E95" s="293"/>
      <c r="F95" s="293"/>
      <c r="G95" s="294"/>
      <c r="H95" s="75"/>
    </row>
    <row r="96" spans="1:8" s="71" customFormat="1" x14ac:dyDescent="0.2">
      <c r="A96" s="88" t="s">
        <v>32</v>
      </c>
      <c r="B96" s="262" t="s">
        <v>131</v>
      </c>
      <c r="C96" s="263"/>
      <c r="D96" s="263"/>
      <c r="E96" s="263"/>
      <c r="F96" s="89">
        <v>0</v>
      </c>
      <c r="G96" s="37">
        <f>ROUND(G$33*F96,2)</f>
        <v>0</v>
      </c>
      <c r="H96" s="75"/>
    </row>
    <row r="97" spans="1:8" s="71" customFormat="1" x14ac:dyDescent="0.2">
      <c r="A97" s="264" t="s">
        <v>132</v>
      </c>
      <c r="B97" s="261"/>
      <c r="C97" s="261"/>
      <c r="D97" s="261"/>
      <c r="E97" s="261"/>
      <c r="F97" s="86">
        <f>SUM(F96:F96)</f>
        <v>0</v>
      </c>
      <c r="G97" s="87">
        <f>SUM(G96:G96)</f>
        <v>0</v>
      </c>
      <c r="H97" s="75">
        <f>ROUND(G43*F97,2)</f>
        <v>0</v>
      </c>
    </row>
    <row r="98" spans="1:8" x14ac:dyDescent="0.2">
      <c r="A98" s="265" t="s">
        <v>87</v>
      </c>
      <c r="B98" s="266"/>
      <c r="C98" s="266"/>
      <c r="D98" s="266"/>
      <c r="E98" s="266"/>
      <c r="F98" s="267"/>
      <c r="G98" s="268"/>
      <c r="H98" s="10"/>
    </row>
    <row r="99" spans="1:8" x14ac:dyDescent="0.2">
      <c r="A99" s="28" t="s">
        <v>88</v>
      </c>
      <c r="B99" s="282" t="s">
        <v>135</v>
      </c>
      <c r="C99" s="283"/>
      <c r="D99" s="283"/>
      <c r="E99" s="283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275" t="s">
        <v>90</v>
      </c>
      <c r="C100" s="276"/>
      <c r="D100" s="276"/>
      <c r="E100" s="276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275" t="s">
        <v>92</v>
      </c>
      <c r="C101" s="276"/>
      <c r="D101" s="276"/>
      <c r="E101" s="276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288" t="s">
        <v>136</v>
      </c>
      <c r="C102" s="289"/>
      <c r="D102" s="289"/>
      <c r="E102" s="289"/>
      <c r="F102" s="32">
        <f>F97</f>
        <v>0</v>
      </c>
      <c r="G102" s="33">
        <f>G97</f>
        <v>0</v>
      </c>
      <c r="H102" s="10"/>
    </row>
    <row r="103" spans="1:8" x14ac:dyDescent="0.2">
      <c r="A103" s="273" t="s">
        <v>93</v>
      </c>
      <c r="B103" s="274"/>
      <c r="C103" s="274"/>
      <c r="D103" s="274"/>
      <c r="E103" s="274"/>
      <c r="F103" s="291"/>
      <c r="G103" s="9">
        <f>SUM(G99:G102)</f>
        <v>0</v>
      </c>
      <c r="H103" s="10"/>
    </row>
    <row r="104" spans="1:8" x14ac:dyDescent="0.2">
      <c r="A104" s="265" t="s">
        <v>94</v>
      </c>
      <c r="B104" s="266"/>
      <c r="C104" s="266"/>
      <c r="D104" s="266"/>
      <c r="E104" s="266"/>
      <c r="F104" s="267"/>
      <c r="G104" s="268"/>
      <c r="H104" s="10"/>
    </row>
    <row r="105" spans="1:8" x14ac:dyDescent="0.2">
      <c r="A105" s="20" t="s">
        <v>32</v>
      </c>
      <c r="B105" s="42" t="s">
        <v>205</v>
      </c>
      <c r="C105" s="126"/>
      <c r="D105" s="126"/>
      <c r="E105" s="23">
        <f>'Insumos, Uniformes e EPI''s'!E30</f>
        <v>0</v>
      </c>
      <c r="F105" s="43">
        <v>1</v>
      </c>
      <c r="G105" s="7">
        <f>ROUND(SUM(C105:E105),2)*F105</f>
        <v>0</v>
      </c>
      <c r="H105" s="10"/>
    </row>
    <row r="106" spans="1:8" s="71" customFormat="1" x14ac:dyDescent="0.2">
      <c r="A106" s="76" t="s">
        <v>33</v>
      </c>
      <c r="B106" s="104" t="s">
        <v>206</v>
      </c>
      <c r="C106" s="90"/>
      <c r="D106" s="90"/>
      <c r="E106" s="91">
        <f>'Insumos, Uniformes e EPI''s'!E41</f>
        <v>0</v>
      </c>
      <c r="F106" s="93">
        <v>1</v>
      </c>
      <c r="G106" s="7">
        <f>ROUND((E106*F106),2)</f>
        <v>0</v>
      </c>
      <c r="H106" s="75"/>
    </row>
    <row r="107" spans="1:8" s="71" customFormat="1" x14ac:dyDescent="0.2">
      <c r="A107" s="76" t="s">
        <v>34</v>
      </c>
      <c r="B107" s="104" t="s">
        <v>208</v>
      </c>
      <c r="C107" s="90"/>
      <c r="D107" s="90"/>
      <c r="E107" s="91">
        <f>'Insumos, Uniformes e EPI''s'!E21</f>
        <v>0</v>
      </c>
      <c r="F107" s="94">
        <v>1</v>
      </c>
      <c r="G107" s="7">
        <f t="shared" ref="G107:G109" si="5">ROUND((E107*F107),2)</f>
        <v>0</v>
      </c>
      <c r="H107" s="75"/>
    </row>
    <row r="108" spans="1:8" s="71" customFormat="1" x14ac:dyDescent="0.2">
      <c r="A108" s="76" t="s">
        <v>35</v>
      </c>
      <c r="B108" s="153" t="s">
        <v>133</v>
      </c>
      <c r="C108" s="90"/>
      <c r="D108" s="90"/>
      <c r="E108" s="91">
        <v>0</v>
      </c>
      <c r="F108" s="94">
        <v>1</v>
      </c>
      <c r="G108" s="7">
        <f t="shared" si="5"/>
        <v>0</v>
      </c>
      <c r="H108" s="75"/>
    </row>
    <row r="109" spans="1:8" s="71" customFormat="1" x14ac:dyDescent="0.2">
      <c r="A109" s="76" t="s">
        <v>36</v>
      </c>
      <c r="B109" s="104" t="s">
        <v>133</v>
      </c>
      <c r="C109" s="90"/>
      <c r="D109" s="90"/>
      <c r="E109" s="91">
        <v>0</v>
      </c>
      <c r="F109" s="94">
        <v>1</v>
      </c>
      <c r="G109" s="7">
        <f t="shared" si="5"/>
        <v>0</v>
      </c>
      <c r="H109" s="75"/>
    </row>
    <row r="110" spans="1:8" s="71" customFormat="1" x14ac:dyDescent="0.2">
      <c r="A110" s="76" t="s">
        <v>38</v>
      </c>
      <c r="B110" s="104" t="s">
        <v>133</v>
      </c>
      <c r="C110" s="90"/>
      <c r="D110" s="90"/>
      <c r="E110" s="91">
        <v>0</v>
      </c>
      <c r="F110" s="94">
        <v>1</v>
      </c>
      <c r="G110" s="7">
        <f>ROUND((E110*F110)/12,2)</f>
        <v>0</v>
      </c>
      <c r="H110" s="75"/>
    </row>
    <row r="111" spans="1:8" s="71" customFormat="1" x14ac:dyDescent="0.2">
      <c r="A111" s="259" t="s">
        <v>95</v>
      </c>
      <c r="B111" s="260"/>
      <c r="C111" s="260"/>
      <c r="D111" s="260"/>
      <c r="E111" s="260"/>
      <c r="F111" s="261"/>
      <c r="G111" s="9">
        <f>SUM(G105:G110)</f>
        <v>0</v>
      </c>
      <c r="H111" s="75"/>
    </row>
    <row r="112" spans="1:8" x14ac:dyDescent="0.2">
      <c r="A112" s="265" t="s">
        <v>96</v>
      </c>
      <c r="B112" s="266"/>
      <c r="C112" s="266"/>
      <c r="D112" s="266"/>
      <c r="E112" s="266"/>
      <c r="F112" s="267"/>
      <c r="G112" s="268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278" t="s">
        <v>98</v>
      </c>
      <c r="C114" s="279"/>
      <c r="D114" s="279"/>
      <c r="E114" s="279"/>
      <c r="F114" s="96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269" t="s">
        <v>99</v>
      </c>
      <c r="C115" s="270"/>
      <c r="D115" s="270"/>
      <c r="E115" s="270"/>
      <c r="F115" s="97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280" t="s">
        <v>100</v>
      </c>
      <c r="C116" s="281"/>
      <c r="D116" s="281"/>
      <c r="E116" s="281"/>
      <c r="F116" s="97"/>
      <c r="G116" s="13"/>
      <c r="H116" s="10"/>
    </row>
    <row r="117" spans="1:8" x14ac:dyDescent="0.2">
      <c r="A117" s="11" t="s">
        <v>101</v>
      </c>
      <c r="B117" s="269" t="s">
        <v>102</v>
      </c>
      <c r="C117" s="270"/>
      <c r="D117" s="270"/>
      <c r="E117" s="270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269" t="s">
        <v>104</v>
      </c>
      <c r="C118" s="270"/>
      <c r="D118" s="270"/>
      <c r="E118" s="270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269" t="s">
        <v>13</v>
      </c>
      <c r="C119" s="270"/>
      <c r="D119" s="270"/>
      <c r="E119" s="270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271" t="s">
        <v>106</v>
      </c>
      <c r="C120" s="272"/>
      <c r="D120" s="272"/>
      <c r="E120" s="272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273" t="s">
        <v>107</v>
      </c>
      <c r="B121" s="274"/>
      <c r="C121" s="274"/>
      <c r="D121" s="274"/>
      <c r="E121" s="274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265" t="s">
        <v>108</v>
      </c>
      <c r="B122" s="266"/>
      <c r="C122" s="266"/>
      <c r="D122" s="266"/>
      <c r="E122" s="266"/>
      <c r="F122" s="267"/>
      <c r="G122" s="268"/>
      <c r="H122" s="10"/>
    </row>
    <row r="123" spans="1:8" x14ac:dyDescent="0.2">
      <c r="A123" s="28" t="s">
        <v>32</v>
      </c>
      <c r="B123" s="282" t="s">
        <v>109</v>
      </c>
      <c r="C123" s="283"/>
      <c r="D123" s="283"/>
      <c r="E123" s="283"/>
      <c r="F123" s="284"/>
      <c r="G123" s="30">
        <f>G33</f>
        <v>0</v>
      </c>
      <c r="H123" s="10"/>
    </row>
    <row r="124" spans="1:8" x14ac:dyDescent="0.2">
      <c r="A124" s="31" t="s">
        <v>33</v>
      </c>
      <c r="B124" s="275" t="s">
        <v>110</v>
      </c>
      <c r="C124" s="276"/>
      <c r="D124" s="276"/>
      <c r="E124" s="276"/>
      <c r="F124" s="277"/>
      <c r="G124" s="33">
        <f>G66</f>
        <v>0</v>
      </c>
      <c r="H124" s="10"/>
    </row>
    <row r="125" spans="1:8" x14ac:dyDescent="0.2">
      <c r="A125" s="31" t="s">
        <v>34</v>
      </c>
      <c r="B125" s="275" t="s">
        <v>111</v>
      </c>
      <c r="C125" s="276"/>
      <c r="D125" s="276"/>
      <c r="E125" s="276"/>
      <c r="F125" s="277"/>
      <c r="G125" s="33">
        <f>G75</f>
        <v>0</v>
      </c>
      <c r="H125" s="10"/>
    </row>
    <row r="126" spans="1:8" x14ac:dyDescent="0.2">
      <c r="A126" s="31" t="s">
        <v>35</v>
      </c>
      <c r="B126" s="275" t="s">
        <v>112</v>
      </c>
      <c r="C126" s="276"/>
      <c r="D126" s="276"/>
      <c r="E126" s="276"/>
      <c r="F126" s="277"/>
      <c r="G126" s="33">
        <f>G103</f>
        <v>0</v>
      </c>
      <c r="H126" s="10"/>
    </row>
    <row r="127" spans="1:8" x14ac:dyDescent="0.2">
      <c r="A127" s="31" t="s">
        <v>36</v>
      </c>
      <c r="B127" s="275" t="s">
        <v>113</v>
      </c>
      <c r="C127" s="276"/>
      <c r="D127" s="276"/>
      <c r="E127" s="276"/>
      <c r="F127" s="277"/>
      <c r="G127" s="33">
        <f>G111</f>
        <v>0</v>
      </c>
      <c r="H127" s="10"/>
    </row>
    <row r="128" spans="1:8" x14ac:dyDescent="0.2">
      <c r="A128" s="31"/>
      <c r="B128" s="285" t="s">
        <v>114</v>
      </c>
      <c r="C128" s="286"/>
      <c r="D128" s="286"/>
      <c r="E128" s="286"/>
      <c r="F128" s="287"/>
      <c r="G128" s="33">
        <f>SUM(G123:G127)</f>
        <v>0</v>
      </c>
      <c r="H128" s="10"/>
    </row>
    <row r="129" spans="1:8" x14ac:dyDescent="0.2">
      <c r="A129" s="31" t="s">
        <v>38</v>
      </c>
      <c r="B129" s="288" t="s">
        <v>115</v>
      </c>
      <c r="C129" s="289"/>
      <c r="D129" s="289"/>
      <c r="E129" s="289"/>
      <c r="F129" s="290"/>
      <c r="G129" s="33">
        <f ca="1">G121</f>
        <v>0</v>
      </c>
      <c r="H129" s="10"/>
    </row>
    <row r="130" spans="1:8" x14ac:dyDescent="0.2">
      <c r="A130" s="273" t="s">
        <v>116</v>
      </c>
      <c r="B130" s="274"/>
      <c r="C130" s="274"/>
      <c r="D130" s="274"/>
      <c r="E130" s="274"/>
      <c r="F130" s="291"/>
      <c r="G130" s="9">
        <f ca="1">SUM(G128:G129)</f>
        <v>0</v>
      </c>
      <c r="H130" s="10">
        <f ca="1">SUM(G123:G129)-G128</f>
        <v>0</v>
      </c>
    </row>
    <row r="131" spans="1:8" x14ac:dyDescent="0.2">
      <c r="A131" s="254" t="s">
        <v>15</v>
      </c>
      <c r="B131" s="255"/>
      <c r="C131" s="255"/>
      <c r="D131" s="255"/>
      <c r="E131" s="255"/>
      <c r="F131" s="255"/>
      <c r="G131" s="256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4</v>
      </c>
      <c r="H134" s="10"/>
    </row>
    <row r="135" spans="1:8" s="61" customFormat="1" x14ac:dyDescent="0.2">
      <c r="A135" s="58"/>
      <c r="B135" s="257" t="s">
        <v>4</v>
      </c>
      <c r="C135" s="257"/>
      <c r="D135" s="257"/>
      <c r="E135" s="257"/>
      <c r="F135" s="59">
        <f>F22</f>
        <v>2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258" t="s">
        <v>5</v>
      </c>
      <c r="C136" s="258"/>
      <c r="D136" s="258"/>
      <c r="E136" s="258"/>
      <c r="F136" s="63">
        <v>12</v>
      </c>
      <c r="G136" s="64">
        <f ca="1">G135*F136</f>
        <v>0</v>
      </c>
      <c r="H136" s="10"/>
    </row>
    <row r="137" spans="1:8" x14ac:dyDescent="0.2">
      <c r="F137" s="14"/>
    </row>
    <row r="144" spans="1:8" x14ac:dyDescent="0.2">
      <c r="G144" s="65"/>
    </row>
  </sheetData>
  <mergeCells count="138">
    <mergeCell ref="B93:E93"/>
    <mergeCell ref="A50:E50"/>
    <mergeCell ref="A2:C2"/>
    <mergeCell ref="A1:G1"/>
    <mergeCell ref="F2:G2"/>
    <mergeCell ref="A3:G4"/>
    <mergeCell ref="A5:G5"/>
    <mergeCell ref="A6:E6"/>
    <mergeCell ref="F6:G6"/>
    <mergeCell ref="B48:E48"/>
    <mergeCell ref="B49:E49"/>
    <mergeCell ref="F11:G11"/>
    <mergeCell ref="A12:E12"/>
    <mergeCell ref="F12:G12"/>
    <mergeCell ref="A13:E13"/>
    <mergeCell ref="F13:G13"/>
    <mergeCell ref="A7:E7"/>
    <mergeCell ref="F7:G7"/>
    <mergeCell ref="A8:G9"/>
    <mergeCell ref="A10:E10"/>
    <mergeCell ref="F10:G10"/>
    <mergeCell ref="A11:E11"/>
    <mergeCell ref="A17:E17"/>
    <mergeCell ref="F17:G17"/>
    <mergeCell ref="A18:E18"/>
    <mergeCell ref="F18:G18"/>
    <mergeCell ref="A19:E19"/>
    <mergeCell ref="F19:G19"/>
    <mergeCell ref="A14:G14"/>
    <mergeCell ref="A15:E15"/>
    <mergeCell ref="F15:G15"/>
    <mergeCell ref="A16:E16"/>
    <mergeCell ref="F16:G16"/>
    <mergeCell ref="A23:E23"/>
    <mergeCell ref="F23:G23"/>
    <mergeCell ref="A24:G24"/>
    <mergeCell ref="A25:G25"/>
    <mergeCell ref="B26:E26"/>
    <mergeCell ref="A20:E20"/>
    <mergeCell ref="F20:G20"/>
    <mergeCell ref="A21:E21"/>
    <mergeCell ref="F21:G21"/>
    <mergeCell ref="A22:E22"/>
    <mergeCell ref="F22:G22"/>
    <mergeCell ref="B32:E32"/>
    <mergeCell ref="A33:F33"/>
    <mergeCell ref="A34:G34"/>
    <mergeCell ref="A35:G35"/>
    <mergeCell ref="B36:E36"/>
    <mergeCell ref="B27:E27"/>
    <mergeCell ref="B28:E28"/>
    <mergeCell ref="B29:E29"/>
    <mergeCell ref="B30:E30"/>
    <mergeCell ref="B31:E31"/>
    <mergeCell ref="B43:E43"/>
    <mergeCell ref="B44:E44"/>
    <mergeCell ref="B45:E45"/>
    <mergeCell ref="B46:E46"/>
    <mergeCell ref="B47:E47"/>
    <mergeCell ref="B37:E37"/>
    <mergeCell ref="B38:E38"/>
    <mergeCell ref="A40:E40"/>
    <mergeCell ref="A41:G41"/>
    <mergeCell ref="B42:E42"/>
    <mergeCell ref="B56:D56"/>
    <mergeCell ref="B57:D57"/>
    <mergeCell ref="B60:D60"/>
    <mergeCell ref="A61:F61"/>
    <mergeCell ref="A62:G62"/>
    <mergeCell ref="A51:G51"/>
    <mergeCell ref="B52:D52"/>
    <mergeCell ref="B53:D53"/>
    <mergeCell ref="B54:D54"/>
    <mergeCell ref="B55:D55"/>
    <mergeCell ref="B59:D59"/>
    <mergeCell ref="B58:D58"/>
    <mergeCell ref="B69:E69"/>
    <mergeCell ref="B70:E70"/>
    <mergeCell ref="B71:E71"/>
    <mergeCell ref="B72:E72"/>
    <mergeCell ref="B73:E73"/>
    <mergeCell ref="B63:E63"/>
    <mergeCell ref="B64:E64"/>
    <mergeCell ref="B65:F65"/>
    <mergeCell ref="A66:F66"/>
    <mergeCell ref="A67:G67"/>
    <mergeCell ref="B79:E79"/>
    <mergeCell ref="B80:E80"/>
    <mergeCell ref="B81:E81"/>
    <mergeCell ref="B82:E82"/>
    <mergeCell ref="B83:E83"/>
    <mergeCell ref="B74:E74"/>
    <mergeCell ref="A75:E75"/>
    <mergeCell ref="A76:G76"/>
    <mergeCell ref="A77:G77"/>
    <mergeCell ref="B78:E78"/>
    <mergeCell ref="B89:E89"/>
    <mergeCell ref="A90:E90"/>
    <mergeCell ref="A91:G91"/>
    <mergeCell ref="B92:E92"/>
    <mergeCell ref="A84:E84"/>
    <mergeCell ref="A85:G85"/>
    <mergeCell ref="B86:E86"/>
    <mergeCell ref="B87:E87"/>
    <mergeCell ref="B88:E88"/>
    <mergeCell ref="B101:E101"/>
    <mergeCell ref="A103:F103"/>
    <mergeCell ref="A104:G104"/>
    <mergeCell ref="A112:G112"/>
    <mergeCell ref="A94:E94"/>
    <mergeCell ref="A98:G98"/>
    <mergeCell ref="B99:E99"/>
    <mergeCell ref="B100:E100"/>
    <mergeCell ref="A95:G95"/>
    <mergeCell ref="B96:E96"/>
    <mergeCell ref="A97:E97"/>
    <mergeCell ref="A111:F111"/>
    <mergeCell ref="B102:E102"/>
    <mergeCell ref="B135:E135"/>
    <mergeCell ref="B136:E136"/>
    <mergeCell ref="B127:F127"/>
    <mergeCell ref="B128:F128"/>
    <mergeCell ref="B129:F129"/>
    <mergeCell ref="A130:F130"/>
    <mergeCell ref="A131:G131"/>
    <mergeCell ref="B114:E114"/>
    <mergeCell ref="B115:E115"/>
    <mergeCell ref="B116:E116"/>
    <mergeCell ref="B117:E117"/>
    <mergeCell ref="B118:E118"/>
    <mergeCell ref="B119:E119"/>
    <mergeCell ref="B120:E120"/>
    <mergeCell ref="A121:E121"/>
    <mergeCell ref="A122:G122"/>
    <mergeCell ref="B123:F123"/>
    <mergeCell ref="B124:F124"/>
    <mergeCell ref="B125:F125"/>
    <mergeCell ref="B126:F126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&amp;LPlanilha de Postos&amp;C&amp;9&amp;A - Pag. &amp;P</oddFooter>
  </headerFooter>
  <rowBreaks count="1" manualBreakCount="1">
    <brk id="66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3">
    <pageSetUpPr fitToPage="1"/>
  </sheetPr>
  <dimension ref="A1:N9"/>
  <sheetViews>
    <sheetView view="pageBreakPreview" zoomScaleNormal="115" zoomScaleSheetLayoutView="100" workbookViewId="0">
      <selection sqref="A1:I8"/>
    </sheetView>
  </sheetViews>
  <sheetFormatPr defaultColWidth="11.7109375" defaultRowHeight="16.5" x14ac:dyDescent="0.2"/>
  <cols>
    <col min="1" max="1" width="23.42578125" style="66" customWidth="1"/>
    <col min="2" max="2" width="28.85546875" style="66" customWidth="1"/>
    <col min="3" max="3" width="14.85546875" style="66" customWidth="1"/>
    <col min="4" max="4" width="8.140625" style="66" bestFit="1" customWidth="1"/>
    <col min="5" max="5" width="7.85546875" style="66" bestFit="1" customWidth="1"/>
    <col min="6" max="6" width="7.7109375" style="66" customWidth="1"/>
    <col min="7" max="7" width="12.85546875" style="66" bestFit="1" customWidth="1"/>
    <col min="8" max="8" width="14.42578125" style="66" bestFit="1" customWidth="1"/>
    <col min="9" max="9" width="15.140625" style="66" bestFit="1" customWidth="1"/>
    <col min="10" max="10" width="18" style="133" bestFit="1" customWidth="1"/>
    <col min="11" max="11" width="15.28515625" style="66" bestFit="1" customWidth="1"/>
    <col min="12" max="12" width="18" style="66" bestFit="1" customWidth="1"/>
    <col min="13" max="13" width="15" style="66" bestFit="1" customWidth="1"/>
    <col min="14" max="16384" width="11.7109375" style="66"/>
  </cols>
  <sheetData>
    <row r="1" spans="1:14" ht="26.25" customHeight="1" x14ac:dyDescent="0.2">
      <c r="A1" s="374" t="s">
        <v>178</v>
      </c>
      <c r="B1" s="375"/>
      <c r="C1" s="375"/>
      <c r="D1" s="375"/>
      <c r="E1" s="375"/>
      <c r="F1" s="375"/>
      <c r="G1" s="375"/>
      <c r="H1" s="375"/>
      <c r="I1" s="376"/>
    </row>
    <row r="2" spans="1:14" ht="26.25" customHeight="1" thickBot="1" x14ac:dyDescent="0.25">
      <c r="A2" s="377" t="s">
        <v>241</v>
      </c>
      <c r="B2" s="378"/>
      <c r="C2" s="378"/>
      <c r="D2" s="378"/>
      <c r="E2" s="378"/>
      <c r="F2" s="378"/>
      <c r="G2" s="378"/>
      <c r="H2" s="378"/>
      <c r="I2" s="379"/>
    </row>
    <row r="3" spans="1:14" ht="38.25" customHeight="1" thickBot="1" x14ac:dyDescent="0.25">
      <c r="A3" s="380" t="s">
        <v>211</v>
      </c>
      <c r="B3" s="381"/>
      <c r="C3" s="381"/>
      <c r="D3" s="382"/>
      <c r="E3" s="381"/>
      <c r="F3" s="382"/>
      <c r="G3" s="381"/>
      <c r="H3" s="381"/>
      <c r="I3" s="383"/>
    </row>
    <row r="4" spans="1:14" s="67" customFormat="1" ht="25.5" x14ac:dyDescent="0.2">
      <c r="A4" s="384" t="s">
        <v>14</v>
      </c>
      <c r="B4" s="385"/>
      <c r="C4" s="386"/>
      <c r="D4" s="106" t="s">
        <v>144</v>
      </c>
      <c r="E4" s="70" t="s">
        <v>143</v>
      </c>
      <c r="F4" s="70" t="s">
        <v>142</v>
      </c>
      <c r="G4" s="69" t="s">
        <v>18</v>
      </c>
      <c r="H4" s="70" t="s">
        <v>16</v>
      </c>
      <c r="I4" s="99" t="s">
        <v>17</v>
      </c>
      <c r="J4" s="134"/>
      <c r="K4" s="68"/>
    </row>
    <row r="5" spans="1:14" ht="18" customHeight="1" x14ac:dyDescent="0.2">
      <c r="A5" s="100" t="str">
        <f>'Vigia NOT desarm - ARVAN'!F16</f>
        <v>VIGILANTE DESARMADO</v>
      </c>
      <c r="B5" s="101" t="str">
        <f>'Vigia NOT desarm - ARVAN'!F20</f>
        <v>12 HORAS NOTURNO</v>
      </c>
      <c r="C5" s="101" t="str">
        <f>'Vigia NOT desarm - ARVAN'!F7</f>
        <v>SÃO PAULO/SP</v>
      </c>
      <c r="D5" s="102">
        <f>'Vigia NOT desarm - ARVAN'!F21</f>
        <v>2</v>
      </c>
      <c r="E5" s="102">
        <f>'Vigia NOT desarm - ARVAN'!F22</f>
        <v>1</v>
      </c>
      <c r="F5" s="102">
        <f>E5*D5</f>
        <v>2</v>
      </c>
      <c r="G5" s="138">
        <f ca="1">'Vigia NOT desarm - ARVAN'!G133</f>
        <v>0</v>
      </c>
      <c r="H5" s="139">
        <f t="shared" ref="H5:H6" ca="1" si="0">ROUND((G5*E5),2)</f>
        <v>0</v>
      </c>
      <c r="I5" s="140">
        <f t="shared" ref="I5:I6" ca="1" si="1">H5*12</f>
        <v>0</v>
      </c>
      <c r="K5" s="68"/>
      <c r="L5" s="68"/>
      <c r="M5" s="68"/>
    </row>
    <row r="6" spans="1:14" ht="18" customHeight="1" x14ac:dyDescent="0.2">
      <c r="A6" s="100" t="str">
        <f>'Vigia DIU desarm - ARVAN'!F16</f>
        <v>VIGILANTE DESARMADO</v>
      </c>
      <c r="B6" s="101" t="str">
        <f>'Vigia DIU desarm - ARVAN'!F20</f>
        <v>12 HORAS DIURNO</v>
      </c>
      <c r="C6" s="101" t="str">
        <f>'Vigia DIU desarm - ARVAN'!F7</f>
        <v>SÃO PAULO/SP</v>
      </c>
      <c r="D6" s="102">
        <f>'Vigia DIU desarm - ARVAN'!F21</f>
        <v>2</v>
      </c>
      <c r="E6" s="102">
        <f>'Vigia DIU desarm - ARVAN'!F22</f>
        <v>2</v>
      </c>
      <c r="F6" s="102">
        <f t="shared" ref="F6" si="2">E6*D6</f>
        <v>4</v>
      </c>
      <c r="G6" s="138">
        <f ca="1">'Vigia DIU desarm - ARVAN'!G133</f>
        <v>0</v>
      </c>
      <c r="H6" s="139">
        <f t="shared" ca="1" si="0"/>
        <v>0</v>
      </c>
      <c r="I6" s="140">
        <f t="shared" ca="1" si="1"/>
        <v>0</v>
      </c>
      <c r="K6" s="68"/>
      <c r="L6" s="68"/>
      <c r="M6" s="68"/>
    </row>
    <row r="7" spans="1:14" s="128" customFormat="1" ht="18" customHeight="1" thickBot="1" x14ac:dyDescent="0.25">
      <c r="A7" s="387" t="s">
        <v>209</v>
      </c>
      <c r="B7" s="388"/>
      <c r="C7" s="388"/>
      <c r="D7" s="389"/>
      <c r="E7" s="129">
        <f>SUM(E5:E6)</f>
        <v>3</v>
      </c>
      <c r="F7" s="129">
        <f>SUM(F5:F6)</f>
        <v>6</v>
      </c>
      <c r="G7" s="141"/>
      <c r="H7" s="141">
        <f ca="1">SUM(H5:H6)</f>
        <v>0</v>
      </c>
      <c r="I7" s="142">
        <f ca="1">SUM(I5:I6)</f>
        <v>0</v>
      </c>
      <c r="J7" s="135"/>
      <c r="K7" s="127"/>
      <c r="L7" s="127"/>
      <c r="M7" s="68"/>
    </row>
    <row r="8" spans="1:14" s="132" customFormat="1" ht="28.5" customHeight="1" thickTop="1" thickBot="1" x14ac:dyDescent="0.25">
      <c r="A8" s="371" t="s">
        <v>165</v>
      </c>
      <c r="B8" s="372"/>
      <c r="C8" s="372"/>
      <c r="D8" s="373"/>
      <c r="E8" s="130">
        <f>E7</f>
        <v>3</v>
      </c>
      <c r="F8" s="130">
        <f>F7</f>
        <v>6</v>
      </c>
      <c r="G8" s="143"/>
      <c r="H8" s="143">
        <f ca="1">H7</f>
        <v>0</v>
      </c>
      <c r="I8" s="144">
        <f ca="1">H8*12</f>
        <v>0</v>
      </c>
      <c r="J8" s="136"/>
      <c r="K8" s="131"/>
      <c r="L8" s="131"/>
      <c r="N8" s="131"/>
    </row>
    <row r="9" spans="1:14" ht="17.25" thickTop="1" x14ac:dyDescent="0.2">
      <c r="E9" s="137" t="s">
        <v>166</v>
      </c>
      <c r="F9" s="137" t="s">
        <v>167</v>
      </c>
    </row>
  </sheetData>
  <mergeCells count="6">
    <mergeCell ref="A8:D8"/>
    <mergeCell ref="A1:I1"/>
    <mergeCell ref="A2:I2"/>
    <mergeCell ref="A3:I3"/>
    <mergeCell ref="A4:C4"/>
    <mergeCell ref="A7:D7"/>
  </mergeCells>
  <printOptions horizontalCentered="1" verticalCentered="1"/>
  <pageMargins left="0.39370078740157483" right="0.39370078740157483" top="0.98425196850393704" bottom="0.98425196850393704" header="0.78740157480314965" footer="0.6692913385826772"/>
  <pageSetup paperSize="9" orientation="landscape" r:id="rId1"/>
  <headerFooter alignWithMargins="0">
    <oddHeader>&amp;R&amp;9Planilha MODELO</oddHeader>
    <oddFooter>&amp;C&amp;9&amp;A - Pág.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Observações</vt:lpstr>
      <vt:lpstr>Insumos, Uniformes e EPI's</vt:lpstr>
      <vt:lpstr>Vigia NOT desarm - ARVAN</vt:lpstr>
      <vt:lpstr>Vigia DIU desarm - ARVAN</vt:lpstr>
      <vt:lpstr>Resumo Geral</vt:lpstr>
      <vt:lpstr>'Insumos, Uniformes e EPI''s'!Area_de_impressao</vt:lpstr>
      <vt:lpstr>'Resumo Geral'!Area_de_impressao</vt:lpstr>
      <vt:lpstr>'Vigia DIU desarm - ARVAN'!Area_de_impressao</vt:lpstr>
      <vt:lpstr>'Vigia NOT desarm - ARVAN'!Area_de_impressao</vt:lpstr>
      <vt:lpstr>'Insumos, Uniformes e EPI''s'!Titulos_de_impressao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Rosiane de Oliveira</dc:creator>
  <cp:lastModifiedBy>Rogerio Rodrigues Pontes</cp:lastModifiedBy>
  <cp:lastPrinted>2022-08-10T10:57:25Z</cp:lastPrinted>
  <dcterms:created xsi:type="dcterms:W3CDTF">2013-10-22T12:23:02Z</dcterms:created>
  <dcterms:modified xsi:type="dcterms:W3CDTF">2022-08-10T17:15:37Z</dcterms:modified>
</cp:coreProperties>
</file>