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3.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drawings/drawing4.xml" ContentType="application/vnd.openxmlformats-officedocument.drawing+xml"/>
  <Override PartName="/xl/comments16.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EstaPasta_de_trabalho"/>
  <mc:AlternateContent xmlns:mc="http://schemas.openxmlformats.org/markup-compatibility/2006">
    <mc:Choice Requires="x15">
      <x15ac:absPath xmlns:x15ac="http://schemas.microsoft.com/office/spreadsheetml/2010/11/ac" url="Z:\DELCO\SEAPL Planilhas\Planilhas\020_23 Limpeza e Conservação - CEGUA, CEPIR, CESJC e CESOR\0 - Intrução\"/>
    </mc:Choice>
  </mc:AlternateContent>
  <bookViews>
    <workbookView xWindow="0" yWindow="0" windowWidth="20460" windowHeight="7680" tabRatio="769"/>
  </bookViews>
  <sheets>
    <sheet name="Observações" sheetId="126" r:id="rId1"/>
    <sheet name="Insumos Diversos" sheetId="158" r:id="rId2"/>
    <sheet name="Agente de Higienização_CEGUA" sheetId="99" r:id="rId3"/>
    <sheet name="Jardineiro_CEGUA" sheetId="148" r:id="rId4"/>
    <sheet name="Quadro Resumo M² - CEGUA" sheetId="165" r:id="rId5"/>
    <sheet name="Agente de Higienização_CEPIR" sheetId="149" r:id="rId6"/>
    <sheet name="Jardineiro_CEPIR" sheetId="151" r:id="rId7"/>
    <sheet name="Quadro Resumo M² - CEPIR" sheetId="166" r:id="rId8"/>
    <sheet name="Líder de Limpeza_CESJC" sheetId="143" r:id="rId9"/>
    <sheet name="Agente de Hig_CESJC_Diuturno" sheetId="152" r:id="rId10"/>
    <sheet name="Agente de Higienização_CESJC" sheetId="153" r:id="rId11"/>
    <sheet name="Jardineiro_CESJC" sheetId="154" r:id="rId12"/>
    <sheet name="Quadro Resumo M² - CESJC" sheetId="167" r:id="rId13"/>
    <sheet name="Encarregado_CESOR" sheetId="83" r:id="rId14"/>
    <sheet name="Agente de Hig_CESOR_Div turnos" sheetId="155" r:id="rId15"/>
    <sheet name="Agente de Hig_CESOR_Diuturno" sheetId="156" r:id="rId16"/>
    <sheet name="Jardineiro_CESOR" sheetId="157" r:id="rId17"/>
    <sheet name="Quadro Resumo M² - CESOR" sheetId="168" r:id="rId18"/>
    <sheet name="Quadro Resumo GERAL M²" sheetId="133" r:id="rId19"/>
  </sheets>
  <externalReferences>
    <externalReference r:id="rId20"/>
  </externalReferences>
  <definedNames>
    <definedName name="_xlnm.Print_Area" localSheetId="9">'Agente de Hig_CESJC_Diuturno'!$A$1:$G$140</definedName>
    <definedName name="_xlnm.Print_Area" localSheetId="15">'Agente de Hig_CESOR_Diuturno'!$A$1:$G$140</definedName>
    <definedName name="_xlnm.Print_Area" localSheetId="14">'Agente de Hig_CESOR_Div turnos'!$A$1:$G$140</definedName>
    <definedName name="_xlnm.Print_Area" localSheetId="2">'Agente de Higienização_CEGUA'!$A$1:$G$140</definedName>
    <definedName name="_xlnm.Print_Area" localSheetId="5">'Agente de Higienização_CEPIR'!$A$1:$G$140</definedName>
    <definedName name="_xlnm.Print_Area" localSheetId="10">'Agente de Higienização_CESJC'!$A$1:$G$140</definedName>
    <definedName name="_xlnm.Print_Area" localSheetId="13">Encarregado_CESOR!$A$1:$G$140</definedName>
    <definedName name="_xlnm.Print_Area" localSheetId="3">Jardineiro_CEGUA!$A$1:$G$140</definedName>
    <definedName name="_xlnm.Print_Area" localSheetId="6">Jardineiro_CEPIR!$A$1:$G$140</definedName>
    <definedName name="_xlnm.Print_Area" localSheetId="11">Jardineiro_CESJC!$A$1:$G$140</definedName>
    <definedName name="_xlnm.Print_Area" localSheetId="16">Jardineiro_CESOR!$A$1:$G$140</definedName>
    <definedName name="_xlnm.Print_Area" localSheetId="8">'Líder de Limpeza_CESJC'!$A$1:$G$140</definedName>
    <definedName name="_xlnm.Print_Area" localSheetId="18">'Quadro Resumo GERAL M²'!$B$1:$G$79</definedName>
    <definedName name="_xlnm.Print_Area" localSheetId="4">'Quadro Resumo M² - CEGUA'!$B$1:$H$65</definedName>
    <definedName name="_xlnm.Print_Area" localSheetId="7">'Quadro Resumo M² - CEPIR'!$B$1:$H$65</definedName>
    <definedName name="_xlnm.Print_Area" localSheetId="12">'Quadro Resumo M² - CESJC'!$B$1:$H$81</definedName>
    <definedName name="_xlnm.Print_Area" localSheetId="17">'Quadro Resumo M² - CESOR'!$B$1:$H$81</definedName>
    <definedName name="EQUIPTOS" localSheetId="9">'[1]Equipamentos e material'!#REF!</definedName>
    <definedName name="EQUIPTOS" localSheetId="15">'[1]Equipamentos e material'!#REF!</definedName>
    <definedName name="EQUIPTOS" localSheetId="14">'[1]Equipamentos e material'!#REF!</definedName>
    <definedName name="EQUIPTOS" localSheetId="5">'[1]Equipamentos e material'!#REF!</definedName>
    <definedName name="EQUIPTOS" localSheetId="10">'[1]Equipamentos e material'!#REF!</definedName>
    <definedName name="EQUIPTOS" localSheetId="3">'[1]Equipamentos e material'!#REF!</definedName>
    <definedName name="EQUIPTOS" localSheetId="6">'[1]Equipamentos e material'!#REF!</definedName>
    <definedName name="EQUIPTOS" localSheetId="11">'[1]Equipamentos e material'!#REF!</definedName>
    <definedName name="EQUIPTOS" localSheetId="16">'[1]Equipamentos e material'!#REF!</definedName>
    <definedName name="EQUIPTOS" localSheetId="8">'[1]Equipamentos e material'!#REF!</definedName>
    <definedName name="EQUIPTOS" localSheetId="4">'[1]Equipamentos e material'!#REF!</definedName>
    <definedName name="EQUIPTOS" localSheetId="7">'[1]Equipamentos e material'!#REF!</definedName>
    <definedName name="EQUIPTOS" localSheetId="12">'[1]Equipamentos e material'!#REF!</definedName>
    <definedName name="EQUIPTOS" localSheetId="17">'[1]Equipamentos e material'!#REF!</definedName>
    <definedName name="EQUIPTOS">'[1]Equipamentos e material'!#REF!</definedName>
    <definedName name="Excel_BuiltIn_Print_Area_1" localSheetId="9">#REF!</definedName>
    <definedName name="Excel_BuiltIn_Print_Area_1" localSheetId="15">#REF!</definedName>
    <definedName name="Excel_BuiltIn_Print_Area_1" localSheetId="14">#REF!</definedName>
    <definedName name="Excel_BuiltIn_Print_Area_1" localSheetId="5">#REF!</definedName>
    <definedName name="Excel_BuiltIn_Print_Area_1" localSheetId="10">#REF!</definedName>
    <definedName name="Excel_BuiltIn_Print_Area_1" localSheetId="3">#REF!</definedName>
    <definedName name="Excel_BuiltIn_Print_Area_1" localSheetId="6">#REF!</definedName>
    <definedName name="Excel_BuiltIn_Print_Area_1" localSheetId="11">#REF!</definedName>
    <definedName name="Excel_BuiltIn_Print_Area_1" localSheetId="16">#REF!</definedName>
    <definedName name="Excel_BuiltIn_Print_Area_1" localSheetId="8">#REF!</definedName>
    <definedName name="Excel_BuiltIn_Print_Area_1" localSheetId="4">#REF!</definedName>
    <definedName name="Excel_BuiltIn_Print_Area_1" localSheetId="7">#REF!</definedName>
    <definedName name="Excel_BuiltIn_Print_Area_1" localSheetId="12">#REF!</definedName>
    <definedName name="Excel_BuiltIn_Print_Area_1" localSheetId="17">#REF!</definedName>
    <definedName name="Excel_BuiltIn_Print_Area_1">#REF!</definedName>
    <definedName name="Excel_BuiltIn_Print_Area_2" localSheetId="9">#REF!</definedName>
    <definedName name="Excel_BuiltIn_Print_Area_2" localSheetId="15">#REF!</definedName>
    <definedName name="Excel_BuiltIn_Print_Area_2" localSheetId="14">#REF!</definedName>
    <definedName name="Excel_BuiltIn_Print_Area_2" localSheetId="5">#REF!</definedName>
    <definedName name="Excel_BuiltIn_Print_Area_2" localSheetId="10">#REF!</definedName>
    <definedName name="Excel_BuiltIn_Print_Area_2" localSheetId="3">#REF!</definedName>
    <definedName name="Excel_BuiltIn_Print_Area_2" localSheetId="6">#REF!</definedName>
    <definedName name="Excel_BuiltIn_Print_Area_2" localSheetId="11">#REF!</definedName>
    <definedName name="Excel_BuiltIn_Print_Area_2" localSheetId="16">#REF!</definedName>
    <definedName name="Excel_BuiltIn_Print_Area_2" localSheetId="8">#REF!</definedName>
    <definedName name="Excel_BuiltIn_Print_Area_2" localSheetId="4">#REF!</definedName>
    <definedName name="Excel_BuiltIn_Print_Area_2" localSheetId="7">#REF!</definedName>
    <definedName name="Excel_BuiltIn_Print_Area_2" localSheetId="12">#REF!</definedName>
    <definedName name="Excel_BuiltIn_Print_Area_2" localSheetId="17">#REF!</definedName>
    <definedName name="Excel_BuiltIn_Print_Area_2">#REF!</definedName>
  </definedNames>
  <calcPr calcId="152511" iterate="1" fullPrecision="0"/>
</workbook>
</file>

<file path=xl/calcChain.xml><?xml version="1.0" encoding="utf-8"?>
<calcChain xmlns="http://schemas.openxmlformats.org/spreadsheetml/2006/main">
  <c r="C61" i="168" l="1"/>
  <c r="C60" i="168"/>
  <c r="E55" i="168"/>
  <c r="E54" i="168"/>
  <c r="C55" i="168"/>
  <c r="C54" i="168"/>
  <c r="C44" i="168"/>
  <c r="C43" i="168"/>
  <c r="C40" i="168"/>
  <c r="C39" i="168"/>
  <c r="C36" i="168"/>
  <c r="C35" i="168"/>
  <c r="C31" i="168"/>
  <c r="C30" i="168"/>
  <c r="C61" i="167"/>
  <c r="C60" i="167"/>
  <c r="E55" i="167"/>
  <c r="E54" i="167"/>
  <c r="C55" i="167"/>
  <c r="C54" i="167"/>
  <c r="C44" i="167"/>
  <c r="C43" i="167"/>
  <c r="C40" i="167"/>
  <c r="C39" i="167"/>
  <c r="C36" i="167"/>
  <c r="C35" i="167"/>
  <c r="C31" i="167"/>
  <c r="C30" i="167"/>
  <c r="C46" i="166"/>
  <c r="C41" i="166"/>
  <c r="C38" i="166"/>
  <c r="C32" i="166"/>
  <c r="C29" i="166"/>
  <c r="C25" i="166"/>
  <c r="C46" i="165"/>
  <c r="E41" i="165"/>
  <c r="E38" i="165"/>
  <c r="C41" i="165"/>
  <c r="C38" i="165"/>
  <c r="C32" i="165"/>
  <c r="C29" i="165"/>
  <c r="C25" i="165"/>
  <c r="F98" i="148"/>
  <c r="F98" i="149"/>
  <c r="F98" i="151"/>
  <c r="F98" i="143"/>
  <c r="F98" i="152"/>
  <c r="F98" i="153"/>
  <c r="F98" i="154"/>
  <c r="F98" i="83"/>
  <c r="F98" i="155"/>
  <c r="F98" i="156"/>
  <c r="F98" i="157"/>
  <c r="F98" i="99"/>
  <c r="F88" i="148"/>
  <c r="F88" i="149"/>
  <c r="F88" i="151"/>
  <c r="F88" i="143"/>
  <c r="F88" i="152"/>
  <c r="F88" i="153"/>
  <c r="F88" i="154"/>
  <c r="F88" i="83"/>
  <c r="F88" i="155"/>
  <c r="F88" i="156"/>
  <c r="F88" i="157"/>
  <c r="F88" i="99"/>
  <c r="F85" i="148"/>
  <c r="F85" i="149"/>
  <c r="F85" i="151"/>
  <c r="F85" i="143"/>
  <c r="F85" i="152"/>
  <c r="F85" i="153"/>
  <c r="F85" i="154"/>
  <c r="F85" i="83"/>
  <c r="F85" i="155"/>
  <c r="F85" i="156"/>
  <c r="F85" i="157"/>
  <c r="F85" i="99"/>
  <c r="F83" i="148"/>
  <c r="F83" i="149"/>
  <c r="F83" i="151"/>
  <c r="F83" i="143"/>
  <c r="F83" i="152"/>
  <c r="F83" i="153"/>
  <c r="F83" i="154"/>
  <c r="F83" i="83"/>
  <c r="F83" i="155"/>
  <c r="F83" i="156"/>
  <c r="F83" i="157"/>
  <c r="F83" i="99"/>
  <c r="F82" i="148"/>
  <c r="F82" i="149"/>
  <c r="F82" i="151"/>
  <c r="F82" i="143"/>
  <c r="F82" i="152"/>
  <c r="F82" i="153"/>
  <c r="F82" i="154"/>
  <c r="F82" i="83"/>
  <c r="F82" i="155"/>
  <c r="F82" i="156"/>
  <c r="F82" i="157"/>
  <c r="F82" i="99"/>
  <c r="F81" i="148"/>
  <c r="F81" i="149"/>
  <c r="F81" i="151"/>
  <c r="F81" i="143"/>
  <c r="F81" i="152"/>
  <c r="F81" i="153"/>
  <c r="F81" i="154"/>
  <c r="F81" i="83"/>
  <c r="F81" i="155"/>
  <c r="F81" i="156"/>
  <c r="F81" i="157"/>
  <c r="F81" i="99"/>
  <c r="F74" i="148"/>
  <c r="F74" i="149"/>
  <c r="F74" i="151"/>
  <c r="F74" i="143"/>
  <c r="F74" i="152"/>
  <c r="F74" i="153"/>
  <c r="F74" i="154"/>
  <c r="F74" i="83"/>
  <c r="F74" i="155"/>
  <c r="F74" i="156"/>
  <c r="F74" i="157"/>
  <c r="F74" i="99"/>
  <c r="F73" i="148"/>
  <c r="F73" i="149"/>
  <c r="F73" i="151"/>
  <c r="F73" i="143"/>
  <c r="F73" i="152"/>
  <c r="F73" i="153"/>
  <c r="F73" i="154"/>
  <c r="F73" i="83"/>
  <c r="F73" i="155"/>
  <c r="F73" i="156"/>
  <c r="F73" i="157"/>
  <c r="F73" i="99"/>
  <c r="F72" i="83"/>
  <c r="F71" i="148"/>
  <c r="F72" i="148" s="1"/>
  <c r="F71" i="149"/>
  <c r="F72" i="149" s="1"/>
  <c r="F71" i="151"/>
  <c r="F72" i="151" s="1"/>
  <c r="F71" i="143"/>
  <c r="F72" i="143" s="1"/>
  <c r="F71" i="152"/>
  <c r="F72" i="152" s="1"/>
  <c r="F71" i="153"/>
  <c r="F72" i="153" s="1"/>
  <c r="F71" i="154"/>
  <c r="F72" i="154" s="1"/>
  <c r="F71" i="83"/>
  <c r="F71" i="155"/>
  <c r="F72" i="155" s="1"/>
  <c r="F71" i="156"/>
  <c r="F72" i="156" s="1"/>
  <c r="F71" i="157"/>
  <c r="F72" i="157" s="1"/>
  <c r="F71" i="99"/>
  <c r="F72" i="99" s="1"/>
  <c r="E57" i="148"/>
  <c r="E57" i="149"/>
  <c r="E57" i="151"/>
  <c r="E57" i="143"/>
  <c r="E57" i="152"/>
  <c r="E57" i="153"/>
  <c r="E57" i="154"/>
  <c r="E57" i="83"/>
  <c r="E57" i="155"/>
  <c r="E57" i="156"/>
  <c r="E57" i="157"/>
  <c r="E57" i="99"/>
  <c r="F38" i="148"/>
  <c r="F38" i="149"/>
  <c r="F38" i="151"/>
  <c r="F38" i="143"/>
  <c r="F38" i="152"/>
  <c r="F38" i="153"/>
  <c r="F38" i="154"/>
  <c r="F38" i="83"/>
  <c r="F38" i="155"/>
  <c r="F38" i="156"/>
  <c r="F38" i="157"/>
  <c r="F38" i="99"/>
  <c r="F37" i="148"/>
  <c r="F37" i="149"/>
  <c r="F37" i="151"/>
  <c r="F37" i="143"/>
  <c r="F37" i="152"/>
  <c r="F37" i="153"/>
  <c r="F37" i="154"/>
  <c r="F37" i="83"/>
  <c r="F37" i="155"/>
  <c r="F37" i="156"/>
  <c r="F37" i="157"/>
  <c r="F37" i="99"/>
  <c r="G68" i="133" l="1"/>
  <c r="G67" i="133"/>
  <c r="G66" i="133"/>
  <c r="D24" i="133"/>
  <c r="F24" i="133" s="1"/>
  <c r="D25" i="133"/>
  <c r="F25" i="133" s="1"/>
  <c r="D26" i="133"/>
  <c r="F26" i="133" s="1"/>
  <c r="D27" i="133"/>
  <c r="F27" i="133" s="1"/>
  <c r="D28" i="133"/>
  <c r="F28" i="133" s="1"/>
  <c r="D23" i="133"/>
  <c r="F23" i="133" s="1"/>
  <c r="D9" i="133"/>
  <c r="F9" i="133" s="1"/>
  <c r="D10" i="133"/>
  <c r="F10" i="133" s="1"/>
  <c r="D11" i="133"/>
  <c r="F11" i="133" s="1"/>
  <c r="D12" i="133"/>
  <c r="F12" i="133" s="1"/>
  <c r="D13" i="133"/>
  <c r="F13" i="133" s="1"/>
  <c r="D8" i="133"/>
  <c r="F8" i="133" s="1"/>
  <c r="F52" i="165"/>
  <c r="F53" i="165"/>
  <c r="F54" i="165"/>
  <c r="F55" i="165"/>
  <c r="F56" i="165"/>
  <c r="F51" i="165"/>
  <c r="F52" i="166"/>
  <c r="F53" i="166"/>
  <c r="F54" i="166"/>
  <c r="F55" i="166"/>
  <c r="F56" i="166"/>
  <c r="F51" i="166"/>
  <c r="C51" i="168" l="1"/>
  <c r="C51" i="167"/>
  <c r="C50" i="168" l="1"/>
  <c r="C10" i="168" l="1"/>
  <c r="C15" i="167"/>
  <c r="C14" i="165"/>
  <c r="C10" i="165"/>
  <c r="G14" i="166"/>
  <c r="B43" i="168"/>
  <c r="B26" i="168"/>
  <c r="B60" i="168" s="1"/>
  <c r="B24" i="168"/>
  <c r="B54" i="168" s="1"/>
  <c r="B23" i="168"/>
  <c r="E15" i="168"/>
  <c r="D71" i="168"/>
  <c r="D70" i="168"/>
  <c r="D69" i="168"/>
  <c r="D68" i="168"/>
  <c r="D67" i="168"/>
  <c r="D66" i="168"/>
  <c r="E51" i="168"/>
  <c r="F51" i="168" s="1"/>
  <c r="E50" i="168"/>
  <c r="F50" i="168"/>
  <c r="F16" i="168"/>
  <c r="E14" i="168"/>
  <c r="E13" i="168"/>
  <c r="E12" i="168"/>
  <c r="F9" i="168" s="1"/>
  <c r="E11" i="168"/>
  <c r="E10" i="168"/>
  <c r="E9" i="168"/>
  <c r="B112" i="148"/>
  <c r="B112" i="149"/>
  <c r="B112" i="151"/>
  <c r="B112" i="143"/>
  <c r="B112" i="152"/>
  <c r="B112" i="153"/>
  <c r="B112" i="154"/>
  <c r="B112" i="83"/>
  <c r="B112" i="155"/>
  <c r="B112" i="156"/>
  <c r="B112" i="157"/>
  <c r="B112" i="99"/>
  <c r="G112" i="149"/>
  <c r="G112" i="143"/>
  <c r="G112" i="152"/>
  <c r="G112" i="153"/>
  <c r="G112" i="83"/>
  <c r="G112" i="155"/>
  <c r="G112" i="156"/>
  <c r="G112" i="99"/>
  <c r="K65" i="158"/>
  <c r="K66" i="158" s="1"/>
  <c r="K67" i="158" s="1"/>
  <c r="E112" i="157" s="1"/>
  <c r="G112" i="157" s="1"/>
  <c r="I65" i="158"/>
  <c r="I66" i="158" s="1"/>
  <c r="I67" i="158" s="1"/>
  <c r="E112" i="154" s="1"/>
  <c r="G112" i="154" s="1"/>
  <c r="G65" i="158"/>
  <c r="E65" i="158"/>
  <c r="E66" i="158" s="1"/>
  <c r="E67" i="158" s="1"/>
  <c r="E112" i="148" s="1"/>
  <c r="G112" i="148" s="1"/>
  <c r="B55" i="168" l="1"/>
  <c r="B61" i="168"/>
  <c r="F71" i="168"/>
  <c r="D61" i="133"/>
  <c r="F61" i="133" s="1"/>
  <c r="F70" i="168"/>
  <c r="D60" i="133"/>
  <c r="F60" i="133" s="1"/>
  <c r="F66" i="168"/>
  <c r="D56" i="133"/>
  <c r="F56" i="133" s="1"/>
  <c r="F67" i="168"/>
  <c r="D57" i="133"/>
  <c r="F57" i="133" s="1"/>
  <c r="F68" i="168"/>
  <c r="D58" i="133"/>
  <c r="F58" i="133" s="1"/>
  <c r="F69" i="168"/>
  <c r="D59" i="133"/>
  <c r="F59" i="133" s="1"/>
  <c r="F20" i="168"/>
  <c r="G65" i="133"/>
  <c r="F54" i="168"/>
  <c r="F55" i="168"/>
  <c r="B30" i="168"/>
  <c r="B35" i="168"/>
  <c r="B39" i="168"/>
  <c r="B51" i="168"/>
  <c r="B31" i="168"/>
  <c r="B36" i="168"/>
  <c r="D72" i="168"/>
  <c r="G15" i="168"/>
  <c r="B50" i="168"/>
  <c r="B40" i="168"/>
  <c r="B44" i="168"/>
  <c r="G66" i="158"/>
  <c r="G67" i="158" s="1"/>
  <c r="E112" i="151" s="1"/>
  <c r="G112" i="151" s="1"/>
  <c r="G75" i="133" l="1"/>
  <c r="G69" i="133"/>
  <c r="F72" i="168"/>
  <c r="D62" i="133"/>
  <c r="F62" i="133" s="1"/>
  <c r="E51" i="167"/>
  <c r="D71" i="167"/>
  <c r="D70" i="167"/>
  <c r="B43" i="167"/>
  <c r="E50" i="167"/>
  <c r="C50" i="167"/>
  <c r="E38" i="166"/>
  <c r="F71" i="167" l="1"/>
  <c r="D43" i="133"/>
  <c r="F43" i="133" s="1"/>
  <c r="D42" i="133"/>
  <c r="F42" i="133" s="1"/>
  <c r="F70" i="167"/>
  <c r="F51" i="167"/>
  <c r="F55" i="167"/>
  <c r="B26" i="167"/>
  <c r="B25" i="167"/>
  <c r="B54" i="167" s="1"/>
  <c r="B23" i="167"/>
  <c r="B61" i="167" s="1"/>
  <c r="F19" i="167"/>
  <c r="G50" i="133" s="1"/>
  <c r="F18" i="167"/>
  <c r="G49" i="133" s="1"/>
  <c r="F17" i="167"/>
  <c r="G48" i="133" s="1"/>
  <c r="F16" i="167"/>
  <c r="G47" i="133" s="1"/>
  <c r="E14" i="167"/>
  <c r="D72" i="167"/>
  <c r="D69" i="167"/>
  <c r="D68" i="167"/>
  <c r="D67" i="167"/>
  <c r="D66" i="167"/>
  <c r="F50" i="167"/>
  <c r="G15" i="167"/>
  <c r="E15" i="167"/>
  <c r="E13" i="167"/>
  <c r="E12" i="167"/>
  <c r="E11" i="167"/>
  <c r="E10" i="167"/>
  <c r="E9" i="167"/>
  <c r="F16" i="165"/>
  <c r="G17" i="133" s="1"/>
  <c r="F15" i="165"/>
  <c r="G16" i="133" s="1"/>
  <c r="G18" i="133" s="1"/>
  <c r="F16" i="166"/>
  <c r="G32" i="133" s="1"/>
  <c r="F15" i="166"/>
  <c r="G31" i="133" s="1"/>
  <c r="G33" i="133" s="1"/>
  <c r="E14" i="166"/>
  <c r="G72" i="133" l="1"/>
  <c r="G73" i="133"/>
  <c r="F69" i="167"/>
  <c r="D41" i="133"/>
  <c r="F41" i="133" s="1"/>
  <c r="D40" i="133"/>
  <c r="F40" i="133" s="1"/>
  <c r="F68" i="167"/>
  <c r="F72" i="167"/>
  <c r="D44" i="133"/>
  <c r="F44" i="133" s="1"/>
  <c r="G74" i="133"/>
  <c r="G51" i="133"/>
  <c r="F66" i="167"/>
  <c r="D38" i="133"/>
  <c r="F38" i="133" s="1"/>
  <c r="D39" i="133"/>
  <c r="F39" i="133" s="1"/>
  <c r="F67" i="167"/>
  <c r="B44" i="167"/>
  <c r="B55" i="167"/>
  <c r="B51" i="167"/>
  <c r="B60" i="167"/>
  <c r="B39" i="167"/>
  <c r="B50" i="167"/>
  <c r="B36" i="167"/>
  <c r="B40" i="167"/>
  <c r="F54" i="167"/>
  <c r="B30" i="167"/>
  <c r="B35" i="167"/>
  <c r="B31" i="167"/>
  <c r="F20" i="167"/>
  <c r="F9" i="167"/>
  <c r="D56" i="166" l="1"/>
  <c r="D55" i="166"/>
  <c r="D54" i="166"/>
  <c r="D53" i="166"/>
  <c r="D52" i="166"/>
  <c r="D51" i="166"/>
  <c r="E41" i="166"/>
  <c r="F41" i="166"/>
  <c r="F38" i="166"/>
  <c r="B21" i="166"/>
  <c r="B46" i="166" s="1"/>
  <c r="B20" i="166"/>
  <c r="B29" i="166" s="1"/>
  <c r="E13" i="166"/>
  <c r="E12" i="166"/>
  <c r="E11" i="166"/>
  <c r="E10" i="166"/>
  <c r="F9" i="166" s="1"/>
  <c r="E9" i="166"/>
  <c r="F17" i="166" l="1"/>
  <c r="B41" i="166"/>
  <c r="B25" i="166"/>
  <c r="B38" i="166"/>
  <c r="B32" i="166"/>
  <c r="B114" i="148"/>
  <c r="B114" i="149"/>
  <c r="B114" i="151"/>
  <c r="B114" i="143"/>
  <c r="B114" i="152"/>
  <c r="B114" i="153"/>
  <c r="B114" i="154"/>
  <c r="B114" i="83"/>
  <c r="B114" i="155"/>
  <c r="B114" i="156"/>
  <c r="B114" i="157"/>
  <c r="B114" i="99"/>
  <c r="B113" i="148"/>
  <c r="B113" i="149"/>
  <c r="B113" i="151"/>
  <c r="B113" i="143"/>
  <c r="B113" i="152"/>
  <c r="B113" i="153"/>
  <c r="B113" i="154"/>
  <c r="B113" i="83"/>
  <c r="B113" i="155"/>
  <c r="B113" i="156"/>
  <c r="B113" i="157"/>
  <c r="B113" i="99"/>
  <c r="B111" i="148"/>
  <c r="B111" i="149"/>
  <c r="B111" i="151"/>
  <c r="B111" i="143"/>
  <c r="B111" i="152"/>
  <c r="B111" i="153"/>
  <c r="B111" i="154"/>
  <c r="B111" i="83"/>
  <c r="B111" i="155"/>
  <c r="B111" i="156"/>
  <c r="B111" i="157"/>
  <c r="B111" i="99"/>
  <c r="B110" i="148"/>
  <c r="B110" i="149"/>
  <c r="B110" i="151"/>
  <c r="B110" i="143"/>
  <c r="B110" i="152"/>
  <c r="B110" i="153"/>
  <c r="B110" i="154"/>
  <c r="B110" i="83"/>
  <c r="B110" i="155"/>
  <c r="B110" i="156"/>
  <c r="B110" i="157"/>
  <c r="B110" i="99"/>
  <c r="B109" i="148"/>
  <c r="B109" i="149"/>
  <c r="B109" i="151"/>
  <c r="B109" i="143"/>
  <c r="B109" i="152"/>
  <c r="B109" i="153"/>
  <c r="B109" i="154"/>
  <c r="B109" i="83"/>
  <c r="B109" i="155"/>
  <c r="B109" i="156"/>
  <c r="B109" i="157"/>
  <c r="B109" i="99"/>
  <c r="B108" i="148"/>
  <c r="B108" i="149"/>
  <c r="B108" i="151"/>
  <c r="B108" i="143"/>
  <c r="B108" i="152"/>
  <c r="B108" i="153"/>
  <c r="B108" i="154"/>
  <c r="B108" i="83"/>
  <c r="B108" i="155"/>
  <c r="B108" i="156"/>
  <c r="B108" i="157"/>
  <c r="B108" i="99"/>
  <c r="G115" i="148"/>
  <c r="G115" i="149"/>
  <c r="G115" i="151"/>
  <c r="G115" i="143"/>
  <c r="G115" i="152"/>
  <c r="G115" i="153"/>
  <c r="G115" i="154"/>
  <c r="G115" i="83"/>
  <c r="G115" i="155"/>
  <c r="G115" i="156"/>
  <c r="G115" i="157"/>
  <c r="G115" i="99"/>
  <c r="D56" i="165"/>
  <c r="D55" i="165"/>
  <c r="D54" i="165"/>
  <c r="D53" i="165"/>
  <c r="D52" i="165"/>
  <c r="D51" i="165"/>
  <c r="B21" i="165"/>
  <c r="B46" i="165" s="1"/>
  <c r="B20" i="165"/>
  <c r="B29" i="165" s="1"/>
  <c r="B41" i="165" l="1"/>
  <c r="B38" i="165"/>
  <c r="B32" i="165"/>
  <c r="B25" i="165" l="1"/>
  <c r="E13" i="165"/>
  <c r="E12" i="165"/>
  <c r="E11" i="165"/>
  <c r="E14" i="165"/>
  <c r="E10" i="165"/>
  <c r="E9" i="165"/>
  <c r="E116" i="158"/>
  <c r="G116" i="158"/>
  <c r="I116" i="158"/>
  <c r="K116" i="158"/>
  <c r="E117" i="158"/>
  <c r="G117" i="158"/>
  <c r="I117" i="158"/>
  <c r="K117" i="158"/>
  <c r="E118" i="158"/>
  <c r="G118" i="158"/>
  <c r="I118" i="158"/>
  <c r="K118" i="158"/>
  <c r="E119" i="158"/>
  <c r="G119" i="158"/>
  <c r="I119" i="158"/>
  <c r="K119" i="158"/>
  <c r="E120" i="158"/>
  <c r="G120" i="158"/>
  <c r="I120" i="158"/>
  <c r="K120" i="158"/>
  <c r="E121" i="158"/>
  <c r="G121" i="158"/>
  <c r="I121" i="158"/>
  <c r="K121" i="158"/>
  <c r="E93" i="158"/>
  <c r="G93" i="158"/>
  <c r="I93" i="158"/>
  <c r="K93" i="158"/>
  <c r="E94" i="158"/>
  <c r="G94" i="158"/>
  <c r="I94" i="158"/>
  <c r="K94" i="158"/>
  <c r="E95" i="158"/>
  <c r="G95" i="158"/>
  <c r="I95" i="158"/>
  <c r="K95" i="158"/>
  <c r="E42" i="158"/>
  <c r="G42" i="158"/>
  <c r="I42" i="158"/>
  <c r="K42" i="158"/>
  <c r="E35" i="158"/>
  <c r="G35" i="158"/>
  <c r="I35" i="158"/>
  <c r="K35" i="158"/>
  <c r="E36" i="158"/>
  <c r="G36" i="158"/>
  <c r="I36" i="158"/>
  <c r="K36" i="158"/>
  <c r="E37" i="158"/>
  <c r="G37" i="158"/>
  <c r="I37" i="158"/>
  <c r="K37" i="158"/>
  <c r="E38" i="158"/>
  <c r="G38" i="158"/>
  <c r="I38" i="158"/>
  <c r="K38" i="158"/>
  <c r="E39" i="158"/>
  <c r="G39" i="158"/>
  <c r="I39" i="158"/>
  <c r="K39" i="158"/>
  <c r="E40" i="158"/>
  <c r="G40" i="158"/>
  <c r="I40" i="158"/>
  <c r="K40" i="158"/>
  <c r="E31" i="158"/>
  <c r="G31" i="158"/>
  <c r="I31" i="158"/>
  <c r="K31" i="158"/>
  <c r="E32" i="158"/>
  <c r="G32" i="158"/>
  <c r="I32" i="158"/>
  <c r="K32" i="158"/>
  <c r="E33" i="158"/>
  <c r="G33" i="158"/>
  <c r="I33" i="158"/>
  <c r="K33" i="158"/>
  <c r="E34" i="158"/>
  <c r="G34" i="158"/>
  <c r="I34" i="158"/>
  <c r="K34" i="158"/>
  <c r="E76" i="158"/>
  <c r="G76" i="158"/>
  <c r="I76" i="158"/>
  <c r="K76" i="158"/>
  <c r="E77" i="158"/>
  <c r="G77" i="158"/>
  <c r="I77" i="158"/>
  <c r="K77" i="158"/>
  <c r="E78" i="158"/>
  <c r="G78" i="158"/>
  <c r="I78" i="158"/>
  <c r="K78" i="158"/>
  <c r="E79" i="158"/>
  <c r="G79" i="158"/>
  <c r="I79" i="158"/>
  <c r="K79" i="158"/>
  <c r="E41" i="158"/>
  <c r="G41" i="158"/>
  <c r="I41" i="158"/>
  <c r="K41" i="158"/>
  <c r="E43" i="158"/>
  <c r="G43" i="158"/>
  <c r="I43" i="158"/>
  <c r="K43" i="158"/>
  <c r="E44" i="158"/>
  <c r="G44" i="158"/>
  <c r="I44" i="158"/>
  <c r="K44" i="158"/>
  <c r="F9" i="165" l="1"/>
  <c r="F17" i="165"/>
  <c r="F38" i="165"/>
  <c r="F41" i="165"/>
  <c r="K122" i="158" l="1"/>
  <c r="I122" i="158"/>
  <c r="G122" i="158"/>
  <c r="E122" i="158"/>
  <c r="K110" i="158"/>
  <c r="I110" i="158"/>
  <c r="G110" i="158"/>
  <c r="E110" i="158"/>
  <c r="K109" i="158"/>
  <c r="I109" i="158"/>
  <c r="G109" i="158"/>
  <c r="E109" i="158"/>
  <c r="K108" i="158"/>
  <c r="I108" i="158"/>
  <c r="G108" i="158"/>
  <c r="E108" i="158"/>
  <c r="K107" i="158"/>
  <c r="I107" i="158"/>
  <c r="G107" i="158"/>
  <c r="E107" i="158"/>
  <c r="K106" i="158"/>
  <c r="I106" i="158"/>
  <c r="G106" i="158"/>
  <c r="E106" i="158"/>
  <c r="K105" i="158"/>
  <c r="I105" i="158"/>
  <c r="G105" i="158"/>
  <c r="E105" i="158"/>
  <c r="K104" i="158"/>
  <c r="I104" i="158"/>
  <c r="G104" i="158"/>
  <c r="E104" i="158"/>
  <c r="K103" i="158"/>
  <c r="I103" i="158"/>
  <c r="G103" i="158"/>
  <c r="E103" i="158"/>
  <c r="K102" i="158"/>
  <c r="I102" i="158"/>
  <c r="G102" i="158"/>
  <c r="E102" i="158"/>
  <c r="K101" i="158"/>
  <c r="I101" i="158"/>
  <c r="G101" i="158"/>
  <c r="E101" i="158"/>
  <c r="K92" i="158"/>
  <c r="I92" i="158"/>
  <c r="G92" i="158"/>
  <c r="E92" i="158"/>
  <c r="K91" i="158"/>
  <c r="I91" i="158"/>
  <c r="G91" i="158"/>
  <c r="E91" i="158"/>
  <c r="K90" i="158"/>
  <c r="I90" i="158"/>
  <c r="G90" i="158"/>
  <c r="E90" i="158"/>
  <c r="K89" i="158"/>
  <c r="I89" i="158"/>
  <c r="G89" i="158"/>
  <c r="E89" i="158"/>
  <c r="K88" i="158"/>
  <c r="I88" i="158"/>
  <c r="G88" i="158"/>
  <c r="E88" i="158"/>
  <c r="K87" i="158"/>
  <c r="G87" i="158"/>
  <c r="E87" i="158"/>
  <c r="K86" i="158"/>
  <c r="I86" i="158"/>
  <c r="G86" i="158"/>
  <c r="E86" i="158"/>
  <c r="K85" i="158"/>
  <c r="I85" i="158"/>
  <c r="G85" i="158"/>
  <c r="E85" i="158"/>
  <c r="K75" i="158"/>
  <c r="I75" i="158"/>
  <c r="G75" i="158"/>
  <c r="E75" i="158"/>
  <c r="K74" i="158"/>
  <c r="I74" i="158"/>
  <c r="G74" i="158"/>
  <c r="E74" i="158"/>
  <c r="K73" i="158"/>
  <c r="I73" i="158"/>
  <c r="G73" i="158"/>
  <c r="E73" i="158"/>
  <c r="K72" i="158"/>
  <c r="I72" i="158"/>
  <c r="G72" i="158"/>
  <c r="E72" i="158"/>
  <c r="K71" i="158"/>
  <c r="I71" i="158"/>
  <c r="G71" i="158"/>
  <c r="E71" i="158"/>
  <c r="K59" i="158"/>
  <c r="I59" i="158"/>
  <c r="G59" i="158"/>
  <c r="E59" i="158"/>
  <c r="K58" i="158"/>
  <c r="I58" i="158"/>
  <c r="G58" i="158"/>
  <c r="E58" i="158"/>
  <c r="K57" i="158"/>
  <c r="I57" i="158"/>
  <c r="G57" i="158"/>
  <c r="E57" i="158"/>
  <c r="K56" i="158"/>
  <c r="I56" i="158"/>
  <c r="G56" i="158"/>
  <c r="E56" i="158"/>
  <c r="K55" i="158"/>
  <c r="I55" i="158"/>
  <c r="G55" i="158"/>
  <c r="E55" i="158"/>
  <c r="K54" i="158"/>
  <c r="I54" i="158"/>
  <c r="G54" i="158"/>
  <c r="E54" i="158"/>
  <c r="K53" i="158"/>
  <c r="I53" i="158"/>
  <c r="G53" i="158"/>
  <c r="E53" i="158"/>
  <c r="K52" i="158"/>
  <c r="I52" i="158"/>
  <c r="G52" i="158"/>
  <c r="E52" i="158"/>
  <c r="K51" i="158"/>
  <c r="I51" i="158"/>
  <c r="G51" i="158"/>
  <c r="E51" i="158"/>
  <c r="K50" i="158"/>
  <c r="I50" i="158"/>
  <c r="G50" i="158"/>
  <c r="E50" i="158"/>
  <c r="K30" i="158"/>
  <c r="I30" i="158"/>
  <c r="G30" i="158"/>
  <c r="E30" i="158"/>
  <c r="K29" i="158"/>
  <c r="I29" i="158"/>
  <c r="G29" i="158"/>
  <c r="E29" i="158"/>
  <c r="K28" i="158"/>
  <c r="I28" i="158"/>
  <c r="G28" i="158"/>
  <c r="E28" i="158"/>
  <c r="K27" i="158"/>
  <c r="I27" i="158"/>
  <c r="G27" i="158"/>
  <c r="E27" i="158"/>
  <c r="K26" i="158"/>
  <c r="I26" i="158"/>
  <c r="G26" i="158"/>
  <c r="E26" i="158"/>
  <c r="K25" i="158"/>
  <c r="I25" i="158"/>
  <c r="G25" i="158"/>
  <c r="E25" i="158"/>
  <c r="K24" i="158"/>
  <c r="I24" i="158"/>
  <c r="G24" i="158"/>
  <c r="E24" i="158"/>
  <c r="K23" i="158"/>
  <c r="I23" i="158"/>
  <c r="G23" i="158"/>
  <c r="E23" i="158"/>
  <c r="K22" i="158"/>
  <c r="I22" i="158"/>
  <c r="G22" i="158"/>
  <c r="E22" i="158"/>
  <c r="K21" i="158"/>
  <c r="I21" i="158"/>
  <c r="G21" i="158"/>
  <c r="E21" i="158"/>
  <c r="K20" i="158"/>
  <c r="I20" i="158"/>
  <c r="G20" i="158"/>
  <c r="E20" i="158"/>
  <c r="K19" i="158"/>
  <c r="I19" i="158"/>
  <c r="G19" i="158"/>
  <c r="E19" i="158"/>
  <c r="K18" i="158"/>
  <c r="I18" i="158"/>
  <c r="G18" i="158"/>
  <c r="E18" i="158"/>
  <c r="K17" i="158"/>
  <c r="I17" i="158"/>
  <c r="G17" i="158"/>
  <c r="E17" i="158"/>
  <c r="K16" i="158"/>
  <c r="I16" i="158"/>
  <c r="G16" i="158"/>
  <c r="E16" i="158"/>
  <c r="K15" i="158"/>
  <c r="I15" i="158"/>
  <c r="G15" i="158"/>
  <c r="E15" i="158"/>
  <c r="K14" i="158"/>
  <c r="I14" i="158"/>
  <c r="G14" i="158"/>
  <c r="E14" i="158"/>
  <c r="K13" i="158"/>
  <c r="I13" i="158"/>
  <c r="G13" i="158"/>
  <c r="E13" i="158"/>
  <c r="K12" i="158"/>
  <c r="I12" i="158"/>
  <c r="G12" i="158"/>
  <c r="E12" i="158"/>
  <c r="K11" i="158"/>
  <c r="I11" i="158"/>
  <c r="G11" i="158"/>
  <c r="E11" i="158"/>
  <c r="K10" i="158"/>
  <c r="I10" i="158"/>
  <c r="G10" i="158"/>
  <c r="E10" i="158"/>
  <c r="K9" i="158"/>
  <c r="I9" i="158"/>
  <c r="G9" i="158"/>
  <c r="E9" i="158"/>
  <c r="K8" i="158"/>
  <c r="I8" i="158"/>
  <c r="G8" i="158"/>
  <c r="E8" i="158"/>
  <c r="K7" i="158"/>
  <c r="I7" i="158"/>
  <c r="G7" i="158"/>
  <c r="E7" i="158"/>
  <c r="K6" i="158"/>
  <c r="I6" i="158"/>
  <c r="G6" i="158"/>
  <c r="E6" i="158"/>
  <c r="F31" i="156"/>
  <c r="F32" i="156" s="1"/>
  <c r="G32" i="156" s="1"/>
  <c r="G54" i="157"/>
  <c r="G140" i="157"/>
  <c r="F139" i="157"/>
  <c r="F126" i="157"/>
  <c r="F127" i="157" s="1"/>
  <c r="G110" i="157"/>
  <c r="F100" i="157"/>
  <c r="F105" i="157" s="1"/>
  <c r="F94" i="157"/>
  <c r="F96" i="157" s="1"/>
  <c r="F104" i="157" s="1"/>
  <c r="F86" i="157"/>
  <c r="F102" i="157" s="1"/>
  <c r="G61" i="157"/>
  <c r="G60" i="157"/>
  <c r="G59" i="157"/>
  <c r="G58" i="157"/>
  <c r="G57" i="157"/>
  <c r="G56" i="157"/>
  <c r="G55" i="157"/>
  <c r="F51" i="157"/>
  <c r="F90" i="157" s="1"/>
  <c r="F39" i="157"/>
  <c r="F31" i="157"/>
  <c r="F32" i="157" s="1"/>
  <c r="G32" i="157" s="1"/>
  <c r="G30" i="157"/>
  <c r="G29" i="157"/>
  <c r="G28" i="157"/>
  <c r="G27" i="157"/>
  <c r="G53" i="157" s="1"/>
  <c r="G140" i="156"/>
  <c r="F139" i="156"/>
  <c r="F126" i="156"/>
  <c r="F127" i="156" s="1"/>
  <c r="G111" i="156"/>
  <c r="F100" i="156"/>
  <c r="F105" i="156" s="1"/>
  <c r="F94" i="156"/>
  <c r="F96" i="156" s="1"/>
  <c r="F104" i="156" s="1"/>
  <c r="F86" i="156"/>
  <c r="F102" i="156" s="1"/>
  <c r="G61" i="156"/>
  <c r="G60" i="156"/>
  <c r="G59" i="156"/>
  <c r="G57" i="156"/>
  <c r="G56" i="156"/>
  <c r="G55" i="156"/>
  <c r="G54" i="156"/>
  <c r="G58" i="156"/>
  <c r="F51" i="156"/>
  <c r="F90" i="156" s="1"/>
  <c r="F39" i="156"/>
  <c r="G31" i="156"/>
  <c r="G30" i="156"/>
  <c r="G29" i="156"/>
  <c r="G28" i="156"/>
  <c r="G27" i="156"/>
  <c r="G140" i="155"/>
  <c r="F139" i="155"/>
  <c r="F126" i="155"/>
  <c r="F127" i="155" s="1"/>
  <c r="G111" i="155"/>
  <c r="F100" i="155"/>
  <c r="F105" i="155" s="1"/>
  <c r="F96" i="155"/>
  <c r="F104" i="155" s="1"/>
  <c r="F94" i="155"/>
  <c r="F86" i="155"/>
  <c r="F102" i="155" s="1"/>
  <c r="G61" i="155"/>
  <c r="G60" i="155"/>
  <c r="G59" i="155"/>
  <c r="G57" i="155"/>
  <c r="G56" i="155"/>
  <c r="G55" i="155"/>
  <c r="G54" i="155"/>
  <c r="G58" i="155"/>
  <c r="F51" i="155"/>
  <c r="F90" i="155" s="1"/>
  <c r="F39" i="155"/>
  <c r="F31" i="155"/>
  <c r="G31" i="155" s="1"/>
  <c r="G30" i="155"/>
  <c r="G29" i="155"/>
  <c r="G28" i="155"/>
  <c r="G27" i="155"/>
  <c r="F32" i="155" l="1"/>
  <c r="G32" i="155" s="1"/>
  <c r="F95" i="157"/>
  <c r="F99" i="155"/>
  <c r="F89" i="155"/>
  <c r="F92" i="155" s="1"/>
  <c r="F103" i="155" s="1"/>
  <c r="F89" i="156"/>
  <c r="F92" i="156" s="1"/>
  <c r="F103" i="156" s="1"/>
  <c r="F95" i="156"/>
  <c r="F75" i="156"/>
  <c r="F77" i="156" s="1"/>
  <c r="F89" i="157"/>
  <c r="F92" i="157" s="1"/>
  <c r="F103" i="157" s="1"/>
  <c r="F99" i="156"/>
  <c r="F95" i="155"/>
  <c r="F75" i="155"/>
  <c r="F99" i="157"/>
  <c r="G53" i="155"/>
  <c r="G63" i="155" s="1"/>
  <c r="G67" i="155" s="1"/>
  <c r="G96" i="158"/>
  <c r="G97" i="158" s="1"/>
  <c r="E96" i="158"/>
  <c r="E97" i="158" s="1"/>
  <c r="K96" i="158"/>
  <c r="K97" i="158" s="1"/>
  <c r="I96" i="158"/>
  <c r="I97" i="158" s="1"/>
  <c r="E124" i="158"/>
  <c r="I124" i="158"/>
  <c r="K124" i="158"/>
  <c r="G111" i="158"/>
  <c r="G112" i="158" s="1"/>
  <c r="E111" i="158"/>
  <c r="E112" i="158" s="1"/>
  <c r="I111" i="158"/>
  <c r="I112" i="158" s="1"/>
  <c r="K111" i="158"/>
  <c r="K112" i="158" s="1"/>
  <c r="E60" i="158"/>
  <c r="E61" i="158" s="1"/>
  <c r="E111" i="148" s="1"/>
  <c r="K60" i="158"/>
  <c r="K61" i="158" s="1"/>
  <c r="E111" i="157" s="1"/>
  <c r="G111" i="157" s="1"/>
  <c r="G60" i="158"/>
  <c r="G61" i="158" s="1"/>
  <c r="E111" i="151" s="1"/>
  <c r="I60" i="158"/>
  <c r="I61" i="158" s="1"/>
  <c r="E111" i="154" s="1"/>
  <c r="E80" i="158"/>
  <c r="E81" i="158" s="1"/>
  <c r="G80" i="158"/>
  <c r="G81" i="158" s="1"/>
  <c r="I80" i="158"/>
  <c r="I81" i="158" s="1"/>
  <c r="K80" i="158"/>
  <c r="K81" i="158" s="1"/>
  <c r="G124" i="158"/>
  <c r="K45" i="158"/>
  <c r="K46" i="158" s="1"/>
  <c r="E45" i="158"/>
  <c r="E46" i="158" s="1"/>
  <c r="E110" i="99" s="1"/>
  <c r="G45" i="158"/>
  <c r="G46" i="158" s="1"/>
  <c r="E110" i="149" s="1"/>
  <c r="I45" i="158"/>
  <c r="I46" i="158" s="1"/>
  <c r="G63" i="157"/>
  <c r="G67" i="157" s="1"/>
  <c r="F75" i="157"/>
  <c r="F77" i="157" s="1"/>
  <c r="G31" i="157"/>
  <c r="G34" i="157" s="1"/>
  <c r="F40" i="157"/>
  <c r="F41" i="157" s="1"/>
  <c r="F65" i="157" s="1"/>
  <c r="F66" i="157"/>
  <c r="G34" i="156"/>
  <c r="F40" i="156"/>
  <c r="F41" i="156" s="1"/>
  <c r="F65" i="156" s="1"/>
  <c r="G53" i="156"/>
  <c r="G63" i="156" s="1"/>
  <c r="G67" i="156" s="1"/>
  <c r="F66" i="156"/>
  <c r="F40" i="155"/>
  <c r="F41" i="155" s="1"/>
  <c r="F65" i="155" s="1"/>
  <c r="G34" i="155"/>
  <c r="F77" i="155"/>
  <c r="F66" i="155"/>
  <c r="E113" i="148" l="1"/>
  <c r="E113" i="99"/>
  <c r="E108" i="83"/>
  <c r="E108" i="157"/>
  <c r="G108" i="157" s="1"/>
  <c r="E108" i="155"/>
  <c r="G108" i="155" s="1"/>
  <c r="E108" i="156"/>
  <c r="G108" i="156" s="1"/>
  <c r="E109" i="151"/>
  <c r="E109" i="149"/>
  <c r="E108" i="154"/>
  <c r="E108" i="153"/>
  <c r="E108" i="143"/>
  <c r="E108" i="152"/>
  <c r="E109" i="148"/>
  <c r="E109" i="99"/>
  <c r="E108" i="148"/>
  <c r="E108" i="99"/>
  <c r="E108" i="151"/>
  <c r="E108" i="149"/>
  <c r="E114" i="154"/>
  <c r="E114" i="143"/>
  <c r="E114" i="153"/>
  <c r="E114" i="152"/>
  <c r="E113" i="156"/>
  <c r="G113" i="156" s="1"/>
  <c r="E113" i="155"/>
  <c r="G113" i="155" s="1"/>
  <c r="E113" i="157"/>
  <c r="G113" i="157" s="1"/>
  <c r="E113" i="83"/>
  <c r="E109" i="155"/>
  <c r="E109" i="157"/>
  <c r="E109" i="83"/>
  <c r="E109" i="156"/>
  <c r="E114" i="155"/>
  <c r="G114" i="155" s="1"/>
  <c r="E114" i="157"/>
  <c r="G114" i="157" s="1"/>
  <c r="E114" i="156"/>
  <c r="G114" i="156" s="1"/>
  <c r="E114" i="83"/>
  <c r="E113" i="154"/>
  <c r="E113" i="152"/>
  <c r="E113" i="153"/>
  <c r="E113" i="143"/>
  <c r="E109" i="154"/>
  <c r="E109" i="143"/>
  <c r="E109" i="153"/>
  <c r="E109" i="152"/>
  <c r="E114" i="99"/>
  <c r="E114" i="148"/>
  <c r="E113" i="151"/>
  <c r="E113" i="149"/>
  <c r="E114" i="151"/>
  <c r="E114" i="149"/>
  <c r="E110" i="153"/>
  <c r="E110" i="152"/>
  <c r="E110" i="143"/>
  <c r="E110" i="155"/>
  <c r="G110" i="155" s="1"/>
  <c r="E110" i="156"/>
  <c r="G110" i="156" s="1"/>
  <c r="E110" i="83"/>
  <c r="G99" i="157"/>
  <c r="G85" i="157"/>
  <c r="G74" i="157"/>
  <c r="G50" i="157"/>
  <c r="G38" i="157"/>
  <c r="G94" i="157"/>
  <c r="G89" i="157"/>
  <c r="G80" i="157"/>
  <c r="G49" i="157"/>
  <c r="H41" i="157"/>
  <c r="G37" i="157"/>
  <c r="H86" i="157"/>
  <c r="G45" i="157"/>
  <c r="G90" i="157"/>
  <c r="G98" i="157"/>
  <c r="G84" i="157"/>
  <c r="H77" i="157"/>
  <c r="G73" i="157"/>
  <c r="G48" i="157"/>
  <c r="G81" i="157"/>
  <c r="G43" i="157"/>
  <c r="H92" i="157"/>
  <c r="G88" i="157"/>
  <c r="G83" i="157"/>
  <c r="G47" i="157"/>
  <c r="G82" i="157"/>
  <c r="H51" i="157"/>
  <c r="H96" i="157"/>
  <c r="G72" i="157"/>
  <c r="G46" i="157"/>
  <c r="G40" i="157"/>
  <c r="G76" i="157"/>
  <c r="G91" i="157"/>
  <c r="G75" i="157"/>
  <c r="G71" i="157"/>
  <c r="G44" i="157"/>
  <c r="H100" i="157" s="1"/>
  <c r="G129" i="157"/>
  <c r="G95" i="157"/>
  <c r="G99" i="156"/>
  <c r="G85" i="156"/>
  <c r="G74" i="156"/>
  <c r="G44" i="156"/>
  <c r="H100" i="156" s="1"/>
  <c r="G76" i="156"/>
  <c r="G45" i="156"/>
  <c r="G94" i="156"/>
  <c r="G89" i="156"/>
  <c r="G80" i="156"/>
  <c r="G43" i="156"/>
  <c r="G38" i="156"/>
  <c r="G47" i="156"/>
  <c r="G98" i="156"/>
  <c r="G84" i="156"/>
  <c r="H77" i="156"/>
  <c r="G73" i="156"/>
  <c r="G50" i="156"/>
  <c r="G82" i="156"/>
  <c r="H51" i="156"/>
  <c r="H92" i="156"/>
  <c r="G88" i="156"/>
  <c r="G83" i="156"/>
  <c r="G49" i="156"/>
  <c r="H41" i="156"/>
  <c r="G37" i="156"/>
  <c r="H96" i="156"/>
  <c r="G72" i="156"/>
  <c r="G48" i="156"/>
  <c r="H86" i="156"/>
  <c r="G91" i="156"/>
  <c r="G75" i="156"/>
  <c r="G71" i="156"/>
  <c r="G46" i="156"/>
  <c r="G40" i="156"/>
  <c r="G129" i="156"/>
  <c r="G95" i="156"/>
  <c r="G90" i="156"/>
  <c r="G81" i="156"/>
  <c r="G99" i="155"/>
  <c r="G85" i="155"/>
  <c r="G74" i="155"/>
  <c r="G44" i="155"/>
  <c r="H100" i="155" s="1"/>
  <c r="G43" i="155"/>
  <c r="G38" i="155"/>
  <c r="H41" i="155"/>
  <c r="G129" i="155"/>
  <c r="H51" i="155"/>
  <c r="G94" i="155"/>
  <c r="G89" i="155"/>
  <c r="G80" i="155"/>
  <c r="G46" i="155"/>
  <c r="G81" i="155"/>
  <c r="G45" i="155"/>
  <c r="G98" i="155"/>
  <c r="G84" i="155"/>
  <c r="H77" i="155"/>
  <c r="G73" i="155"/>
  <c r="G50" i="155"/>
  <c r="H92" i="155"/>
  <c r="G88" i="155"/>
  <c r="G83" i="155"/>
  <c r="G49" i="155"/>
  <c r="G37" i="155"/>
  <c r="H96" i="155"/>
  <c r="G72" i="155"/>
  <c r="G48" i="155"/>
  <c r="G75" i="155"/>
  <c r="G71" i="155"/>
  <c r="G40" i="155"/>
  <c r="G95" i="155"/>
  <c r="G90" i="155"/>
  <c r="H86" i="155"/>
  <c r="G82" i="155"/>
  <c r="G76" i="155"/>
  <c r="G47" i="155"/>
  <c r="G91" i="155"/>
  <c r="G100" i="155" l="1"/>
  <c r="G105" i="155" s="1"/>
  <c r="G41" i="155"/>
  <c r="H42" i="155" s="1"/>
  <c r="G77" i="156"/>
  <c r="G131" i="156" s="1"/>
  <c r="G96" i="156"/>
  <c r="G104" i="156" s="1"/>
  <c r="G86" i="157"/>
  <c r="G102" i="157" s="1"/>
  <c r="G92" i="157"/>
  <c r="G103" i="157" s="1"/>
  <c r="G100" i="157"/>
  <c r="G105" i="157" s="1"/>
  <c r="G51" i="157"/>
  <c r="G66" i="157" s="1"/>
  <c r="G77" i="157"/>
  <c r="G131" i="157" s="1"/>
  <c r="G41" i="157"/>
  <c r="G96" i="157"/>
  <c r="G104" i="157" s="1"/>
  <c r="G92" i="156"/>
  <c r="G103" i="156" s="1"/>
  <c r="G100" i="156"/>
  <c r="G105" i="156" s="1"/>
  <c r="G51" i="156"/>
  <c r="G66" i="156" s="1"/>
  <c r="G41" i="156"/>
  <c r="G86" i="156"/>
  <c r="G102" i="156" s="1"/>
  <c r="G77" i="155"/>
  <c r="G131" i="155" s="1"/>
  <c r="G92" i="155"/>
  <c r="G103" i="155" s="1"/>
  <c r="G51" i="155"/>
  <c r="G66" i="155" s="1"/>
  <c r="G86" i="155"/>
  <c r="G102" i="155" s="1"/>
  <c r="G96" i="155"/>
  <c r="G104" i="155" s="1"/>
  <c r="G65" i="155" l="1"/>
  <c r="G68" i="155" s="1"/>
  <c r="G130" i="155" s="1"/>
  <c r="G106" i="157"/>
  <c r="G132" i="157" s="1"/>
  <c r="G106" i="155"/>
  <c r="G132" i="155" s="1"/>
  <c r="G106" i="156"/>
  <c r="G132" i="156" s="1"/>
  <c r="H42" i="157"/>
  <c r="G65" i="157"/>
  <c r="G68" i="157" s="1"/>
  <c r="G130" i="157" s="1"/>
  <c r="H42" i="156"/>
  <c r="G65" i="156"/>
  <c r="G68" i="156" s="1"/>
  <c r="G130" i="156" s="1"/>
  <c r="G140" i="154" l="1"/>
  <c r="F139" i="154"/>
  <c r="F126" i="154"/>
  <c r="F127" i="154" s="1"/>
  <c r="G114" i="154"/>
  <c r="G113" i="154"/>
  <c r="G111" i="154"/>
  <c r="G110" i="154"/>
  <c r="G108" i="154"/>
  <c r="F94" i="154"/>
  <c r="F96" i="154" s="1"/>
  <c r="F104" i="154" s="1"/>
  <c r="F86" i="154"/>
  <c r="F102" i="154" s="1"/>
  <c r="G61" i="154"/>
  <c r="G60" i="154"/>
  <c r="G59" i="154"/>
  <c r="G58" i="154"/>
  <c r="G57" i="154"/>
  <c r="G56" i="154"/>
  <c r="G55" i="154"/>
  <c r="G54" i="154"/>
  <c r="F51" i="154"/>
  <c r="F90" i="154" s="1"/>
  <c r="F39" i="154"/>
  <c r="F31" i="154"/>
  <c r="F32" i="154" s="1"/>
  <c r="G32" i="154" s="1"/>
  <c r="G30" i="154"/>
  <c r="G29" i="154"/>
  <c r="G28" i="154"/>
  <c r="G27" i="154"/>
  <c r="G53" i="154" s="1"/>
  <c r="G140" i="153"/>
  <c r="F139" i="153"/>
  <c r="F126" i="153"/>
  <c r="F127" i="153" s="1"/>
  <c r="G114" i="153"/>
  <c r="G113" i="153"/>
  <c r="G111" i="153"/>
  <c r="G110" i="153"/>
  <c r="G108" i="153"/>
  <c r="F100" i="153"/>
  <c r="F105" i="153" s="1"/>
  <c r="F94" i="153"/>
  <c r="F96" i="153" s="1"/>
  <c r="F104" i="153" s="1"/>
  <c r="F86" i="153"/>
  <c r="F102" i="153" s="1"/>
  <c r="G61" i="153"/>
  <c r="G60" i="153"/>
  <c r="G59" i="153"/>
  <c r="G57" i="153"/>
  <c r="G56" i="153"/>
  <c r="G55" i="153"/>
  <c r="G54" i="153"/>
  <c r="F51" i="153"/>
  <c r="F90" i="153" s="1"/>
  <c r="F39" i="153"/>
  <c r="F31" i="153"/>
  <c r="F32" i="153" s="1"/>
  <c r="G32" i="153" s="1"/>
  <c r="G30" i="153"/>
  <c r="G29" i="153"/>
  <c r="G28" i="153"/>
  <c r="G27" i="153"/>
  <c r="G53" i="153" s="1"/>
  <c r="F31" i="152"/>
  <c r="G31" i="152" s="1"/>
  <c r="G140" i="152"/>
  <c r="F139" i="152"/>
  <c r="F126" i="152"/>
  <c r="F127" i="152" s="1"/>
  <c r="G114" i="152"/>
  <c r="G113" i="152"/>
  <c r="G111" i="152"/>
  <c r="G110" i="152"/>
  <c r="G108" i="152"/>
  <c r="F100" i="152"/>
  <c r="F105" i="152" s="1"/>
  <c r="F94" i="152"/>
  <c r="F96" i="152" s="1"/>
  <c r="F104" i="152" s="1"/>
  <c r="F86" i="152"/>
  <c r="F102" i="152" s="1"/>
  <c r="G61" i="152"/>
  <c r="G60" i="152"/>
  <c r="G59" i="152"/>
  <c r="G57" i="152"/>
  <c r="G56" i="152"/>
  <c r="G55" i="152"/>
  <c r="G54" i="152"/>
  <c r="F51" i="152"/>
  <c r="F90" i="152" s="1"/>
  <c r="F39" i="152"/>
  <c r="G30" i="152"/>
  <c r="G29" i="152"/>
  <c r="G28" i="152"/>
  <c r="G27" i="152"/>
  <c r="G54" i="151"/>
  <c r="G140" i="151"/>
  <c r="F139" i="151"/>
  <c r="F126" i="151"/>
  <c r="F127" i="151" s="1"/>
  <c r="G114" i="151"/>
  <c r="G113" i="151"/>
  <c r="G111" i="151"/>
  <c r="G110" i="151"/>
  <c r="G108" i="151"/>
  <c r="F100" i="151"/>
  <c r="F105" i="151" s="1"/>
  <c r="F94" i="151"/>
  <c r="F96" i="151" s="1"/>
  <c r="F104" i="151" s="1"/>
  <c r="F86" i="151"/>
  <c r="F102" i="151" s="1"/>
  <c r="G61" i="151"/>
  <c r="G60" i="151"/>
  <c r="G59" i="151"/>
  <c r="G58" i="151"/>
  <c r="G57" i="151"/>
  <c r="G56" i="151"/>
  <c r="G55" i="151"/>
  <c r="F51" i="151"/>
  <c r="F90" i="151" s="1"/>
  <c r="F39" i="151"/>
  <c r="F31" i="151"/>
  <c r="F32" i="151" s="1"/>
  <c r="G32" i="151" s="1"/>
  <c r="G30" i="151"/>
  <c r="G29" i="151"/>
  <c r="G28" i="151"/>
  <c r="G27" i="151"/>
  <c r="G53" i="151" s="1"/>
  <c r="G31" i="154" l="1"/>
  <c r="G31" i="153"/>
  <c r="F95" i="152"/>
  <c r="F95" i="151"/>
  <c r="F89" i="152"/>
  <c r="F92" i="152" s="1"/>
  <c r="F103" i="152" s="1"/>
  <c r="F40" i="154"/>
  <c r="F41" i="154" s="1"/>
  <c r="F65" i="154" s="1"/>
  <c r="F99" i="151"/>
  <c r="F75" i="152"/>
  <c r="F77" i="152" s="1"/>
  <c r="F89" i="153"/>
  <c r="F92" i="153" s="1"/>
  <c r="F103" i="153" s="1"/>
  <c r="F99" i="152"/>
  <c r="F75" i="153"/>
  <c r="F95" i="153"/>
  <c r="F89" i="154"/>
  <c r="F92" i="154" s="1"/>
  <c r="F103" i="154" s="1"/>
  <c r="F95" i="154"/>
  <c r="F66" i="152"/>
  <c r="F40" i="153"/>
  <c r="G40" i="153" s="1"/>
  <c r="F99" i="153"/>
  <c r="F75" i="154"/>
  <c r="F77" i="154" s="1"/>
  <c r="F99" i="154"/>
  <c r="F89" i="151"/>
  <c r="F92" i="151" s="1"/>
  <c r="F103" i="151" s="1"/>
  <c r="G34" i="153"/>
  <c r="G37" i="153" s="1"/>
  <c r="G63" i="154"/>
  <c r="G67" i="154" s="1"/>
  <c r="G34" i="154"/>
  <c r="F100" i="154"/>
  <c r="F105" i="154" s="1"/>
  <c r="F66" i="154"/>
  <c r="G38" i="153"/>
  <c r="G94" i="153"/>
  <c r="G49" i="153"/>
  <c r="G82" i="153"/>
  <c r="G71" i="153"/>
  <c r="G129" i="153"/>
  <c r="G98" i="153"/>
  <c r="G44" i="153"/>
  <c r="H100" i="153" s="1"/>
  <c r="G88" i="153"/>
  <c r="G83" i="153"/>
  <c r="G48" i="153"/>
  <c r="G91" i="153"/>
  <c r="G45" i="153"/>
  <c r="G95" i="153"/>
  <c r="G72" i="153"/>
  <c r="G58" i="153"/>
  <c r="G63" i="153" s="1"/>
  <c r="G67" i="153" s="1"/>
  <c r="F66" i="153"/>
  <c r="F32" i="152"/>
  <c r="G32" i="152" s="1"/>
  <c r="G34" i="152" s="1"/>
  <c r="F40" i="152"/>
  <c r="F41" i="152" s="1"/>
  <c r="F65" i="152" s="1"/>
  <c r="G53" i="152"/>
  <c r="G58" i="152"/>
  <c r="G63" i="151"/>
  <c r="G67" i="151" s="1"/>
  <c r="F75" i="151"/>
  <c r="F77" i="151" s="1"/>
  <c r="G31" i="151"/>
  <c r="G34" i="151" s="1"/>
  <c r="F66" i="151"/>
  <c r="F40" i="151"/>
  <c r="F41" i="151" s="1"/>
  <c r="F65" i="151" s="1"/>
  <c r="G50" i="153" l="1"/>
  <c r="G46" i="153"/>
  <c r="G81" i="153"/>
  <c r="G80" i="153"/>
  <c r="G43" i="153"/>
  <c r="H86" i="153"/>
  <c r="G90" i="153"/>
  <c r="H51" i="153"/>
  <c r="G74" i="153"/>
  <c r="G75" i="153"/>
  <c r="G47" i="153"/>
  <c r="G73" i="153"/>
  <c r="G76" i="153"/>
  <c r="G85" i="153"/>
  <c r="H96" i="153"/>
  <c r="G84" i="153"/>
  <c r="G86" i="153" s="1"/>
  <c r="G102" i="153" s="1"/>
  <c r="G99" i="153"/>
  <c r="G63" i="152"/>
  <c r="G67" i="152" s="1"/>
  <c r="F41" i="153"/>
  <c r="F65" i="153" s="1"/>
  <c r="G89" i="153"/>
  <c r="G100" i="153"/>
  <c r="G105" i="153" s="1"/>
  <c r="H92" i="153"/>
  <c r="G99" i="154"/>
  <c r="G85" i="154"/>
  <c r="G74" i="154"/>
  <c r="G49" i="154"/>
  <c r="H41" i="154"/>
  <c r="G37" i="154"/>
  <c r="G72" i="154"/>
  <c r="G94" i="154"/>
  <c r="G89" i="154"/>
  <c r="G80" i="154"/>
  <c r="G48" i="154"/>
  <c r="G82" i="154"/>
  <c r="G98" i="154"/>
  <c r="G84" i="154"/>
  <c r="H77" i="154"/>
  <c r="G73" i="154"/>
  <c r="G47" i="154"/>
  <c r="G45" i="154"/>
  <c r="H92" i="154"/>
  <c r="G88" i="154"/>
  <c r="G83" i="154"/>
  <c r="G46" i="154"/>
  <c r="G40" i="154"/>
  <c r="H51" i="154"/>
  <c r="G76" i="154"/>
  <c r="G91" i="154"/>
  <c r="G75" i="154"/>
  <c r="G71" i="154"/>
  <c r="G43" i="154"/>
  <c r="G38" i="154"/>
  <c r="H86" i="154"/>
  <c r="G44" i="154"/>
  <c r="H100" i="154" s="1"/>
  <c r="G129" i="154"/>
  <c r="G95" i="154"/>
  <c r="G90" i="154"/>
  <c r="G81" i="154"/>
  <c r="G50" i="154"/>
  <c r="H96" i="154"/>
  <c r="G92" i="153"/>
  <c r="G103" i="153" s="1"/>
  <c r="G41" i="153"/>
  <c r="G77" i="153"/>
  <c r="G131" i="153" s="1"/>
  <c r="H41" i="153"/>
  <c r="G96" i="153"/>
  <c r="G104" i="153" s="1"/>
  <c r="G51" i="153"/>
  <c r="G66" i="153" s="1"/>
  <c r="F77" i="153"/>
  <c r="H77" i="153" s="1"/>
  <c r="G99" i="152"/>
  <c r="G85" i="152"/>
  <c r="G74" i="152"/>
  <c r="G43" i="152"/>
  <c r="G38" i="152"/>
  <c r="G50" i="152"/>
  <c r="G81" i="152"/>
  <c r="G94" i="152"/>
  <c r="G89" i="152"/>
  <c r="G80" i="152"/>
  <c r="G98" i="152"/>
  <c r="G84" i="152"/>
  <c r="H77" i="152"/>
  <c r="G73" i="152"/>
  <c r="G49" i="152"/>
  <c r="H41" i="152"/>
  <c r="G37" i="152"/>
  <c r="G47" i="152"/>
  <c r="H92" i="152"/>
  <c r="G88" i="152"/>
  <c r="G83" i="152"/>
  <c r="G48" i="152"/>
  <c r="H96" i="152"/>
  <c r="G72" i="152"/>
  <c r="H86" i="152"/>
  <c r="G82" i="152"/>
  <c r="G76" i="152"/>
  <c r="G46" i="152"/>
  <c r="G40" i="152"/>
  <c r="G90" i="152"/>
  <c r="G91" i="152"/>
  <c r="G75" i="152"/>
  <c r="G71" i="152"/>
  <c r="H51" i="152"/>
  <c r="G45" i="152"/>
  <c r="G129" i="152"/>
  <c r="G95" i="152"/>
  <c r="G44" i="152"/>
  <c r="H100" i="152" s="1"/>
  <c r="G99" i="151"/>
  <c r="G85" i="151"/>
  <c r="G74" i="151"/>
  <c r="G50" i="151"/>
  <c r="H41" i="151"/>
  <c r="H86" i="151"/>
  <c r="G38" i="151"/>
  <c r="G94" i="151"/>
  <c r="G89" i="151"/>
  <c r="G80" i="151"/>
  <c r="G49" i="151"/>
  <c r="G37" i="151"/>
  <c r="G72" i="151"/>
  <c r="G82" i="151"/>
  <c r="G45" i="151"/>
  <c r="G98" i="151"/>
  <c r="G84" i="151"/>
  <c r="H77" i="151"/>
  <c r="G73" i="151"/>
  <c r="G48" i="151"/>
  <c r="H96" i="151"/>
  <c r="G40" i="151"/>
  <c r="H92" i="151"/>
  <c r="G88" i="151"/>
  <c r="G83" i="151"/>
  <c r="G47" i="151"/>
  <c r="G46" i="151"/>
  <c r="G76" i="151"/>
  <c r="H51" i="151"/>
  <c r="G91" i="151"/>
  <c r="G75" i="151"/>
  <c r="G71" i="151"/>
  <c r="G44" i="151"/>
  <c r="H100" i="151" s="1"/>
  <c r="G129" i="151"/>
  <c r="G95" i="151"/>
  <c r="G90" i="151"/>
  <c r="G81" i="151"/>
  <c r="G43" i="151"/>
  <c r="G100" i="154" l="1"/>
  <c r="G105" i="154" s="1"/>
  <c r="G96" i="154"/>
  <c r="G104" i="154" s="1"/>
  <c r="G100" i="151"/>
  <c r="G105" i="151" s="1"/>
  <c r="G96" i="152"/>
  <c r="G104" i="152" s="1"/>
  <c r="G41" i="154"/>
  <c r="G65" i="154" s="1"/>
  <c r="G92" i="151"/>
  <c r="G103" i="151" s="1"/>
  <c r="G96" i="151"/>
  <c r="G104" i="151" s="1"/>
  <c r="G77" i="151"/>
  <c r="G131" i="151" s="1"/>
  <c r="G100" i="152"/>
  <c r="G105" i="152" s="1"/>
  <c r="G51" i="154"/>
  <c r="G66" i="154" s="1"/>
  <c r="G77" i="154"/>
  <c r="G131" i="154" s="1"/>
  <c r="G92" i="154"/>
  <c r="G103" i="154" s="1"/>
  <c r="G86" i="154"/>
  <c r="G102" i="154" s="1"/>
  <c r="H42" i="154"/>
  <c r="H42" i="153"/>
  <c r="G65" i="153"/>
  <c r="G68" i="153" s="1"/>
  <c r="G130" i="153" s="1"/>
  <c r="G106" i="153"/>
  <c r="G132" i="153" s="1"/>
  <c r="G92" i="152"/>
  <c r="G103" i="152" s="1"/>
  <c r="G51" i="152"/>
  <c r="G66" i="152" s="1"/>
  <c r="G86" i="152"/>
  <c r="G102" i="152" s="1"/>
  <c r="G77" i="152"/>
  <c r="G131" i="152" s="1"/>
  <c r="G41" i="152"/>
  <c r="G51" i="151"/>
  <c r="G66" i="151" s="1"/>
  <c r="G41" i="151"/>
  <c r="G86" i="151"/>
  <c r="G102" i="151" s="1"/>
  <c r="G106" i="154" l="1"/>
  <c r="G132" i="154" s="1"/>
  <c r="G106" i="151"/>
  <c r="G132" i="151" s="1"/>
  <c r="G68" i="154"/>
  <c r="G130" i="154" s="1"/>
  <c r="G106" i="152"/>
  <c r="G132" i="152" s="1"/>
  <c r="H42" i="152"/>
  <c r="G65" i="152"/>
  <c r="G68" i="152" s="1"/>
  <c r="G130" i="152" s="1"/>
  <c r="H42" i="151"/>
  <c r="G65" i="151"/>
  <c r="G68" i="151" s="1"/>
  <c r="G130" i="151" s="1"/>
  <c r="G140" i="149" l="1"/>
  <c r="F139" i="149"/>
  <c r="F126" i="149"/>
  <c r="F127" i="149" s="1"/>
  <c r="G114" i="149"/>
  <c r="G113" i="149"/>
  <c r="G111" i="149"/>
  <c r="G110" i="149"/>
  <c r="G108" i="149"/>
  <c r="F100" i="149"/>
  <c r="F105" i="149" s="1"/>
  <c r="F94" i="149"/>
  <c r="F96" i="149" s="1"/>
  <c r="F104" i="149" s="1"/>
  <c r="F86" i="149"/>
  <c r="F102" i="149" s="1"/>
  <c r="G61" i="149"/>
  <c r="G60" i="149"/>
  <c r="G59" i="149"/>
  <c r="G57" i="149"/>
  <c r="G56" i="149"/>
  <c r="G55" i="149"/>
  <c r="G54" i="149"/>
  <c r="F51" i="149"/>
  <c r="F90" i="149" s="1"/>
  <c r="F39" i="149"/>
  <c r="F31" i="149"/>
  <c r="G31" i="149" s="1"/>
  <c r="G30" i="149"/>
  <c r="G29" i="149"/>
  <c r="G28" i="149"/>
  <c r="G27" i="149"/>
  <c r="G53" i="149" s="1"/>
  <c r="F32" i="149" l="1"/>
  <c r="G32" i="149" s="1"/>
  <c r="F89" i="149"/>
  <c r="F92" i="149" s="1"/>
  <c r="F103" i="149" s="1"/>
  <c r="F95" i="149"/>
  <c r="F75" i="149"/>
  <c r="F99" i="149"/>
  <c r="F40" i="149"/>
  <c r="F41" i="149" s="1"/>
  <c r="F65" i="149" s="1"/>
  <c r="G34" i="149"/>
  <c r="F77" i="149"/>
  <c r="G58" i="149"/>
  <c r="G63" i="149" s="1"/>
  <c r="G67" i="149" s="1"/>
  <c r="F66" i="149"/>
  <c r="G99" i="149" l="1"/>
  <c r="G85" i="149"/>
  <c r="G74" i="149"/>
  <c r="G44" i="149"/>
  <c r="H100" i="149" s="1"/>
  <c r="G38" i="149"/>
  <c r="G94" i="149"/>
  <c r="G89" i="149"/>
  <c r="G80" i="149"/>
  <c r="G43" i="149"/>
  <c r="G45" i="149"/>
  <c r="G98" i="149"/>
  <c r="G84" i="149"/>
  <c r="H77" i="149"/>
  <c r="G73" i="149"/>
  <c r="G50" i="149"/>
  <c r="H92" i="149"/>
  <c r="G88" i="149"/>
  <c r="G83" i="149"/>
  <c r="G49" i="149"/>
  <c r="H41" i="149"/>
  <c r="G37" i="149"/>
  <c r="G95" i="149"/>
  <c r="H96" i="149"/>
  <c r="G72" i="149"/>
  <c r="G48" i="149"/>
  <c r="H51" i="149"/>
  <c r="H86" i="149"/>
  <c r="G82" i="149"/>
  <c r="G76" i="149"/>
  <c r="G47" i="149"/>
  <c r="G129" i="149"/>
  <c r="G90" i="149"/>
  <c r="G91" i="149"/>
  <c r="G75" i="149"/>
  <c r="G71" i="149"/>
  <c r="G46" i="149"/>
  <c r="G40" i="149"/>
  <c r="G81" i="149"/>
  <c r="G86" i="149" l="1"/>
  <c r="G102" i="149" s="1"/>
  <c r="G51" i="149"/>
  <c r="G66" i="149" s="1"/>
  <c r="G96" i="149"/>
  <c r="G104" i="149" s="1"/>
  <c r="G41" i="149"/>
  <c r="G77" i="149"/>
  <c r="G131" i="149" s="1"/>
  <c r="G100" i="149"/>
  <c r="G105" i="149" s="1"/>
  <c r="G92" i="149"/>
  <c r="G103" i="149" s="1"/>
  <c r="G106" i="149" l="1"/>
  <c r="G132" i="149" s="1"/>
  <c r="H42" i="149"/>
  <c r="G65" i="149"/>
  <c r="G68" i="149" s="1"/>
  <c r="G130" i="149" s="1"/>
  <c r="G140" i="148" l="1"/>
  <c r="F139" i="148"/>
  <c r="F126" i="148"/>
  <c r="F127" i="148" s="1"/>
  <c r="G114" i="148"/>
  <c r="G113" i="148"/>
  <c r="G111" i="148"/>
  <c r="G110" i="148"/>
  <c r="G108" i="148"/>
  <c r="F100" i="148"/>
  <c r="F105" i="148" s="1"/>
  <c r="F94" i="148"/>
  <c r="F96" i="148" s="1"/>
  <c r="F104" i="148" s="1"/>
  <c r="F86" i="148"/>
  <c r="F102" i="148" s="1"/>
  <c r="G61" i="148"/>
  <c r="G60" i="148"/>
  <c r="G59" i="148"/>
  <c r="G57" i="148"/>
  <c r="G56" i="148"/>
  <c r="G55" i="148"/>
  <c r="G54" i="148"/>
  <c r="G58" i="148"/>
  <c r="F51" i="148"/>
  <c r="F90" i="148" s="1"/>
  <c r="F39" i="148"/>
  <c r="F32" i="148"/>
  <c r="G32" i="148" s="1"/>
  <c r="G31" i="148"/>
  <c r="F31" i="148"/>
  <c r="G30" i="148"/>
  <c r="G29" i="148"/>
  <c r="G28" i="148"/>
  <c r="G27" i="148"/>
  <c r="F89" i="148" l="1"/>
  <c r="F92" i="148" s="1"/>
  <c r="F103" i="148" s="1"/>
  <c r="F66" i="148"/>
  <c r="F95" i="148"/>
  <c r="F75" i="148"/>
  <c r="F99" i="148"/>
  <c r="G34" i="148"/>
  <c r="F40" i="148"/>
  <c r="F41" i="148" s="1"/>
  <c r="F65" i="148" s="1"/>
  <c r="G53" i="148"/>
  <c r="G63" i="148" s="1"/>
  <c r="G67" i="148" s="1"/>
  <c r="F77" i="148" l="1"/>
  <c r="H77" i="148" s="1"/>
  <c r="G99" i="148"/>
  <c r="G85" i="148"/>
  <c r="G74" i="148"/>
  <c r="G43" i="148"/>
  <c r="G38" i="148"/>
  <c r="G94" i="148"/>
  <c r="G89" i="148"/>
  <c r="G80" i="148"/>
  <c r="G50" i="148"/>
  <c r="G98" i="148"/>
  <c r="G84" i="148"/>
  <c r="G73" i="148"/>
  <c r="G49" i="148"/>
  <c r="H41" i="148"/>
  <c r="G37" i="148"/>
  <c r="G48" i="148"/>
  <c r="G95" i="148"/>
  <c r="G90" i="148"/>
  <c r="H92" i="148"/>
  <c r="G88" i="148"/>
  <c r="G83" i="148"/>
  <c r="G81" i="148"/>
  <c r="G44" i="148"/>
  <c r="H100" i="148" s="1"/>
  <c r="H96" i="148"/>
  <c r="G72" i="148"/>
  <c r="G47" i="148"/>
  <c r="H86" i="148"/>
  <c r="G82" i="148"/>
  <c r="G76" i="148"/>
  <c r="G46" i="148"/>
  <c r="G40" i="148"/>
  <c r="G91" i="148"/>
  <c r="G75" i="148"/>
  <c r="G71" i="148"/>
  <c r="H51" i="148"/>
  <c r="G45" i="148"/>
  <c r="G129" i="148"/>
  <c r="G41" i="148" l="1"/>
  <c r="G65" i="148" s="1"/>
  <c r="G86" i="148"/>
  <c r="G102" i="148" s="1"/>
  <c r="G77" i="148"/>
  <c r="G131" i="148" s="1"/>
  <c r="G96" i="148"/>
  <c r="G104" i="148" s="1"/>
  <c r="G92" i="148"/>
  <c r="G103" i="148" s="1"/>
  <c r="G51" i="148"/>
  <c r="G66" i="148" s="1"/>
  <c r="G100" i="148"/>
  <c r="G105" i="148" s="1"/>
  <c r="H42" i="148" l="1"/>
  <c r="G106" i="148"/>
  <c r="G132" i="148" s="1"/>
  <c r="G68" i="148"/>
  <c r="G130" i="148" s="1"/>
  <c r="G140" i="143" l="1"/>
  <c r="F139" i="143"/>
  <c r="F126" i="143"/>
  <c r="F127" i="143" s="1"/>
  <c r="G114" i="143"/>
  <c r="G113" i="143"/>
  <c r="G111" i="143"/>
  <c r="G110" i="143"/>
  <c r="F100" i="143"/>
  <c r="F105" i="143" s="1"/>
  <c r="F94" i="143"/>
  <c r="F86" i="143"/>
  <c r="F102" i="143" s="1"/>
  <c r="G61" i="143"/>
  <c r="G60" i="143"/>
  <c r="G59" i="143"/>
  <c r="G57" i="143"/>
  <c r="G56" i="143"/>
  <c r="G55" i="143"/>
  <c r="G54" i="143"/>
  <c r="F51" i="143"/>
  <c r="F90" i="143" s="1"/>
  <c r="F39" i="143"/>
  <c r="F31" i="143"/>
  <c r="F32" i="143" s="1"/>
  <c r="G32" i="143" s="1"/>
  <c r="G30" i="143"/>
  <c r="G29" i="143"/>
  <c r="G28" i="143"/>
  <c r="G27" i="143"/>
  <c r="F100" i="83"/>
  <c r="F96" i="83"/>
  <c r="F94" i="83"/>
  <c r="F100" i="99"/>
  <c r="F94" i="99"/>
  <c r="F96" i="99" s="1"/>
  <c r="G31" i="143" l="1"/>
  <c r="F89" i="143"/>
  <c r="F92" i="143" s="1"/>
  <c r="F103" i="143" s="1"/>
  <c r="F75" i="143"/>
  <c r="F99" i="143"/>
  <c r="F95" i="143"/>
  <c r="G34" i="143"/>
  <c r="F40" i="143"/>
  <c r="F41" i="143" s="1"/>
  <c r="F65" i="143" s="1"/>
  <c r="F96" i="143"/>
  <c r="F104" i="143" s="1"/>
  <c r="G53" i="143"/>
  <c r="G58" i="143"/>
  <c r="F66" i="143"/>
  <c r="G63" i="143" l="1"/>
  <c r="G67" i="143" s="1"/>
  <c r="F77" i="143"/>
  <c r="H77" i="143" s="1"/>
  <c r="G99" i="143"/>
  <c r="G85" i="143"/>
  <c r="G74" i="143"/>
  <c r="G43" i="143"/>
  <c r="G38" i="143"/>
  <c r="G90" i="143"/>
  <c r="G94" i="143"/>
  <c r="G89" i="143"/>
  <c r="G80" i="143"/>
  <c r="G50" i="143"/>
  <c r="G44" i="143"/>
  <c r="H100" i="143" s="1"/>
  <c r="G98" i="143"/>
  <c r="G84" i="143"/>
  <c r="G73" i="143"/>
  <c r="G49" i="143"/>
  <c r="H41" i="143"/>
  <c r="G37" i="143"/>
  <c r="H92" i="143"/>
  <c r="G88" i="143"/>
  <c r="G83" i="143"/>
  <c r="G48" i="143"/>
  <c r="G81" i="143"/>
  <c r="H96" i="143"/>
  <c r="G72" i="143"/>
  <c r="G47" i="143"/>
  <c r="G95" i="143"/>
  <c r="H86" i="143"/>
  <c r="G82" i="143"/>
  <c r="G76" i="143"/>
  <c r="G46" i="143"/>
  <c r="G40" i="143"/>
  <c r="G129" i="143"/>
  <c r="G91" i="143"/>
  <c r="G75" i="143"/>
  <c r="G71" i="143"/>
  <c r="H51" i="143"/>
  <c r="G45" i="143"/>
  <c r="G100" i="143" l="1"/>
  <c r="G105" i="143" s="1"/>
  <c r="G96" i="143"/>
  <c r="G104" i="143" s="1"/>
  <c r="G77" i="143"/>
  <c r="G131" i="143" s="1"/>
  <c r="G92" i="143"/>
  <c r="G103" i="143" s="1"/>
  <c r="G51" i="143"/>
  <c r="G66" i="143" s="1"/>
  <c r="G41" i="143"/>
  <c r="G86" i="143"/>
  <c r="G102" i="143" s="1"/>
  <c r="G106" i="143" l="1"/>
  <c r="G132" i="143" s="1"/>
  <c r="H42" i="143"/>
  <c r="G65" i="143"/>
  <c r="G68" i="143" s="1"/>
  <c r="G130" i="143" s="1"/>
  <c r="G59" i="99" l="1"/>
  <c r="G59" i="83"/>
  <c r="G58" i="83"/>
  <c r="G58" i="99"/>
  <c r="G140" i="99" l="1"/>
  <c r="G140" i="83"/>
  <c r="G61" i="99"/>
  <c r="G57" i="99"/>
  <c r="G56" i="99"/>
  <c r="G55" i="99"/>
  <c r="G60" i="99"/>
  <c r="G61" i="83"/>
  <c r="G57" i="83"/>
  <c r="G56" i="83"/>
  <c r="G55" i="83"/>
  <c r="G60" i="83"/>
  <c r="F31" i="99"/>
  <c r="F32" i="99" s="1"/>
  <c r="G32" i="99" s="1"/>
  <c r="G30" i="99"/>
  <c r="G29" i="99"/>
  <c r="G28" i="99"/>
  <c r="G27" i="99"/>
  <c r="G53" i="99" s="1"/>
  <c r="F31" i="83"/>
  <c r="F32" i="83" s="1"/>
  <c r="G32" i="83" s="1"/>
  <c r="G30" i="83"/>
  <c r="G29" i="83"/>
  <c r="G28" i="83"/>
  <c r="G27" i="83"/>
  <c r="G53" i="83" s="1"/>
  <c r="G54" i="99" l="1"/>
  <c r="G54" i="83"/>
  <c r="G31" i="83"/>
  <c r="G31" i="99"/>
  <c r="G34" i="99" s="1"/>
  <c r="G129" i="99" l="1"/>
  <c r="G98" i="99"/>
  <c r="G94" i="99"/>
  <c r="G108" i="143" l="1"/>
  <c r="F126" i="83"/>
  <c r="F126" i="99"/>
  <c r="F139" i="83" l="1"/>
  <c r="F127" i="83"/>
  <c r="G114" i="83"/>
  <c r="G113" i="83"/>
  <c r="F105" i="83"/>
  <c r="F104" i="83"/>
  <c r="F51" i="83"/>
  <c r="F39" i="83"/>
  <c r="G114" i="99"/>
  <c r="F95" i="83" l="1"/>
  <c r="F99" i="83"/>
  <c r="F90" i="83"/>
  <c r="F89" i="83"/>
  <c r="F66" i="83"/>
  <c r="F75" i="83"/>
  <c r="F77" i="83" s="1"/>
  <c r="F86" i="83"/>
  <c r="F102" i="83" s="1"/>
  <c r="F40" i="83"/>
  <c r="F41" i="83" s="1"/>
  <c r="F65" i="83" s="1"/>
  <c r="F92" i="83" l="1"/>
  <c r="F103" i="83" s="1"/>
  <c r="G34" i="83"/>
  <c r="G63" i="83" l="1"/>
  <c r="G67" i="83" s="1"/>
  <c r="G95" i="83"/>
  <c r="G94" i="83"/>
  <c r="G98" i="83"/>
  <c r="G99" i="83"/>
  <c r="G49" i="83"/>
  <c r="G50" i="83"/>
  <c r="G47" i="83"/>
  <c r="G44" i="83"/>
  <c r="G43" i="83"/>
  <c r="G45" i="83"/>
  <c r="G46" i="83"/>
  <c r="G48" i="83"/>
  <c r="G96" i="83" l="1"/>
  <c r="G100" i="83"/>
  <c r="G51" i="83"/>
  <c r="F51" i="99" l="1"/>
  <c r="F99" i="99" l="1"/>
  <c r="G99" i="99" s="1"/>
  <c r="G100" i="99" s="1"/>
  <c r="F95" i="99"/>
  <c r="G95" i="99" s="1"/>
  <c r="G96" i="99" s="1"/>
  <c r="F90" i="99"/>
  <c r="F89" i="99"/>
  <c r="F75" i="99"/>
  <c r="F77" i="99" s="1"/>
  <c r="G110" i="99"/>
  <c r="G113" i="99"/>
  <c r="F92" i="99" l="1"/>
  <c r="F139" i="99"/>
  <c r="F105" i="99" l="1"/>
  <c r="F86" i="99" l="1"/>
  <c r="F39" i="99"/>
  <c r="F40" i="99" s="1"/>
  <c r="F41" i="99" s="1"/>
  <c r="F102" i="99" l="1"/>
  <c r="F127" i="99" l="1"/>
  <c r="F103" i="99"/>
  <c r="F66" i="99"/>
  <c r="G109" i="156" l="1"/>
  <c r="G109" i="155"/>
  <c r="G109" i="157"/>
  <c r="G109" i="154"/>
  <c r="G109" i="151"/>
  <c r="G109" i="152"/>
  <c r="G109" i="153"/>
  <c r="G109" i="149"/>
  <c r="G109" i="148"/>
  <c r="G109" i="143"/>
  <c r="G111" i="99"/>
  <c r="G111" i="83"/>
  <c r="F104" i="99"/>
  <c r="F65" i="99"/>
  <c r="G116" i="157" l="1"/>
  <c r="G133" i="157" s="1"/>
  <c r="G134" i="157" s="1"/>
  <c r="G119" i="157" s="1"/>
  <c r="G120" i="157" s="1"/>
  <c r="G116" i="155"/>
  <c r="G133" i="155" s="1"/>
  <c r="G134" i="155" s="1"/>
  <c r="G119" i="155" s="1"/>
  <c r="G120" i="155" s="1"/>
  <c r="G116" i="156"/>
  <c r="G133" i="156" s="1"/>
  <c r="G134" i="156" s="1"/>
  <c r="G119" i="156" s="1"/>
  <c r="G120" i="156" s="1"/>
  <c r="G116" i="154"/>
  <c r="G133" i="154" s="1"/>
  <c r="G134" i="154" s="1"/>
  <c r="G119" i="154" s="1"/>
  <c r="G120" i="154" s="1"/>
  <c r="G116" i="153"/>
  <c r="G133" i="153" s="1"/>
  <c r="G134" i="153" s="1"/>
  <c r="G119" i="153" s="1"/>
  <c r="G120" i="153" s="1"/>
  <c r="G116" i="152"/>
  <c r="G133" i="152" s="1"/>
  <c r="G134" i="152" s="1"/>
  <c r="G119" i="152" s="1"/>
  <c r="G120" i="152" s="1"/>
  <c r="G116" i="143"/>
  <c r="G133" i="143" s="1"/>
  <c r="G134" i="143" s="1"/>
  <c r="G119" i="143" s="1"/>
  <c r="G120" i="143" s="1"/>
  <c r="G116" i="151"/>
  <c r="G133" i="151" s="1"/>
  <c r="G134" i="151" s="1"/>
  <c r="G119" i="151" s="1"/>
  <c r="G120" i="151" s="1"/>
  <c r="G116" i="149"/>
  <c r="G133" i="149" s="1"/>
  <c r="G134" i="149" s="1"/>
  <c r="G119" i="149" s="1"/>
  <c r="G120" i="149" s="1"/>
  <c r="G116" i="148"/>
  <c r="G133" i="148" s="1"/>
  <c r="G134" i="148" s="1"/>
  <c r="G119" i="148" s="1"/>
  <c r="G120" i="148" s="1"/>
  <c r="G109" i="83"/>
  <c r="G109" i="99"/>
  <c r="G110" i="83"/>
  <c r="G108" i="99" l="1"/>
  <c r="G116" i="99" s="1"/>
  <c r="G108" i="83"/>
  <c r="G116" i="83" l="1"/>
  <c r="G133" i="83" s="1"/>
  <c r="G133" i="99"/>
  <c r="G38" i="83" l="1"/>
  <c r="G74" i="83"/>
  <c r="H77" i="83"/>
  <c r="G83" i="83"/>
  <c r="H86" i="83"/>
  <c r="G91" i="83"/>
  <c r="G40" i="83"/>
  <c r="H100" i="83"/>
  <c r="H51" i="83"/>
  <c r="G71" i="83"/>
  <c r="G75" i="83"/>
  <c r="G80" i="83"/>
  <c r="G84" i="83"/>
  <c r="G88" i="83"/>
  <c r="H96" i="83"/>
  <c r="G37" i="83"/>
  <c r="G73" i="83"/>
  <c r="G82" i="83"/>
  <c r="G90" i="83"/>
  <c r="G104" i="83"/>
  <c r="G72" i="83"/>
  <c r="G76" i="83"/>
  <c r="G81" i="83"/>
  <c r="G85" i="83"/>
  <c r="G89" i="83"/>
  <c r="H92" i="83"/>
  <c r="G105" i="83"/>
  <c r="G129" i="83"/>
  <c r="H41" i="83"/>
  <c r="G41" i="83" l="1"/>
  <c r="G92" i="83"/>
  <c r="G103" i="83" s="1"/>
  <c r="G77" i="83"/>
  <c r="G131" i="83" s="1"/>
  <c r="G66" i="83"/>
  <c r="G86" i="83"/>
  <c r="G102" i="83" s="1"/>
  <c r="G65" i="83" l="1"/>
  <c r="G68" i="83" s="1"/>
  <c r="G130" i="83" s="1"/>
  <c r="H42" i="83"/>
  <c r="G106" i="83"/>
  <c r="G132" i="83" s="1"/>
  <c r="G134" i="83" l="1"/>
  <c r="G119" i="83" s="1"/>
  <c r="G120" i="83" s="1"/>
  <c r="G63" i="99" l="1"/>
  <c r="G45" i="99" l="1"/>
  <c r="G46" i="99"/>
  <c r="G47" i="99"/>
  <c r="G48" i="99"/>
  <c r="G49" i="99"/>
  <c r="G50" i="99"/>
  <c r="G44" i="99"/>
  <c r="H100" i="99" s="1"/>
  <c r="G43" i="99"/>
  <c r="H51" i="99"/>
  <c r="G67" i="99"/>
  <c r="G40" i="99"/>
  <c r="G90" i="99"/>
  <c r="G74" i="99"/>
  <c r="G37" i="99"/>
  <c r="G73" i="99"/>
  <c r="G105" i="99"/>
  <c r="G89" i="99"/>
  <c r="G88" i="99"/>
  <c r="G75" i="99"/>
  <c r="G104" i="99"/>
  <c r="H96" i="99"/>
  <c r="G91" i="99"/>
  <c r="G82" i="99"/>
  <c r="H92" i="99"/>
  <c r="G80" i="99"/>
  <c r="G71" i="99"/>
  <c r="G81" i="99"/>
  <c r="G76" i="99"/>
  <c r="H41" i="99"/>
  <c r="G72" i="99"/>
  <c r="G85" i="99"/>
  <c r="G84" i="99"/>
  <c r="H77" i="99"/>
  <c r="H86" i="99"/>
  <c r="G38" i="99"/>
  <c r="G83" i="99"/>
  <c r="G77" i="99" l="1"/>
  <c r="G131" i="99" s="1"/>
  <c r="G86" i="99"/>
  <c r="G51" i="99"/>
  <c r="G66" i="99" s="1"/>
  <c r="G41" i="99"/>
  <c r="G92" i="99"/>
  <c r="G103" i="99" s="1"/>
  <c r="G102" i="99"/>
  <c r="G65" i="99" l="1"/>
  <c r="H42" i="99"/>
  <c r="G106" i="99"/>
  <c r="G132" i="99" s="1"/>
  <c r="G68" i="99" l="1"/>
  <c r="G130" i="99" s="1"/>
  <c r="G134" i="99" s="1"/>
  <c r="G119" i="99" s="1"/>
  <c r="G120" i="99" s="1"/>
  <c r="G122" i="152"/>
  <c r="G123" i="152"/>
  <c r="G124" i="152"/>
  <c r="G125" i="152"/>
  <c r="G126" i="152"/>
  <c r="H126" i="152"/>
  <c r="G127" i="152"/>
  <c r="G135" i="152"/>
  <c r="G136" i="152"/>
  <c r="H136" i="152"/>
  <c r="G138" i="152"/>
  <c r="G139" i="152"/>
  <c r="G122" i="156"/>
  <c r="G123" i="156"/>
  <c r="G124" i="156"/>
  <c r="G125" i="156"/>
  <c r="G126" i="156"/>
  <c r="H126" i="156"/>
  <c r="G127" i="156"/>
  <c r="G135" i="156"/>
  <c r="G136" i="156"/>
  <c r="H136" i="156"/>
  <c r="G138" i="156"/>
  <c r="G139" i="156"/>
  <c r="G122" i="155"/>
  <c r="G123" i="155"/>
  <c r="G124" i="155"/>
  <c r="G125" i="155"/>
  <c r="G126" i="155"/>
  <c r="H126" i="155"/>
  <c r="G127" i="155"/>
  <c r="G135" i="155"/>
  <c r="G136" i="155"/>
  <c r="H136" i="155"/>
  <c r="G138" i="155"/>
  <c r="G139" i="155"/>
  <c r="G122" i="99"/>
  <c r="G123" i="99"/>
  <c r="G124" i="99"/>
  <c r="G125" i="99"/>
  <c r="G126" i="99"/>
  <c r="H126" i="99"/>
  <c r="G127" i="99"/>
  <c r="G135" i="99"/>
  <c r="G136" i="99"/>
  <c r="H136" i="99"/>
  <c r="G138" i="99"/>
  <c r="G139" i="99"/>
  <c r="G122" i="149"/>
  <c r="G123" i="149"/>
  <c r="G124" i="149"/>
  <c r="G125" i="149"/>
  <c r="G126" i="149"/>
  <c r="H126" i="149"/>
  <c r="G127" i="149"/>
  <c r="G135" i="149"/>
  <c r="G136" i="149"/>
  <c r="H136" i="149"/>
  <c r="G138" i="149"/>
  <c r="G139" i="149"/>
  <c r="G122" i="153"/>
  <c r="G123" i="153"/>
  <c r="G124" i="153"/>
  <c r="G125" i="153"/>
  <c r="G126" i="153"/>
  <c r="H126" i="153"/>
  <c r="G127" i="153"/>
  <c r="G135" i="153"/>
  <c r="G136" i="153"/>
  <c r="H136" i="153"/>
  <c r="G138" i="153"/>
  <c r="G139" i="153"/>
  <c r="G122" i="83"/>
  <c r="G123" i="83"/>
  <c r="G124" i="83"/>
  <c r="G125" i="83"/>
  <c r="G126" i="83"/>
  <c r="H126" i="83"/>
  <c r="G127" i="83"/>
  <c r="G135" i="83"/>
  <c r="G136" i="83"/>
  <c r="H136" i="83"/>
  <c r="G138" i="83"/>
  <c r="G139" i="83"/>
  <c r="G122" i="148"/>
  <c r="G123" i="148"/>
  <c r="G124" i="148"/>
  <c r="G125" i="148"/>
  <c r="G126" i="148"/>
  <c r="H126" i="148"/>
  <c r="G127" i="148"/>
  <c r="G135" i="148"/>
  <c r="G136" i="148"/>
  <c r="H136" i="148"/>
  <c r="G138" i="148"/>
  <c r="G139" i="148"/>
  <c r="G122" i="151"/>
  <c r="G123" i="151"/>
  <c r="G124" i="151"/>
  <c r="G125" i="151"/>
  <c r="G126" i="151"/>
  <c r="H126" i="151"/>
  <c r="G127" i="151"/>
  <c r="G135" i="151"/>
  <c r="G136" i="151"/>
  <c r="H136" i="151"/>
  <c r="G138" i="151"/>
  <c r="G139" i="151"/>
  <c r="G122" i="154"/>
  <c r="G123" i="154"/>
  <c r="G124" i="154"/>
  <c r="G125" i="154"/>
  <c r="G126" i="154"/>
  <c r="H126" i="154"/>
  <c r="G127" i="154"/>
  <c r="G135" i="154"/>
  <c r="G136" i="154"/>
  <c r="H136" i="154"/>
  <c r="G138" i="154"/>
  <c r="G139" i="154"/>
  <c r="G122" i="157"/>
  <c r="G123" i="157"/>
  <c r="G124" i="157"/>
  <c r="G125" i="157"/>
  <c r="G126" i="157"/>
  <c r="H126" i="157"/>
  <c r="G127" i="157"/>
  <c r="G135" i="157"/>
  <c r="G136" i="157"/>
  <c r="H136" i="157"/>
  <c r="G138" i="157"/>
  <c r="G139" i="157"/>
  <c r="G122" i="143"/>
  <c r="G123" i="143"/>
  <c r="G124" i="143"/>
  <c r="G125" i="143"/>
  <c r="G126" i="143"/>
  <c r="H126" i="143"/>
  <c r="G127" i="143"/>
  <c r="G135" i="143"/>
  <c r="G136" i="143"/>
  <c r="H136" i="143"/>
  <c r="G138" i="143"/>
  <c r="G139" i="143"/>
  <c r="C8" i="133"/>
  <c r="E8" i="133"/>
  <c r="G8" i="133"/>
  <c r="C9" i="133"/>
  <c r="E9" i="133"/>
  <c r="G9" i="133"/>
  <c r="C10" i="133"/>
  <c r="E10" i="133"/>
  <c r="G10" i="133"/>
  <c r="C11" i="133"/>
  <c r="E11" i="133"/>
  <c r="G11" i="133"/>
  <c r="C12" i="133"/>
  <c r="E12" i="133"/>
  <c r="G12" i="133"/>
  <c r="C13" i="133"/>
  <c r="E13" i="133"/>
  <c r="G13" i="133"/>
  <c r="E14" i="133"/>
  <c r="G15" i="133"/>
  <c r="C23" i="133"/>
  <c r="E23" i="133"/>
  <c r="G23" i="133"/>
  <c r="C24" i="133"/>
  <c r="E24" i="133"/>
  <c r="G24" i="133"/>
  <c r="C25" i="133"/>
  <c r="E25" i="133"/>
  <c r="G25" i="133"/>
  <c r="C26" i="133"/>
  <c r="E26" i="133"/>
  <c r="G26" i="133"/>
  <c r="C27" i="133"/>
  <c r="E27" i="133"/>
  <c r="G27" i="133"/>
  <c r="C28" i="133"/>
  <c r="E28" i="133"/>
  <c r="G28" i="133"/>
  <c r="E29" i="133"/>
  <c r="G30" i="133"/>
  <c r="C38" i="133"/>
  <c r="E38" i="133"/>
  <c r="G38" i="133"/>
  <c r="C39" i="133"/>
  <c r="E39" i="133"/>
  <c r="G39" i="133"/>
  <c r="C40" i="133"/>
  <c r="E40" i="133"/>
  <c r="G40" i="133"/>
  <c r="C41" i="133"/>
  <c r="E41" i="133"/>
  <c r="G41" i="133"/>
  <c r="C42" i="133"/>
  <c r="E42" i="133"/>
  <c r="G42" i="133"/>
  <c r="C43" i="133"/>
  <c r="E43" i="133"/>
  <c r="G43" i="133"/>
  <c r="C44" i="133"/>
  <c r="E44" i="133"/>
  <c r="G44" i="133"/>
  <c r="E45" i="133"/>
  <c r="G46" i="133"/>
  <c r="C56" i="133"/>
  <c r="E56" i="133"/>
  <c r="G56" i="133"/>
  <c r="C57" i="133"/>
  <c r="E57" i="133"/>
  <c r="G57" i="133"/>
  <c r="C58" i="133"/>
  <c r="E58" i="133"/>
  <c r="G58" i="133"/>
  <c r="C59" i="133"/>
  <c r="E59" i="133"/>
  <c r="G59" i="133"/>
  <c r="C60" i="133"/>
  <c r="E60" i="133"/>
  <c r="G60" i="133"/>
  <c r="C61" i="133"/>
  <c r="E61" i="133"/>
  <c r="G61" i="133"/>
  <c r="C62" i="133"/>
  <c r="E62" i="133"/>
  <c r="G62" i="133"/>
  <c r="E63" i="133"/>
  <c r="G64" i="133"/>
  <c r="G71" i="133"/>
  <c r="C20" i="165"/>
  <c r="C21" i="165"/>
  <c r="D25" i="165"/>
  <c r="E25" i="165"/>
  <c r="E26" i="165"/>
  <c r="D29" i="165"/>
  <c r="E29" i="165"/>
  <c r="E30" i="165"/>
  <c r="D32" i="165"/>
  <c r="E32" i="165"/>
  <c r="E33" i="165"/>
  <c r="G38" i="165"/>
  <c r="H38" i="165"/>
  <c r="H39" i="165"/>
  <c r="G41" i="165"/>
  <c r="H41" i="165"/>
  <c r="H42" i="165"/>
  <c r="D46" i="165"/>
  <c r="E46" i="165"/>
  <c r="E47" i="165"/>
  <c r="C51" i="165"/>
  <c r="E51" i="165"/>
  <c r="G51" i="165"/>
  <c r="C52" i="165"/>
  <c r="E52" i="165"/>
  <c r="G52" i="165"/>
  <c r="C53" i="165"/>
  <c r="E53" i="165"/>
  <c r="G53" i="165"/>
  <c r="C54" i="165"/>
  <c r="E54" i="165"/>
  <c r="G54" i="165"/>
  <c r="C55" i="165"/>
  <c r="E55" i="165"/>
  <c r="G55" i="165"/>
  <c r="C56" i="165"/>
  <c r="E56" i="165"/>
  <c r="G56" i="165"/>
  <c r="E57" i="165"/>
  <c r="G58" i="165"/>
  <c r="C20" i="166"/>
  <c r="C21" i="166"/>
  <c r="D25" i="166"/>
  <c r="E25" i="166"/>
  <c r="E26" i="166"/>
  <c r="D29" i="166"/>
  <c r="E29" i="166"/>
  <c r="E30" i="166"/>
  <c r="D32" i="166"/>
  <c r="E32" i="166"/>
  <c r="E33" i="166"/>
  <c r="G38" i="166"/>
  <c r="H38" i="166"/>
  <c r="H39" i="166"/>
  <c r="G41" i="166"/>
  <c r="H41" i="166"/>
  <c r="H42" i="166"/>
  <c r="D46" i="166"/>
  <c r="E46" i="166"/>
  <c r="E47" i="166"/>
  <c r="C51" i="166"/>
  <c r="E51" i="166"/>
  <c r="G51" i="166"/>
  <c r="C52" i="166"/>
  <c r="E52" i="166"/>
  <c r="G52" i="166"/>
  <c r="C53" i="166"/>
  <c r="E53" i="166"/>
  <c r="G53" i="166"/>
  <c r="C54" i="166"/>
  <c r="E54" i="166"/>
  <c r="G54" i="166"/>
  <c r="C55" i="166"/>
  <c r="E55" i="166"/>
  <c r="G55" i="166"/>
  <c r="C56" i="166"/>
  <c r="E56" i="166"/>
  <c r="G56" i="166"/>
  <c r="E57" i="166"/>
  <c r="G58" i="166"/>
  <c r="C23" i="167"/>
  <c r="C24" i="167"/>
  <c r="C25" i="167"/>
  <c r="C26" i="167"/>
  <c r="D30" i="167"/>
  <c r="E30" i="167"/>
  <c r="D31" i="167"/>
  <c r="E31" i="167"/>
  <c r="E32" i="167"/>
  <c r="D35" i="167"/>
  <c r="E35" i="167"/>
  <c r="D36" i="167"/>
  <c r="E36" i="167"/>
  <c r="E37" i="167"/>
  <c r="D39" i="167"/>
  <c r="E39" i="167"/>
  <c r="D40" i="167"/>
  <c r="E40" i="167"/>
  <c r="E41" i="167"/>
  <c r="D43" i="167"/>
  <c r="E43" i="167"/>
  <c r="D44" i="167"/>
  <c r="E44" i="167"/>
  <c r="E45" i="167"/>
  <c r="G50" i="167"/>
  <c r="H50" i="167"/>
  <c r="G51" i="167"/>
  <c r="H51" i="167"/>
  <c r="H52" i="167"/>
  <c r="G54" i="167"/>
  <c r="H54" i="167"/>
  <c r="G55" i="167"/>
  <c r="H55" i="167"/>
  <c r="H56" i="167"/>
  <c r="D60" i="167"/>
  <c r="E60" i="167"/>
  <c r="D61" i="167"/>
  <c r="E61" i="167"/>
  <c r="E62" i="167"/>
  <c r="C66" i="167"/>
  <c r="E66" i="167"/>
  <c r="G66" i="167"/>
  <c r="C67" i="167"/>
  <c r="E67" i="167"/>
  <c r="G67" i="167"/>
  <c r="C68" i="167"/>
  <c r="E68" i="167"/>
  <c r="G68" i="167"/>
  <c r="C69" i="167"/>
  <c r="E69" i="167"/>
  <c r="G69" i="167"/>
  <c r="C70" i="167"/>
  <c r="E70" i="167"/>
  <c r="G70" i="167"/>
  <c r="C71" i="167"/>
  <c r="E71" i="167"/>
  <c r="G71" i="167"/>
  <c r="C72" i="167"/>
  <c r="E72" i="167"/>
  <c r="G72" i="167"/>
  <c r="E73" i="167"/>
  <c r="G74" i="167"/>
  <c r="C23" i="168"/>
  <c r="C24" i="168"/>
  <c r="C25" i="168"/>
  <c r="C26" i="168"/>
  <c r="D30" i="168"/>
  <c r="E30" i="168"/>
  <c r="D31" i="168"/>
  <c r="E31" i="168"/>
  <c r="E32" i="168"/>
  <c r="D35" i="168"/>
  <c r="E35" i="168"/>
  <c r="D36" i="168"/>
  <c r="E36" i="168"/>
  <c r="E37" i="168"/>
  <c r="D39" i="168"/>
  <c r="E39" i="168"/>
  <c r="D40" i="168"/>
  <c r="E40" i="168"/>
  <c r="E41" i="168"/>
  <c r="D43" i="168"/>
  <c r="E43" i="168"/>
  <c r="D44" i="168"/>
  <c r="E44" i="168"/>
  <c r="E45" i="168"/>
  <c r="G50" i="168"/>
  <c r="H50" i="168"/>
  <c r="G51" i="168"/>
  <c r="H51" i="168"/>
  <c r="H52" i="168"/>
  <c r="G54" i="168"/>
  <c r="H54" i="168"/>
  <c r="G55" i="168"/>
  <c r="H55" i="168"/>
  <c r="H56" i="168"/>
  <c r="D60" i="168"/>
  <c r="E60" i="168"/>
  <c r="D61" i="168"/>
  <c r="E61" i="168"/>
  <c r="E62" i="168"/>
  <c r="C66" i="168"/>
  <c r="E66" i="168"/>
  <c r="G66" i="168"/>
  <c r="C67" i="168"/>
  <c r="E67" i="168"/>
  <c r="G67" i="168"/>
  <c r="C68" i="168"/>
  <c r="E68" i="168"/>
  <c r="G68" i="168"/>
  <c r="C69" i="168"/>
  <c r="E69" i="168"/>
  <c r="G69" i="168"/>
  <c r="C70" i="168"/>
  <c r="E70" i="168"/>
  <c r="G70" i="168"/>
  <c r="C71" i="168"/>
  <c r="E71" i="168"/>
  <c r="G71" i="168"/>
  <c r="C72" i="168"/>
  <c r="E72" i="168"/>
  <c r="G72" i="168"/>
  <c r="E73" i="168"/>
  <c r="G74" i="168"/>
</calcChain>
</file>

<file path=xl/comments1.xml><?xml version="1.0" encoding="utf-8"?>
<comments xmlns="http://schemas.openxmlformats.org/spreadsheetml/2006/main">
  <authors>
    <author>Rogerio Rodrigues Pontes</author>
    <author>Rosiane de Oliveira</author>
  </authors>
  <commentList>
    <comment ref="E56" authorId="0" shapeId="0">
      <text>
        <r>
          <rPr>
            <b/>
            <sz val="9"/>
            <color indexed="81"/>
            <rFont val="Segoe UI"/>
            <family val="2"/>
          </rPr>
          <t>Rogerio Rodrigues Pontes:</t>
        </r>
        <r>
          <rPr>
            <sz val="9"/>
            <color indexed="81"/>
            <rFont val="Segoe UI"/>
            <family val="2"/>
          </rPr>
          <t xml:space="preserve">
Clásula 26ª - Parágrafo Segundo - Fica facultado às empresas o desconto mensal no valor de R$ 10,00 (dez reais) por empregado, desde que haja autorização prévia e por escrito do empregado a ser entregue pelo empregado diretamente ao empregador</t>
        </r>
      </text>
    </comment>
    <comment ref="F71" authorId="1" shapeId="0">
      <text>
        <r>
          <rPr>
            <b/>
            <sz val="9"/>
            <color indexed="81"/>
            <rFont val="Segoe UI"/>
            <family val="2"/>
          </rPr>
          <t>Rosiane de Oliveira:</t>
        </r>
        <r>
          <rPr>
            <sz val="9"/>
            <color indexed="81"/>
            <rFont val="Segoe UI"/>
            <family val="2"/>
          </rPr>
          <t xml:space="preserve">
Considera-se que 90% dos empregados estarão sob aviso prévio indenizado e 10% sob aviso prévio trabalhado</t>
        </r>
      </text>
    </comment>
    <comment ref="B73" authorId="1" shapeId="0">
      <text>
        <r>
          <rPr>
            <b/>
            <sz val="9"/>
            <color indexed="81"/>
            <rFont val="Segoe UI"/>
            <family val="2"/>
          </rPr>
          <t>Rosiane de Oliveira:</t>
        </r>
        <r>
          <rPr>
            <sz val="9"/>
            <color indexed="81"/>
            <rFont val="Segoe UI"/>
            <family val="2"/>
          </rPr>
          <t xml:space="preserve">
Conta vinculada</t>
        </r>
      </text>
    </comment>
    <comment ref="F73" authorId="1" shapeId="0">
      <text>
        <r>
          <rPr>
            <b/>
            <sz val="9"/>
            <color indexed="81"/>
            <rFont val="Segoe UI"/>
            <family val="2"/>
          </rPr>
          <t>Rosiane de Oliveira:</t>
        </r>
        <r>
          <rPr>
            <sz val="9"/>
            <color indexed="81"/>
            <rFont val="Segoe UI"/>
            <family val="2"/>
          </rPr>
          <t xml:space="preserve">
Multa FGTS - Rescisão sem Justa Causa -  multa de 40% da soma dos depósitos do FGTS, no caso de rescisão sem justa causa. Considerando que 10% dos 
empregados pedem contas, essa penalidade recai sobre os 90% remanescentes. 
Considerando o pagamento da multa para os valores depositados relativos a 
salários, férias e 13º salário o cálculo dessa provisão corresponde a:
8%x40%x90% x (1 + 5/56 + 5/56 + 1/3 * 5/56) ou 0,08 x 0,4 x 0,9 x (1 + 0,09 + 0,09 + 0,03) ou 0,03 x 1,21  que resulta 0,04 = 4% 
</t>
        </r>
      </text>
    </comment>
    <comment ref="B76" authorId="1" shapeId="0">
      <text>
        <r>
          <rPr>
            <b/>
            <sz val="9"/>
            <color indexed="81"/>
            <rFont val="Segoe UI"/>
            <family val="2"/>
          </rPr>
          <t>Rosiane de Oliveira:</t>
        </r>
        <r>
          <rPr>
            <sz val="9"/>
            <color indexed="81"/>
            <rFont val="Segoe UI"/>
            <family val="2"/>
          </rPr>
          <t xml:space="preserve">
Conta vincula, constante no 3.c
</t>
        </r>
      </text>
    </comment>
    <comment ref="F88" authorId="0" shapeId="0">
      <text>
        <r>
          <rPr>
            <b/>
            <sz val="9"/>
            <color indexed="81"/>
            <rFont val="Segoe UI"/>
            <family val="2"/>
          </rPr>
          <t>Rogerio Rodrigues Pontes:</t>
        </r>
        <r>
          <rPr>
            <sz val="9"/>
            <color indexed="81"/>
            <rFont val="Segoe UI"/>
            <family val="2"/>
          </rPr>
          <t xml:space="preserve">
Cálculo férias conta vinculada X 4 meses afastamento / 12 meses x porcentagem de ocorrência</t>
        </r>
      </text>
    </comment>
  </commentList>
</comments>
</file>

<file path=xl/comments10.xml><?xml version="1.0" encoding="utf-8"?>
<comments xmlns="http://schemas.openxmlformats.org/spreadsheetml/2006/main">
  <authors>
    <author>Rogerio Rodrigues Pontes</author>
    <author>Rosiane de Oliveira</author>
  </authors>
  <commentList>
    <comment ref="E56" authorId="0" shapeId="0">
      <text>
        <r>
          <rPr>
            <b/>
            <sz val="9"/>
            <color indexed="81"/>
            <rFont val="Segoe UI"/>
            <family val="2"/>
          </rPr>
          <t>Rogerio Rodrigues Pontes:</t>
        </r>
        <r>
          <rPr>
            <sz val="9"/>
            <color indexed="81"/>
            <rFont val="Segoe UI"/>
            <family val="2"/>
          </rPr>
          <t xml:space="preserve">
Clásula 26ª - Parágrafo Segundo - Fica facultado às empresas o desconto mensal no valor de R$ 10,00 (dez reais) por empregado, desde que haja autorização prévia e por escrito do empregado a ser entregue pelo empregado diretamente ao empregador</t>
        </r>
      </text>
    </comment>
    <comment ref="F71" authorId="1" shapeId="0">
      <text>
        <r>
          <rPr>
            <b/>
            <sz val="9"/>
            <color indexed="81"/>
            <rFont val="Segoe UI"/>
            <family val="2"/>
          </rPr>
          <t>Rosiane de Oliveira:</t>
        </r>
        <r>
          <rPr>
            <sz val="9"/>
            <color indexed="81"/>
            <rFont val="Segoe UI"/>
            <family val="2"/>
          </rPr>
          <t xml:space="preserve">
Considera-se que 90% dos empregados estarão sob aviso prévio indenizado e 10% sob aviso prévio trabalhado</t>
        </r>
      </text>
    </comment>
    <comment ref="B73" authorId="1" shapeId="0">
      <text>
        <r>
          <rPr>
            <b/>
            <sz val="9"/>
            <color indexed="81"/>
            <rFont val="Segoe UI"/>
            <family val="2"/>
          </rPr>
          <t>Rosiane de Oliveira:</t>
        </r>
        <r>
          <rPr>
            <sz val="9"/>
            <color indexed="81"/>
            <rFont val="Segoe UI"/>
            <family val="2"/>
          </rPr>
          <t xml:space="preserve">
Conta vinculada</t>
        </r>
      </text>
    </comment>
    <comment ref="F73" authorId="1" shapeId="0">
      <text>
        <r>
          <rPr>
            <b/>
            <sz val="9"/>
            <color indexed="81"/>
            <rFont val="Segoe UI"/>
            <family val="2"/>
          </rPr>
          <t>Rosiane de Oliveira:</t>
        </r>
        <r>
          <rPr>
            <sz val="9"/>
            <color indexed="81"/>
            <rFont val="Segoe UI"/>
            <family val="2"/>
          </rPr>
          <t xml:space="preserve">
Multa FGTS - Rescisão sem Justa Causa -  multa de 40% da soma dos depósitos do FGTS, no caso de rescisão sem justa causa. Considerando que 10% dos 
empregados pedem contas, essa penalidade recai sobre os 90% remanescentes. 
Considerando o pagamento da multa para os valores depositados relativos a 
salários, férias e 13º salário o cálculo dessa provisão corresponde a:
8%x40%x90% x (1 + 5/56 + 5/56 + 1/3 * 5/56) ou 0,08 x 0,4 x 0,9 x (1 + 0,09 + 0,09 + 0,03) ou 0,03 x 1,21  que resulta 0,04 = 4% 
</t>
        </r>
      </text>
    </comment>
    <comment ref="B76" authorId="1" shapeId="0">
      <text>
        <r>
          <rPr>
            <b/>
            <sz val="9"/>
            <color indexed="81"/>
            <rFont val="Segoe UI"/>
            <family val="2"/>
          </rPr>
          <t>Rosiane de Oliveira:</t>
        </r>
        <r>
          <rPr>
            <sz val="9"/>
            <color indexed="81"/>
            <rFont val="Segoe UI"/>
            <family val="2"/>
          </rPr>
          <t xml:space="preserve">
Conta vincula, constante no 3.c
</t>
        </r>
      </text>
    </comment>
    <comment ref="F88" authorId="0" shapeId="0">
      <text>
        <r>
          <rPr>
            <b/>
            <sz val="9"/>
            <color indexed="81"/>
            <rFont val="Segoe UI"/>
            <family val="2"/>
          </rPr>
          <t>Rogerio Rodrigues Pontes:</t>
        </r>
        <r>
          <rPr>
            <sz val="9"/>
            <color indexed="81"/>
            <rFont val="Segoe UI"/>
            <family val="2"/>
          </rPr>
          <t xml:space="preserve">
Cálculo férias conta vinculada X 4 meses afastamento / 12 meses x porcentagem de ocorrência</t>
        </r>
      </text>
    </comment>
  </commentList>
</comments>
</file>

<file path=xl/comments11.xml><?xml version="1.0" encoding="utf-8"?>
<comments xmlns="http://schemas.openxmlformats.org/spreadsheetml/2006/main">
  <authors>
    <author>Rogerio Rodrigues Pontes</author>
  </authors>
  <commentList>
    <comment ref="D50" authorId="0" shapeId="0">
      <text>
        <r>
          <rPr>
            <sz val="9"/>
            <color indexed="81"/>
            <rFont val="Segoe UI"/>
            <family val="2"/>
          </rPr>
          <t xml:space="preserve">
0m² = 1x por mês. A produtividade de referência é 130m2, ou seja, se espera que 1 funcionário, em jornada de 8h, seja capaz de limpar 130m2 de área física.
Então, se 1 funcionário fosse limpar tudo de uma vez, seriam necessários 0m2/130m2 = 0 dias úteis de trabalho (em jornada de 8h). Isso dá 0*8 = 0h</t>
        </r>
      </text>
    </comment>
    <comment ref="E50" authorId="0" shapeId="0">
      <text>
        <r>
          <rPr>
            <sz val="9"/>
            <color indexed="81"/>
            <rFont val="Segoe UI"/>
            <family val="2"/>
          </rPr>
          <t xml:space="preserve">
Número de dias de trabalho por ano: 365 dias por ano.
Número de meses no ano: 12 meses
Número de dia por mês: 30 dias
Número de dias na semana: 7 dias
Número de semanas no mês: 30 ÷ 7 = 4,29 semanas
Números de horas semanais – jornada: 44 horas semanais
Número de hora no mês 4,29 x 44 = 188,76
Número de horas no trimestre = 566,28</t>
        </r>
      </text>
    </comment>
    <comment ref="D54" authorId="0" shapeId="0">
      <text>
        <r>
          <rPr>
            <sz val="9"/>
            <color indexed="81"/>
            <rFont val="Segoe UI"/>
            <family val="2"/>
          </rPr>
          <t xml:space="preserve">
1 vezes por mês (jornada de 8 horas diária)
82,84m²/300 = 0,276133333 X 8hs = 2,209066664 = arred. 3hs</t>
        </r>
      </text>
    </comment>
  </commentList>
</comments>
</file>

<file path=xl/comments12.xml><?xml version="1.0" encoding="utf-8"?>
<comments xmlns="http://schemas.openxmlformats.org/spreadsheetml/2006/main">
  <authors>
    <author>Rogerio Rodrigues Pontes</author>
    <author>Rosiane de Oliveira</author>
  </authors>
  <commentList>
    <comment ref="F16" authorId="0" shapeId="0">
      <text>
        <r>
          <rPr>
            <b/>
            <sz val="9"/>
            <color indexed="81"/>
            <rFont val="Segoe UI"/>
            <family val="2"/>
          </rPr>
          <t xml:space="preserve">Rogerio Rodrigues Pontes:
</t>
        </r>
        <r>
          <rPr>
            <sz val="9"/>
            <color indexed="81"/>
            <rFont val="Segoe UI"/>
            <family val="2"/>
          </rPr>
          <t>executa as funções de limpeza, com incidência de insalubridade</t>
        </r>
      </text>
    </comment>
    <comment ref="F29" authorId="0" shapeId="0">
      <text>
        <r>
          <rPr>
            <b/>
            <sz val="9"/>
            <color indexed="81"/>
            <rFont val="Segoe UI"/>
            <family val="2"/>
          </rPr>
          <t>Rogerio Rodrigues Pontes:</t>
        </r>
        <r>
          <rPr>
            <sz val="9"/>
            <color indexed="81"/>
            <rFont val="Segoe UI"/>
            <family val="2"/>
          </rPr>
          <t xml:space="preserve">
Excetuta as funções de agente de higienização</t>
        </r>
      </text>
    </comment>
    <comment ref="F71" authorId="1" shapeId="0">
      <text>
        <r>
          <rPr>
            <b/>
            <sz val="9"/>
            <color indexed="81"/>
            <rFont val="Segoe UI"/>
            <family val="2"/>
          </rPr>
          <t>Rosiane de Oliveira:</t>
        </r>
        <r>
          <rPr>
            <sz val="9"/>
            <color indexed="81"/>
            <rFont val="Segoe UI"/>
            <family val="2"/>
          </rPr>
          <t xml:space="preserve">
Considera-se que 90% dos empregados estarão sob aviso prévio indenizado e 10% sob aviso prévio trabalhado</t>
        </r>
      </text>
    </comment>
    <comment ref="B73" authorId="1" shapeId="0">
      <text>
        <r>
          <rPr>
            <b/>
            <sz val="9"/>
            <color indexed="81"/>
            <rFont val="Segoe UI"/>
            <family val="2"/>
          </rPr>
          <t>Rosiane de Oliveira:</t>
        </r>
        <r>
          <rPr>
            <sz val="9"/>
            <color indexed="81"/>
            <rFont val="Segoe UI"/>
            <family val="2"/>
          </rPr>
          <t xml:space="preserve">
Conta vinculada</t>
        </r>
      </text>
    </comment>
    <comment ref="B76" authorId="1" shapeId="0">
      <text>
        <r>
          <rPr>
            <b/>
            <sz val="9"/>
            <color indexed="81"/>
            <rFont val="Segoe UI"/>
            <family val="2"/>
          </rPr>
          <t>Rosiane de Oliveira:</t>
        </r>
        <r>
          <rPr>
            <sz val="9"/>
            <color indexed="81"/>
            <rFont val="Segoe UI"/>
            <family val="2"/>
          </rPr>
          <t xml:space="preserve">
Conta vincula, constante no 3.c
</t>
        </r>
      </text>
    </comment>
  </commentList>
</comments>
</file>

<file path=xl/comments13.xml><?xml version="1.0" encoding="utf-8"?>
<comments xmlns="http://schemas.openxmlformats.org/spreadsheetml/2006/main">
  <authors>
    <author>Rogerio Rodrigues Pontes</author>
    <author>Rosiane de Oliveira</author>
  </authors>
  <commentList>
    <comment ref="E56" authorId="0" shapeId="0">
      <text>
        <r>
          <rPr>
            <b/>
            <sz val="9"/>
            <color indexed="81"/>
            <rFont val="Segoe UI"/>
            <family val="2"/>
          </rPr>
          <t>Rogerio Rodrigues Pontes:</t>
        </r>
        <r>
          <rPr>
            <sz val="9"/>
            <color indexed="81"/>
            <rFont val="Segoe UI"/>
            <family val="2"/>
          </rPr>
          <t xml:space="preserve">
Clásula 26ª - Parágrafo Segundo - Fica facultado às empresas o desconto mensal no valor de R$ 10,00 (dez reais) por empregado, desde que haja autorização prévia e por escrito do empregado a ser entregue pelo empregado diretamente ao empregador</t>
        </r>
      </text>
    </comment>
    <comment ref="F71" authorId="1" shapeId="0">
      <text>
        <r>
          <rPr>
            <b/>
            <sz val="9"/>
            <color indexed="81"/>
            <rFont val="Segoe UI"/>
            <family val="2"/>
          </rPr>
          <t>Rosiane de Oliveira:</t>
        </r>
        <r>
          <rPr>
            <sz val="9"/>
            <color indexed="81"/>
            <rFont val="Segoe UI"/>
            <family val="2"/>
          </rPr>
          <t xml:space="preserve">
Considera-se que 90% dos empregados estarão sob aviso prévio indenizado e 10% sob aviso prévio trabalhado</t>
        </r>
      </text>
    </comment>
    <comment ref="B73" authorId="1" shapeId="0">
      <text>
        <r>
          <rPr>
            <b/>
            <sz val="9"/>
            <color indexed="81"/>
            <rFont val="Segoe UI"/>
            <family val="2"/>
          </rPr>
          <t>Rosiane de Oliveira:</t>
        </r>
        <r>
          <rPr>
            <sz val="9"/>
            <color indexed="81"/>
            <rFont val="Segoe UI"/>
            <family val="2"/>
          </rPr>
          <t xml:space="preserve">
Conta vinculada</t>
        </r>
      </text>
    </comment>
    <comment ref="F73" authorId="1" shapeId="0">
      <text>
        <r>
          <rPr>
            <b/>
            <sz val="9"/>
            <color indexed="81"/>
            <rFont val="Segoe UI"/>
            <family val="2"/>
          </rPr>
          <t>Rosiane de Oliveira:</t>
        </r>
        <r>
          <rPr>
            <sz val="9"/>
            <color indexed="81"/>
            <rFont val="Segoe UI"/>
            <family val="2"/>
          </rPr>
          <t xml:space="preserve">
Multa FGTS - Rescisão sem Justa Causa -  multa de 40% da soma dos depósitos do FGTS, no caso de rescisão sem justa causa. Considerando que 10% dos 
empregados pedem contas, essa penalidade recai sobre os 90% remanescentes. 
Considerando o pagamento da multa para os valores depositados relativos a 
salários, férias e 13º salário o cálculo dessa provisão corresponde a:
8%x40%x90% x (1 + 5/56 + 5/56 + 1/3 * 5/56) ou 0,08 x 0,4 x 0,9 x (1 + 0,09 + 0,09 + 0,03) ou 0,03 x 1,21  que resulta 0,04 = 4% 
</t>
        </r>
      </text>
    </comment>
    <comment ref="B76" authorId="1" shapeId="0">
      <text>
        <r>
          <rPr>
            <b/>
            <sz val="9"/>
            <color indexed="81"/>
            <rFont val="Segoe UI"/>
            <family val="2"/>
          </rPr>
          <t>Rosiane de Oliveira:</t>
        </r>
        <r>
          <rPr>
            <sz val="9"/>
            <color indexed="81"/>
            <rFont val="Segoe UI"/>
            <family val="2"/>
          </rPr>
          <t xml:space="preserve">
Conta vincula, constante no 3.c
</t>
        </r>
      </text>
    </comment>
    <comment ref="F88" authorId="0" shapeId="0">
      <text>
        <r>
          <rPr>
            <b/>
            <sz val="9"/>
            <color indexed="81"/>
            <rFont val="Segoe UI"/>
            <family val="2"/>
          </rPr>
          <t>Rogerio Rodrigues Pontes:</t>
        </r>
        <r>
          <rPr>
            <sz val="9"/>
            <color indexed="81"/>
            <rFont val="Segoe UI"/>
            <family val="2"/>
          </rPr>
          <t xml:space="preserve">
Cálculo férias conta vinculada X 4 meses afastamento / 12 meses x porcentagem de ocorrência</t>
        </r>
      </text>
    </comment>
  </commentList>
</comments>
</file>

<file path=xl/comments14.xml><?xml version="1.0" encoding="utf-8"?>
<comments xmlns="http://schemas.openxmlformats.org/spreadsheetml/2006/main">
  <authors>
    <author>Rogerio Rodrigues Pontes</author>
    <author>Rosiane de Oliveira</author>
  </authors>
  <commentList>
    <comment ref="E56" authorId="0" shapeId="0">
      <text>
        <r>
          <rPr>
            <b/>
            <sz val="9"/>
            <color indexed="81"/>
            <rFont val="Segoe UI"/>
            <family val="2"/>
          </rPr>
          <t>Rogerio Rodrigues Pontes:</t>
        </r>
        <r>
          <rPr>
            <sz val="9"/>
            <color indexed="81"/>
            <rFont val="Segoe UI"/>
            <family val="2"/>
          </rPr>
          <t xml:space="preserve">
Clásula 26ª - Parágrafo Segundo - Fica facultado às empresas o desconto mensal no valor de R$ 10,00 (dez reais) por empregado, desde que haja autorização prévia e por escrito do empregado a ser entregue pelo empregado diretamente ao empregador</t>
        </r>
      </text>
    </comment>
    <comment ref="F71" authorId="1" shapeId="0">
      <text>
        <r>
          <rPr>
            <b/>
            <sz val="9"/>
            <color indexed="81"/>
            <rFont val="Segoe UI"/>
            <family val="2"/>
          </rPr>
          <t>Rosiane de Oliveira:</t>
        </r>
        <r>
          <rPr>
            <sz val="9"/>
            <color indexed="81"/>
            <rFont val="Segoe UI"/>
            <family val="2"/>
          </rPr>
          <t xml:space="preserve">
Considera-se que 90% dos empregados estarão sob aviso prévio indenizado e 10% sob aviso prévio trabalhado</t>
        </r>
      </text>
    </comment>
    <comment ref="B73" authorId="1" shapeId="0">
      <text>
        <r>
          <rPr>
            <b/>
            <sz val="9"/>
            <color indexed="81"/>
            <rFont val="Segoe UI"/>
            <family val="2"/>
          </rPr>
          <t>Rosiane de Oliveira:</t>
        </r>
        <r>
          <rPr>
            <sz val="9"/>
            <color indexed="81"/>
            <rFont val="Segoe UI"/>
            <family val="2"/>
          </rPr>
          <t xml:space="preserve">
Conta vinculada</t>
        </r>
      </text>
    </comment>
    <comment ref="F73" authorId="1" shapeId="0">
      <text>
        <r>
          <rPr>
            <b/>
            <sz val="9"/>
            <color indexed="81"/>
            <rFont val="Segoe UI"/>
            <family val="2"/>
          </rPr>
          <t>Rosiane de Oliveira:</t>
        </r>
        <r>
          <rPr>
            <sz val="9"/>
            <color indexed="81"/>
            <rFont val="Segoe UI"/>
            <family val="2"/>
          </rPr>
          <t xml:space="preserve">
Multa FGTS - Rescisão sem Justa Causa -  multa de 40% da soma dos depósitos do FGTS, no caso de rescisão sem justa causa. Considerando que 10% dos 
empregados pedem contas, essa penalidade recai sobre os 90% remanescentes. 
Considerando o pagamento da multa para os valores depositados relativos a 
salários, férias e 13º salário o cálculo dessa provisão corresponde a:
8%x40%x90% x (1 + 5/56 + 5/56 + 1/3 * 5/56) ou 0,08 x 0,4 x 0,9 x (1 + 0,09 + 0,09 + 0,03) ou 0,03 x 1,21  que resulta 0,04 = 4% 
</t>
        </r>
      </text>
    </comment>
    <comment ref="B76" authorId="1" shapeId="0">
      <text>
        <r>
          <rPr>
            <b/>
            <sz val="9"/>
            <color indexed="81"/>
            <rFont val="Segoe UI"/>
            <family val="2"/>
          </rPr>
          <t>Rosiane de Oliveira:</t>
        </r>
        <r>
          <rPr>
            <sz val="9"/>
            <color indexed="81"/>
            <rFont val="Segoe UI"/>
            <family val="2"/>
          </rPr>
          <t xml:space="preserve">
Conta vincula, constante no 3.c
</t>
        </r>
      </text>
    </comment>
    <comment ref="F88" authorId="0" shapeId="0">
      <text>
        <r>
          <rPr>
            <b/>
            <sz val="9"/>
            <color indexed="81"/>
            <rFont val="Segoe UI"/>
            <family val="2"/>
          </rPr>
          <t>Rogerio Rodrigues Pontes:</t>
        </r>
        <r>
          <rPr>
            <sz val="9"/>
            <color indexed="81"/>
            <rFont val="Segoe UI"/>
            <family val="2"/>
          </rPr>
          <t xml:space="preserve">
Cálculo férias conta vinculada X 4 meses afastamento / 12 meses x porcentagem de ocorrência</t>
        </r>
      </text>
    </comment>
  </commentList>
</comments>
</file>

<file path=xl/comments15.xml><?xml version="1.0" encoding="utf-8"?>
<comments xmlns="http://schemas.openxmlformats.org/spreadsheetml/2006/main">
  <authors>
    <author>Rogerio Rodrigues Pontes</author>
    <author>Rosiane de Oliveira</author>
  </authors>
  <commentList>
    <comment ref="E56" authorId="0" shapeId="0">
      <text>
        <r>
          <rPr>
            <b/>
            <sz val="9"/>
            <color indexed="81"/>
            <rFont val="Segoe UI"/>
            <family val="2"/>
          </rPr>
          <t>Rogerio Rodrigues Pontes:</t>
        </r>
        <r>
          <rPr>
            <sz val="9"/>
            <color indexed="81"/>
            <rFont val="Segoe UI"/>
            <family val="2"/>
          </rPr>
          <t xml:space="preserve">
Clásula 26ª - Parágrafo Segundo - Fica facultado às empresas o desconto mensal no valor de R$ 10,00 (dez reais) por empregado, desde que haja autorização prévia e por escrito do empregado a ser entregue pelo empregado diretamente ao empregador</t>
        </r>
      </text>
    </comment>
    <comment ref="F71" authorId="1" shapeId="0">
      <text>
        <r>
          <rPr>
            <b/>
            <sz val="9"/>
            <color indexed="81"/>
            <rFont val="Segoe UI"/>
            <family val="2"/>
          </rPr>
          <t>Rosiane de Oliveira:</t>
        </r>
        <r>
          <rPr>
            <sz val="9"/>
            <color indexed="81"/>
            <rFont val="Segoe UI"/>
            <family val="2"/>
          </rPr>
          <t xml:space="preserve">
Considera-se que 90% dos empregados estarão sob aviso prévio indenizado e 10% sob aviso prévio trabalhado</t>
        </r>
      </text>
    </comment>
    <comment ref="B73" authorId="1" shapeId="0">
      <text>
        <r>
          <rPr>
            <b/>
            <sz val="9"/>
            <color indexed="81"/>
            <rFont val="Segoe UI"/>
            <family val="2"/>
          </rPr>
          <t>Rosiane de Oliveira:</t>
        </r>
        <r>
          <rPr>
            <sz val="9"/>
            <color indexed="81"/>
            <rFont val="Segoe UI"/>
            <family val="2"/>
          </rPr>
          <t xml:space="preserve">
Conta vinculada</t>
        </r>
      </text>
    </comment>
    <comment ref="F73" authorId="1" shapeId="0">
      <text>
        <r>
          <rPr>
            <b/>
            <sz val="9"/>
            <color indexed="81"/>
            <rFont val="Segoe UI"/>
            <family val="2"/>
          </rPr>
          <t>Rosiane de Oliveira:</t>
        </r>
        <r>
          <rPr>
            <sz val="9"/>
            <color indexed="81"/>
            <rFont val="Segoe UI"/>
            <family val="2"/>
          </rPr>
          <t xml:space="preserve">
Multa FGTS - Rescisão sem Justa Causa -  multa de 40% da soma dos depósitos do FGTS, no caso de rescisão sem justa causa. Considerando que 10% dos 
empregados pedem contas, essa penalidade recai sobre os 90% remanescentes. 
Considerando o pagamento da multa para os valores depositados relativos a 
salários, férias e 13º salário o cálculo dessa provisão corresponde a:
8%x40%x90% x (1 + 5/56 + 5/56 + 1/3 * 5/56) ou 0,08 x 0,4 x 0,9 x (1 + 0,09 + 0,09 + 0,03) ou 0,03 x 1,21  que resulta 0,04 = 4% 
</t>
        </r>
      </text>
    </comment>
    <comment ref="B76" authorId="1" shapeId="0">
      <text>
        <r>
          <rPr>
            <b/>
            <sz val="9"/>
            <color indexed="81"/>
            <rFont val="Segoe UI"/>
            <family val="2"/>
          </rPr>
          <t>Rosiane de Oliveira:</t>
        </r>
        <r>
          <rPr>
            <sz val="9"/>
            <color indexed="81"/>
            <rFont val="Segoe UI"/>
            <family val="2"/>
          </rPr>
          <t xml:space="preserve">
Conta vincula, constante no 3.c
</t>
        </r>
      </text>
    </comment>
    <comment ref="F88" authorId="0" shapeId="0">
      <text>
        <r>
          <rPr>
            <b/>
            <sz val="9"/>
            <color indexed="81"/>
            <rFont val="Segoe UI"/>
            <family val="2"/>
          </rPr>
          <t>Rogerio Rodrigues Pontes:</t>
        </r>
        <r>
          <rPr>
            <sz val="9"/>
            <color indexed="81"/>
            <rFont val="Segoe UI"/>
            <family val="2"/>
          </rPr>
          <t xml:space="preserve">
Cálculo férias conta vinculada X 4 meses afastamento / 12 meses x porcentagem de ocorrência</t>
        </r>
      </text>
    </comment>
  </commentList>
</comments>
</file>

<file path=xl/comments16.xml><?xml version="1.0" encoding="utf-8"?>
<comments xmlns="http://schemas.openxmlformats.org/spreadsheetml/2006/main">
  <authors>
    <author>Rogerio Rodrigues Pontes</author>
  </authors>
  <commentList>
    <comment ref="C36" authorId="0" shapeId="0">
      <text>
        <r>
          <rPr>
            <b/>
            <sz val="9"/>
            <color indexed="81"/>
            <rFont val="Segoe UI"/>
            <family val="2"/>
          </rPr>
          <t>Rogerio Rodrigues Pontes:</t>
        </r>
        <r>
          <rPr>
            <sz val="9"/>
            <color indexed="81"/>
            <rFont val="Segoe UI"/>
            <family val="2"/>
          </rPr>
          <t xml:space="preserve">
considerado mesma produtividade tendo em vista que o líder desempenhará as atividades de agente de higienização</t>
        </r>
      </text>
    </comment>
    <comment ref="D50" authorId="0" shapeId="0">
      <text>
        <r>
          <rPr>
            <sz val="9"/>
            <color indexed="81"/>
            <rFont val="Segoe UI"/>
            <family val="2"/>
          </rPr>
          <t xml:space="preserve">
0m² = 1x por mês. A produtividade de referência é 130m2, ou seja, se espera que 1 funcionário, em jornada de 8h, seja capaz de limpar 130m2 de área física.
Então, se 1 funcionário fosse limpar tudo de uma vez, seriam necessários 0m2/130m2 = 0 dias úteis de trabalho (em jornada de 8h). Isso dá 0*8 = 0h</t>
        </r>
      </text>
    </comment>
    <comment ref="E50" authorId="0" shapeId="0">
      <text>
        <r>
          <rPr>
            <sz val="9"/>
            <color indexed="81"/>
            <rFont val="Segoe UI"/>
            <family val="2"/>
          </rPr>
          <t xml:space="preserve">
Número de dias de trabalho por ano: 365 dias por ano.
Número de meses no ano: 12 meses
Número de dia por mês: 30 dias
Número de dias na semana: 7 dias
Número de semanas no mês: 30 ÷ 7 = 4,29 semanas
Números de horas semanais – jornada: 44 horas semanais
Número de hora no mês 4,29 x 44 = 188,76
Número de horas no trimestre = 566,28</t>
        </r>
      </text>
    </comment>
    <comment ref="D54" authorId="0" shapeId="0">
      <text>
        <r>
          <rPr>
            <sz val="9"/>
            <color indexed="81"/>
            <rFont val="Segoe UI"/>
            <family val="2"/>
          </rPr>
          <t xml:space="preserve">
1 vez por mês (jornada de 8 horas diária)
110,94m²/300 = 0,3698 X 8hs = 2,9584 hs = arred. 3hs</t>
        </r>
      </text>
    </comment>
  </commentList>
</comments>
</file>

<file path=xl/comments2.xml><?xml version="1.0" encoding="utf-8"?>
<comments xmlns="http://schemas.openxmlformats.org/spreadsheetml/2006/main">
  <authors>
    <author>Rogerio Rodrigues Pontes</author>
    <author>Rosiane de Oliveira</author>
  </authors>
  <commentList>
    <comment ref="E56" authorId="0" shapeId="0">
      <text>
        <r>
          <rPr>
            <b/>
            <sz val="9"/>
            <color indexed="81"/>
            <rFont val="Segoe UI"/>
            <family val="2"/>
          </rPr>
          <t>Rogerio Rodrigues Pontes:</t>
        </r>
        <r>
          <rPr>
            <sz val="9"/>
            <color indexed="81"/>
            <rFont val="Segoe UI"/>
            <family val="2"/>
          </rPr>
          <t xml:space="preserve">
Clásula 26ª - Parágrafo Segundo - Fica facultado às empresas o desconto mensal no valor de R$ 10,00 (dez reais) por empregado, desde que haja autorização prévia e por escrito do empregado a ser entregue pelo empregado diretamente ao empregador</t>
        </r>
      </text>
    </comment>
    <comment ref="F71" authorId="1" shapeId="0">
      <text>
        <r>
          <rPr>
            <b/>
            <sz val="9"/>
            <color indexed="81"/>
            <rFont val="Segoe UI"/>
            <family val="2"/>
          </rPr>
          <t>Rosiane de Oliveira:</t>
        </r>
        <r>
          <rPr>
            <sz val="9"/>
            <color indexed="81"/>
            <rFont val="Segoe UI"/>
            <family val="2"/>
          </rPr>
          <t xml:space="preserve">
Considera-se que 90% dos empregados estarão sob aviso prévio indenizado e 10% sob aviso prévio trabalhado</t>
        </r>
      </text>
    </comment>
    <comment ref="B73" authorId="1" shapeId="0">
      <text>
        <r>
          <rPr>
            <b/>
            <sz val="9"/>
            <color indexed="81"/>
            <rFont val="Segoe UI"/>
            <family val="2"/>
          </rPr>
          <t>Rosiane de Oliveira:</t>
        </r>
        <r>
          <rPr>
            <sz val="9"/>
            <color indexed="81"/>
            <rFont val="Segoe UI"/>
            <family val="2"/>
          </rPr>
          <t xml:space="preserve">
Conta vinculada</t>
        </r>
      </text>
    </comment>
    <comment ref="F73" authorId="1" shapeId="0">
      <text>
        <r>
          <rPr>
            <b/>
            <sz val="9"/>
            <color indexed="81"/>
            <rFont val="Segoe UI"/>
            <family val="2"/>
          </rPr>
          <t>Rosiane de Oliveira:</t>
        </r>
        <r>
          <rPr>
            <sz val="9"/>
            <color indexed="81"/>
            <rFont val="Segoe UI"/>
            <family val="2"/>
          </rPr>
          <t xml:space="preserve">
Multa FGTS - Rescisão sem Justa Causa -  multa de 40% da soma dos depósitos do FGTS, no caso de rescisão sem justa causa. Considerando que 10% dos 
empregados pedem contas, essa penalidade recai sobre os 90% remanescentes. 
Considerando o pagamento da multa para os valores depositados relativos a 
salários, férias e 13º salário o cálculo dessa provisão corresponde a:
8%x40%x90% x (1 + 5/56 + 5/56 + 1/3 * 5/56) ou 0,08 x 0,4 x 0,9 x (1 + 0,09 + 0,09 + 0,03) ou 0,03 x 1,21  que resulta 0,04 = 4% 
</t>
        </r>
      </text>
    </comment>
    <comment ref="B76" authorId="1" shapeId="0">
      <text>
        <r>
          <rPr>
            <b/>
            <sz val="9"/>
            <color indexed="81"/>
            <rFont val="Segoe UI"/>
            <family val="2"/>
          </rPr>
          <t>Rosiane de Oliveira:</t>
        </r>
        <r>
          <rPr>
            <sz val="9"/>
            <color indexed="81"/>
            <rFont val="Segoe UI"/>
            <family val="2"/>
          </rPr>
          <t xml:space="preserve">
Conta vincula, constante no 3.c
</t>
        </r>
      </text>
    </comment>
    <comment ref="F88" authorId="0" shapeId="0">
      <text>
        <r>
          <rPr>
            <b/>
            <sz val="9"/>
            <color indexed="81"/>
            <rFont val="Segoe UI"/>
            <family val="2"/>
          </rPr>
          <t>Rogerio Rodrigues Pontes:</t>
        </r>
        <r>
          <rPr>
            <sz val="9"/>
            <color indexed="81"/>
            <rFont val="Segoe UI"/>
            <family val="2"/>
          </rPr>
          <t xml:space="preserve">
Cálculo férias conta vinculada X 4 meses afastamento / 12 meses x porcentagem de ocorrência</t>
        </r>
      </text>
    </comment>
  </commentList>
</comments>
</file>

<file path=xl/comments3.xml><?xml version="1.0" encoding="utf-8"?>
<comments xmlns="http://schemas.openxmlformats.org/spreadsheetml/2006/main">
  <authors>
    <author>Rogerio Rodrigues Pontes</author>
  </authors>
  <commentList>
    <comment ref="D38" authorId="0" shapeId="0">
      <text>
        <r>
          <rPr>
            <sz val="9"/>
            <color indexed="81"/>
            <rFont val="Segoe UI"/>
            <family val="2"/>
          </rPr>
          <t xml:space="preserve">
1,35m² = 1x a cada trimestre. A produtividade de referência é 130m2, ou seja, se espera que 1 funcionário, em jornada de 8h, seja capaz de limpar 130m2 de área física.
Então, se 1 funcionário fosse limpar tudo de uma vez, seriam necessários 1,35m2/130m2 = 0,010384615 dias úteis de trabalho (em jornada de 8h).</t>
        </r>
      </text>
    </comment>
    <comment ref="E38" authorId="0" shapeId="0">
      <text>
        <r>
          <rPr>
            <sz val="9"/>
            <color indexed="81"/>
            <rFont val="Segoe UI"/>
            <family val="2"/>
          </rPr>
          <t xml:space="preserve">
Número de dias de trabalho por ano: 365 dias por ano.
Número de meses no ano: 12 meses
Número de dia por mês: 30 dias
Número de dias na semana: 7 dias
Número de semanas no mês: 30 ÷ 7 = 4,29 semanas
Números de horas semanais – jornada: 44 horas semanais
Número de hora no mês 4,29 x 44 = 188,76
Número de horas no trimestre = 566,28</t>
        </r>
      </text>
    </comment>
    <comment ref="D41" authorId="0" shapeId="0">
      <text>
        <r>
          <rPr>
            <sz val="9"/>
            <color indexed="81"/>
            <rFont val="Segoe UI"/>
            <family val="2"/>
          </rPr>
          <t xml:space="preserve">
1 vez por mês (jornada de 8 horas diária)
42,59m²/300 = 0,141966666 X 8hs = 1,1357hs aprox. = arred. 2hs</t>
        </r>
      </text>
    </comment>
  </commentList>
</comments>
</file>

<file path=xl/comments4.xml><?xml version="1.0" encoding="utf-8"?>
<comments xmlns="http://schemas.openxmlformats.org/spreadsheetml/2006/main">
  <authors>
    <author>Rogerio Rodrigues Pontes</author>
    <author>Rosiane de Oliveira</author>
  </authors>
  <commentList>
    <comment ref="E56" authorId="0" shapeId="0">
      <text>
        <r>
          <rPr>
            <b/>
            <sz val="9"/>
            <color indexed="81"/>
            <rFont val="Segoe UI"/>
            <family val="2"/>
          </rPr>
          <t>Rogerio Rodrigues Pontes:</t>
        </r>
        <r>
          <rPr>
            <sz val="9"/>
            <color indexed="81"/>
            <rFont val="Segoe UI"/>
            <family val="2"/>
          </rPr>
          <t xml:space="preserve">
Clásula 26ª - Parágrafo Segundo - Fica facultado às empresas o desconto mensal no valor de R$ 10,00 (dez reais) por empregado, desde que haja autorização prévia e por escrito do empregado a ser entregue pelo empregado diretamente ao empregador</t>
        </r>
      </text>
    </comment>
    <comment ref="F71" authorId="1" shapeId="0">
      <text>
        <r>
          <rPr>
            <b/>
            <sz val="9"/>
            <color indexed="81"/>
            <rFont val="Segoe UI"/>
            <family val="2"/>
          </rPr>
          <t>Rosiane de Oliveira:</t>
        </r>
        <r>
          <rPr>
            <sz val="9"/>
            <color indexed="81"/>
            <rFont val="Segoe UI"/>
            <family val="2"/>
          </rPr>
          <t xml:space="preserve">
Considera-se que 90% dos empregados estarão sob aviso prévio indenizado e 10% sob aviso prévio trabalhado</t>
        </r>
      </text>
    </comment>
    <comment ref="B73" authorId="1" shapeId="0">
      <text>
        <r>
          <rPr>
            <b/>
            <sz val="9"/>
            <color indexed="81"/>
            <rFont val="Segoe UI"/>
            <family val="2"/>
          </rPr>
          <t>Rosiane de Oliveira:</t>
        </r>
        <r>
          <rPr>
            <sz val="9"/>
            <color indexed="81"/>
            <rFont val="Segoe UI"/>
            <family val="2"/>
          </rPr>
          <t xml:space="preserve">
Conta vinculada</t>
        </r>
      </text>
    </comment>
    <comment ref="F73" authorId="1" shapeId="0">
      <text>
        <r>
          <rPr>
            <b/>
            <sz val="9"/>
            <color indexed="81"/>
            <rFont val="Segoe UI"/>
            <family val="2"/>
          </rPr>
          <t>Rosiane de Oliveira:</t>
        </r>
        <r>
          <rPr>
            <sz val="9"/>
            <color indexed="81"/>
            <rFont val="Segoe UI"/>
            <family val="2"/>
          </rPr>
          <t xml:space="preserve">
Multa FGTS - Rescisão sem Justa Causa -  multa de 40% da soma dos depósitos do FGTS, no caso de rescisão sem justa causa. Considerando que 10% dos 
empregados pedem contas, essa penalidade recai sobre os 90% remanescentes. 
Considerando o pagamento da multa para os valores depositados relativos a 
salários, férias e 13º salário o cálculo dessa provisão corresponde a:
8%x40%x90% x (1 + 5/56 + 5/56 + 1/3 * 5/56) ou 0,08 x 0,4 x 0,9 x (1 + 0,09 + 0,09 + 0,03) ou 0,03 x 1,21  que resulta 0,04 = 4% 
</t>
        </r>
      </text>
    </comment>
    <comment ref="B76" authorId="1" shapeId="0">
      <text>
        <r>
          <rPr>
            <b/>
            <sz val="9"/>
            <color indexed="81"/>
            <rFont val="Segoe UI"/>
            <family val="2"/>
          </rPr>
          <t>Rosiane de Oliveira:</t>
        </r>
        <r>
          <rPr>
            <sz val="9"/>
            <color indexed="81"/>
            <rFont val="Segoe UI"/>
            <family val="2"/>
          </rPr>
          <t xml:space="preserve">
Conta vincula, constante no 3.c
</t>
        </r>
      </text>
    </comment>
    <comment ref="F88" authorId="0" shapeId="0">
      <text>
        <r>
          <rPr>
            <b/>
            <sz val="9"/>
            <color indexed="81"/>
            <rFont val="Segoe UI"/>
            <family val="2"/>
          </rPr>
          <t>Rogerio Rodrigues Pontes:</t>
        </r>
        <r>
          <rPr>
            <sz val="9"/>
            <color indexed="81"/>
            <rFont val="Segoe UI"/>
            <family val="2"/>
          </rPr>
          <t xml:space="preserve">
Cálculo férias conta vinculada X 4 meses afastamento / 12 meses x porcentagem de ocorrência</t>
        </r>
      </text>
    </comment>
  </commentList>
</comments>
</file>

<file path=xl/comments5.xml><?xml version="1.0" encoding="utf-8"?>
<comments xmlns="http://schemas.openxmlformats.org/spreadsheetml/2006/main">
  <authors>
    <author>Rogerio Rodrigues Pontes</author>
    <author>Rosiane de Oliveira</author>
  </authors>
  <commentList>
    <comment ref="E56" authorId="0" shapeId="0">
      <text>
        <r>
          <rPr>
            <b/>
            <sz val="9"/>
            <color indexed="81"/>
            <rFont val="Segoe UI"/>
            <family val="2"/>
          </rPr>
          <t>Rogerio Rodrigues Pontes:</t>
        </r>
        <r>
          <rPr>
            <sz val="9"/>
            <color indexed="81"/>
            <rFont val="Segoe UI"/>
            <family val="2"/>
          </rPr>
          <t xml:space="preserve">
Clásula 26ª - Parágrafo Segundo - Fica facultado às empresas o desconto mensal no valor de R$ 10,00 (dez reais) por empregado, desde que haja autorização prévia e por escrito do empregado a ser entregue pelo empregado diretamente ao empregador</t>
        </r>
      </text>
    </comment>
    <comment ref="F71" authorId="1" shapeId="0">
      <text>
        <r>
          <rPr>
            <b/>
            <sz val="9"/>
            <color indexed="81"/>
            <rFont val="Segoe UI"/>
            <family val="2"/>
          </rPr>
          <t>Rosiane de Oliveira:</t>
        </r>
        <r>
          <rPr>
            <sz val="9"/>
            <color indexed="81"/>
            <rFont val="Segoe UI"/>
            <family val="2"/>
          </rPr>
          <t xml:space="preserve">
Considera-se que 90% dos empregados estarão sob aviso prévio indenizado e 10% sob aviso prévio trabalhado</t>
        </r>
      </text>
    </comment>
    <comment ref="B73" authorId="1" shapeId="0">
      <text>
        <r>
          <rPr>
            <b/>
            <sz val="9"/>
            <color indexed="81"/>
            <rFont val="Segoe UI"/>
            <family val="2"/>
          </rPr>
          <t>Rosiane de Oliveira:</t>
        </r>
        <r>
          <rPr>
            <sz val="9"/>
            <color indexed="81"/>
            <rFont val="Segoe UI"/>
            <family val="2"/>
          </rPr>
          <t xml:space="preserve">
Conta vinculada</t>
        </r>
      </text>
    </comment>
    <comment ref="F73" authorId="1" shapeId="0">
      <text>
        <r>
          <rPr>
            <b/>
            <sz val="9"/>
            <color indexed="81"/>
            <rFont val="Segoe UI"/>
            <family val="2"/>
          </rPr>
          <t>Rosiane de Oliveira:</t>
        </r>
        <r>
          <rPr>
            <sz val="9"/>
            <color indexed="81"/>
            <rFont val="Segoe UI"/>
            <family val="2"/>
          </rPr>
          <t xml:space="preserve">
Multa FGTS - Rescisão sem Justa Causa -  multa de 40% da soma dos depósitos do FGTS, no caso de rescisão sem justa causa. Considerando que 10% dos 
empregados pedem contas, essa penalidade recai sobre os 90% remanescentes. 
Considerando o pagamento da multa para os valores depositados relativos a 
salários, férias e 13º salário o cálculo dessa provisão corresponde a:
8%x40%x90% x (1 + 5/56 + 5/56 + 1/3 * 5/56) ou 0,08 x 0,4 x 0,9 x (1 + 0,09 + 0,09 + 0,03) ou 0,03 x 1,21  que resulta 0,04 = 4% 
</t>
        </r>
      </text>
    </comment>
    <comment ref="B76" authorId="1" shapeId="0">
      <text>
        <r>
          <rPr>
            <b/>
            <sz val="9"/>
            <color indexed="81"/>
            <rFont val="Segoe UI"/>
            <family val="2"/>
          </rPr>
          <t>Rosiane de Oliveira:</t>
        </r>
        <r>
          <rPr>
            <sz val="9"/>
            <color indexed="81"/>
            <rFont val="Segoe UI"/>
            <family val="2"/>
          </rPr>
          <t xml:space="preserve">
Conta vincula, constante no 3.c
</t>
        </r>
      </text>
    </comment>
    <comment ref="F88" authorId="0" shapeId="0">
      <text>
        <r>
          <rPr>
            <b/>
            <sz val="9"/>
            <color indexed="81"/>
            <rFont val="Segoe UI"/>
            <family val="2"/>
          </rPr>
          <t>Rogerio Rodrigues Pontes:</t>
        </r>
        <r>
          <rPr>
            <sz val="9"/>
            <color indexed="81"/>
            <rFont val="Segoe UI"/>
            <family val="2"/>
          </rPr>
          <t xml:space="preserve">
Cálculo férias conta vinculada X 4 meses afastamento / 12 meses x porcentagem de ocorrência</t>
        </r>
      </text>
    </comment>
  </commentList>
</comments>
</file>

<file path=xl/comments6.xml><?xml version="1.0" encoding="utf-8"?>
<comments xmlns="http://schemas.openxmlformats.org/spreadsheetml/2006/main">
  <authors>
    <author>Rogerio Rodrigues Pontes</author>
  </authors>
  <commentList>
    <comment ref="D38" authorId="0" shapeId="0">
      <text>
        <r>
          <rPr>
            <sz val="9"/>
            <color indexed="81"/>
            <rFont val="Segoe UI"/>
            <family val="2"/>
          </rPr>
          <t xml:space="preserve">
1,62m² = 1 vex por mês. A produtividade de referência é 130m2, ou seja, se espera que 1 funcionário, em jornada de 8h, seja capaz de limpar 130m2 de área física.
Então, se 1 funcionário fosse limpar tudo de uma vez, seriam necessários 1,62m2/130m2 = 0,012461538 dias úteis de trabalho (em jornada de 8h) = aprox. 0,099692h = arredondado p/ 1h</t>
        </r>
      </text>
    </comment>
    <comment ref="E38" authorId="0" shapeId="0">
      <text>
        <r>
          <rPr>
            <sz val="9"/>
            <color indexed="81"/>
            <rFont val="Segoe UI"/>
            <family val="2"/>
          </rPr>
          <t xml:space="preserve">
Número de dias de trabalho por ano: 365 dias por ano.
Número de meses no ano: 12 meses
Número de dia por mês: 30 dias
Número de dias na semana: 7 dias
Número de semanas no mês: 30 ÷ 7 = 4,29 semanas
Números de horas semanais – jornada: 44 horas semanais
Número de hora no mês 4,29 x 44 = 188,76
Número de horas no trimestre = 566,28</t>
        </r>
      </text>
    </comment>
    <comment ref="D41" authorId="0" shapeId="0">
      <text>
        <r>
          <rPr>
            <sz val="9"/>
            <color indexed="81"/>
            <rFont val="Segoe UI"/>
            <family val="2"/>
          </rPr>
          <t xml:space="preserve">
1 vez por mês (jornada de 8 horas diária)
64,09m²/300 = 0,213633333 x 8hs = 1,7090666 = aprox. 2hs</t>
        </r>
      </text>
    </comment>
  </commentList>
</comments>
</file>

<file path=xl/comments7.xml><?xml version="1.0" encoding="utf-8"?>
<comments xmlns="http://schemas.openxmlformats.org/spreadsheetml/2006/main">
  <authors>
    <author>Rogerio Rodrigues Pontes</author>
    <author>Rosiane de Oliveira</author>
  </authors>
  <commentList>
    <comment ref="F16" authorId="0" shapeId="0">
      <text>
        <r>
          <rPr>
            <b/>
            <sz val="9"/>
            <color indexed="81"/>
            <rFont val="Segoe UI"/>
            <family val="2"/>
          </rPr>
          <t>Rogerio Rodrigues Pontes:</t>
        </r>
        <r>
          <rPr>
            <sz val="9"/>
            <color indexed="81"/>
            <rFont val="Segoe UI"/>
            <family val="2"/>
          </rPr>
          <t xml:space="preserve">
Executa as funções de limpeza, ou seja, com incidência de insalubridade</t>
        </r>
        <r>
          <rPr>
            <b/>
            <sz val="9"/>
            <color indexed="81"/>
            <rFont val="Segoe UI"/>
            <family val="2"/>
          </rPr>
          <t xml:space="preserve"> (VER)</t>
        </r>
      </text>
    </comment>
    <comment ref="F71" authorId="1" shapeId="0">
      <text>
        <r>
          <rPr>
            <b/>
            <sz val="9"/>
            <color indexed="81"/>
            <rFont val="Segoe UI"/>
            <family val="2"/>
          </rPr>
          <t>Rosiane de Oliveira:</t>
        </r>
        <r>
          <rPr>
            <sz val="9"/>
            <color indexed="81"/>
            <rFont val="Segoe UI"/>
            <family val="2"/>
          </rPr>
          <t xml:space="preserve">
Considera-se que 90% dos empregados estarão sob aviso prévio indenizado e 10% sob aviso prévio trabalhado</t>
        </r>
      </text>
    </comment>
    <comment ref="B73" authorId="1" shapeId="0">
      <text>
        <r>
          <rPr>
            <b/>
            <sz val="9"/>
            <color indexed="81"/>
            <rFont val="Segoe UI"/>
            <family val="2"/>
          </rPr>
          <t>Rosiane de Oliveira:</t>
        </r>
        <r>
          <rPr>
            <sz val="9"/>
            <color indexed="81"/>
            <rFont val="Segoe UI"/>
            <family val="2"/>
          </rPr>
          <t xml:space="preserve">
Conta vinculada</t>
        </r>
      </text>
    </comment>
    <comment ref="B76" authorId="1" shapeId="0">
      <text>
        <r>
          <rPr>
            <b/>
            <sz val="9"/>
            <color indexed="81"/>
            <rFont val="Segoe UI"/>
            <family val="2"/>
          </rPr>
          <t>Rosiane de Oliveira:</t>
        </r>
        <r>
          <rPr>
            <sz val="9"/>
            <color indexed="81"/>
            <rFont val="Segoe UI"/>
            <family val="2"/>
          </rPr>
          <t xml:space="preserve">
Conta vincula, constante no 3.c
</t>
        </r>
      </text>
    </comment>
  </commentList>
</comments>
</file>

<file path=xl/comments8.xml><?xml version="1.0" encoding="utf-8"?>
<comments xmlns="http://schemas.openxmlformats.org/spreadsheetml/2006/main">
  <authors>
    <author>Rogerio Rodrigues Pontes</author>
    <author>Rosiane de Oliveira</author>
  </authors>
  <commentList>
    <comment ref="E56" authorId="0" shapeId="0">
      <text>
        <r>
          <rPr>
            <b/>
            <sz val="9"/>
            <color indexed="81"/>
            <rFont val="Segoe UI"/>
            <family val="2"/>
          </rPr>
          <t>Rogerio Rodrigues Pontes:</t>
        </r>
        <r>
          <rPr>
            <sz val="9"/>
            <color indexed="81"/>
            <rFont val="Segoe UI"/>
            <family val="2"/>
          </rPr>
          <t xml:space="preserve">
Clásula 26ª - Parágrafo Segundo - Fica facultado às empresas o desconto mensal no valor de R$ 10,00 (dez reais) por empregado, desde que haja autorização prévia e por escrito do empregado a ser entregue pelo empregado diretamente ao empregador</t>
        </r>
      </text>
    </comment>
    <comment ref="F71" authorId="1" shapeId="0">
      <text>
        <r>
          <rPr>
            <b/>
            <sz val="9"/>
            <color indexed="81"/>
            <rFont val="Segoe UI"/>
            <family val="2"/>
          </rPr>
          <t>Rosiane de Oliveira:</t>
        </r>
        <r>
          <rPr>
            <sz val="9"/>
            <color indexed="81"/>
            <rFont val="Segoe UI"/>
            <family val="2"/>
          </rPr>
          <t xml:space="preserve">
Considera-se que 90% dos empregados estarão sob aviso prévio indenizado e 10% sob aviso prévio trabalhado</t>
        </r>
      </text>
    </comment>
    <comment ref="B73" authorId="1" shapeId="0">
      <text>
        <r>
          <rPr>
            <b/>
            <sz val="9"/>
            <color indexed="81"/>
            <rFont val="Segoe UI"/>
            <family val="2"/>
          </rPr>
          <t>Rosiane de Oliveira:</t>
        </r>
        <r>
          <rPr>
            <sz val="9"/>
            <color indexed="81"/>
            <rFont val="Segoe UI"/>
            <family val="2"/>
          </rPr>
          <t xml:space="preserve">
Conta vinculada</t>
        </r>
      </text>
    </comment>
    <comment ref="F73" authorId="1" shapeId="0">
      <text>
        <r>
          <rPr>
            <b/>
            <sz val="9"/>
            <color indexed="81"/>
            <rFont val="Segoe UI"/>
            <family val="2"/>
          </rPr>
          <t>Rosiane de Oliveira:</t>
        </r>
        <r>
          <rPr>
            <sz val="9"/>
            <color indexed="81"/>
            <rFont val="Segoe UI"/>
            <family val="2"/>
          </rPr>
          <t xml:space="preserve">
Multa FGTS - Rescisão sem Justa Causa -  multa de 40% da soma dos depósitos do FGTS, no caso de rescisão sem justa causa. Considerando que 10% dos 
empregados pedem contas, essa penalidade recai sobre os 90% remanescentes. 
Considerando o pagamento da multa para os valores depositados relativos a 
salários, férias e 13º salário o cálculo dessa provisão corresponde a:
8%x40%x90% x (1 + 5/56 + 5/56 + 1/3 * 5/56) ou 0,08 x 0,4 x 0,9 x (1 + 0,09 + 0,09 + 0,03) ou 0,03 x 1,21  que resulta 0,04 = 4% 
</t>
        </r>
      </text>
    </comment>
    <comment ref="B76" authorId="1" shapeId="0">
      <text>
        <r>
          <rPr>
            <b/>
            <sz val="9"/>
            <color indexed="81"/>
            <rFont val="Segoe UI"/>
            <family val="2"/>
          </rPr>
          <t>Rosiane de Oliveira:</t>
        </r>
        <r>
          <rPr>
            <sz val="9"/>
            <color indexed="81"/>
            <rFont val="Segoe UI"/>
            <family val="2"/>
          </rPr>
          <t xml:space="preserve">
Conta vincula, constante no 3.c
</t>
        </r>
      </text>
    </comment>
    <comment ref="F88" authorId="0" shapeId="0">
      <text>
        <r>
          <rPr>
            <b/>
            <sz val="9"/>
            <color indexed="81"/>
            <rFont val="Segoe UI"/>
            <family val="2"/>
          </rPr>
          <t>Rogerio Rodrigues Pontes:</t>
        </r>
        <r>
          <rPr>
            <sz val="9"/>
            <color indexed="81"/>
            <rFont val="Segoe UI"/>
            <family val="2"/>
          </rPr>
          <t xml:space="preserve">
Cálculo férias conta vinculada X 4 meses afastamento / 12 meses x porcentagem de ocorrência</t>
        </r>
      </text>
    </comment>
  </commentList>
</comments>
</file>

<file path=xl/comments9.xml><?xml version="1.0" encoding="utf-8"?>
<comments xmlns="http://schemas.openxmlformats.org/spreadsheetml/2006/main">
  <authors>
    <author>Rogerio Rodrigues Pontes</author>
    <author>Rosiane de Oliveira</author>
  </authors>
  <commentList>
    <comment ref="E56" authorId="0" shapeId="0">
      <text>
        <r>
          <rPr>
            <b/>
            <sz val="9"/>
            <color indexed="81"/>
            <rFont val="Segoe UI"/>
            <family val="2"/>
          </rPr>
          <t>Rogerio Rodrigues Pontes:</t>
        </r>
        <r>
          <rPr>
            <sz val="9"/>
            <color indexed="81"/>
            <rFont val="Segoe UI"/>
            <family val="2"/>
          </rPr>
          <t xml:space="preserve">
Clásula 26ª - Parágrafo Segundo - Fica facultado às empresas o desconto mensal no valor de R$ 10,00 (dez reais) por empregado, desde que haja autorização prévia e por escrito do empregado a ser entregue pelo empregado diretamente ao empregador</t>
        </r>
      </text>
    </comment>
    <comment ref="F71" authorId="1" shapeId="0">
      <text>
        <r>
          <rPr>
            <b/>
            <sz val="9"/>
            <color indexed="81"/>
            <rFont val="Segoe UI"/>
            <family val="2"/>
          </rPr>
          <t>Rosiane de Oliveira:</t>
        </r>
        <r>
          <rPr>
            <sz val="9"/>
            <color indexed="81"/>
            <rFont val="Segoe UI"/>
            <family val="2"/>
          </rPr>
          <t xml:space="preserve">
Considera-se que 90% dos empregados estarão sob aviso prévio indenizado e 10% sob aviso prévio trabalhado</t>
        </r>
      </text>
    </comment>
    <comment ref="B73" authorId="1" shapeId="0">
      <text>
        <r>
          <rPr>
            <b/>
            <sz val="9"/>
            <color indexed="81"/>
            <rFont val="Segoe UI"/>
            <family val="2"/>
          </rPr>
          <t>Rosiane de Oliveira:</t>
        </r>
        <r>
          <rPr>
            <sz val="9"/>
            <color indexed="81"/>
            <rFont val="Segoe UI"/>
            <family val="2"/>
          </rPr>
          <t xml:space="preserve">
Conta vinculada</t>
        </r>
      </text>
    </comment>
    <comment ref="F73" authorId="1" shapeId="0">
      <text>
        <r>
          <rPr>
            <b/>
            <sz val="9"/>
            <color indexed="81"/>
            <rFont val="Segoe UI"/>
            <family val="2"/>
          </rPr>
          <t>Rosiane de Oliveira:</t>
        </r>
        <r>
          <rPr>
            <sz val="9"/>
            <color indexed="81"/>
            <rFont val="Segoe UI"/>
            <family val="2"/>
          </rPr>
          <t xml:space="preserve">
Multa FGTS - Rescisão sem Justa Causa -  multa de 40% da soma dos depósitos do FGTS, no caso de rescisão sem justa causa. Considerando que 10% dos 
empregados pedem contas, essa penalidade recai sobre os 90% remanescentes. 
Considerando o pagamento da multa para os valores depositados relativos a 
salários, férias e 13º salário o cálculo dessa provisão corresponde a:
8%x40%x90% x (1 + 5/56 + 5/56 + 1/3 * 5/56) ou 0,08 x 0,4 x 0,9 x (1 + 0,09 + 0,09 + 0,03) ou 0,03 x 1,21  que resulta 0,04 = 4% 
</t>
        </r>
      </text>
    </comment>
    <comment ref="B76" authorId="1" shapeId="0">
      <text>
        <r>
          <rPr>
            <b/>
            <sz val="9"/>
            <color indexed="81"/>
            <rFont val="Segoe UI"/>
            <family val="2"/>
          </rPr>
          <t>Rosiane de Oliveira:</t>
        </r>
        <r>
          <rPr>
            <sz val="9"/>
            <color indexed="81"/>
            <rFont val="Segoe UI"/>
            <family val="2"/>
          </rPr>
          <t xml:space="preserve">
Conta vincula, constante no 3.c
</t>
        </r>
      </text>
    </comment>
    <comment ref="F88" authorId="0" shapeId="0">
      <text>
        <r>
          <rPr>
            <b/>
            <sz val="9"/>
            <color indexed="81"/>
            <rFont val="Segoe UI"/>
            <family val="2"/>
          </rPr>
          <t>Rogerio Rodrigues Pontes:</t>
        </r>
        <r>
          <rPr>
            <sz val="9"/>
            <color indexed="81"/>
            <rFont val="Segoe UI"/>
            <family val="2"/>
          </rPr>
          <t xml:space="preserve">
Cálculo férias conta vinculada X 4 meses afastamento / 12 meses x porcentagem de ocorrência</t>
        </r>
      </text>
    </comment>
  </commentList>
</comments>
</file>

<file path=xl/sharedStrings.xml><?xml version="1.0" encoding="utf-8"?>
<sst xmlns="http://schemas.openxmlformats.org/spreadsheetml/2006/main" count="3256" uniqueCount="414">
  <si>
    <t>Categoria Profissional:</t>
  </si>
  <si>
    <t>Salário Normativo da Categoria Profissional:</t>
  </si>
  <si>
    <t>MODULO 1 - COMPOSIÇÃO DA REMUNERAÇÃO</t>
  </si>
  <si>
    <t>Valor Total</t>
  </si>
  <si>
    <t>I - DISCRIMINAÇÃO DOS SERVIÇOS</t>
  </si>
  <si>
    <t>DADOS COMPLEMENTARES</t>
  </si>
  <si>
    <t>Salário mínimo oficial vigente:</t>
  </si>
  <si>
    <t>Data Base da Categoria:</t>
  </si>
  <si>
    <t>12 MESES</t>
  </si>
  <si>
    <t>Período contratual:</t>
  </si>
  <si>
    <t>Município/UF:</t>
  </si>
  <si>
    <t>ISS</t>
  </si>
  <si>
    <t>TOTAL TAXA GLOBAL DE ADMINISTRAÇÃO</t>
  </si>
  <si>
    <t>PLANILHA DE CUSTO E FORMAÇÃO DE PREÇOS</t>
  </si>
  <si>
    <t>Adicional Insalubridade</t>
  </si>
  <si>
    <t>Data de Apresentação da Proposta:</t>
  </si>
  <si>
    <t>Ano do acordo, convenção ou  dissídio coletivo:</t>
  </si>
  <si>
    <t>Tipo de serviço:</t>
  </si>
  <si>
    <t>Unidade de Medida:</t>
  </si>
  <si>
    <t>Posto/Hora</t>
  </si>
  <si>
    <t>Classificação Brasileira de Ocupações (CBO):</t>
  </si>
  <si>
    <t xml:space="preserve">Posto de Trabalho: </t>
  </si>
  <si>
    <t>Quantidade de Pessoas por Posto:</t>
  </si>
  <si>
    <t>Quantidade de Postos:</t>
  </si>
  <si>
    <t>Outras Informações:</t>
  </si>
  <si>
    <t>Composição da Remuneração</t>
  </si>
  <si>
    <t>Quant/Horas/Perc</t>
  </si>
  <si>
    <t>A</t>
  </si>
  <si>
    <t>B</t>
  </si>
  <si>
    <t>C</t>
  </si>
  <si>
    <t>D</t>
  </si>
  <si>
    <t>E</t>
  </si>
  <si>
    <t>Adicional Noturno (Hora Noturna/Hora Reduzida)</t>
  </si>
  <si>
    <t>F</t>
  </si>
  <si>
    <t xml:space="preserve">Total da Remuneração/MÓDULO 1  </t>
  </si>
  <si>
    <t>MÓDULO 2 - ENCARGOS E BENEFÍCIOS ANUAIS, MENSAIS E DIÁRIOS</t>
  </si>
  <si>
    <t>Submódulo 2.1 - 13º  Salário, Férias e Adicional de Férias</t>
  </si>
  <si>
    <t>13º  Salário</t>
  </si>
  <si>
    <t xml:space="preserve">Subtotal  </t>
  </si>
  <si>
    <t>Incidência do Submódulo 2.2 sobre o Submódulo 2.1</t>
  </si>
  <si>
    <t xml:space="preserve">Total do Submódulo 2.1  </t>
  </si>
  <si>
    <t xml:space="preserve">INSS </t>
  </si>
  <si>
    <t xml:space="preserve">Salário Educação </t>
  </si>
  <si>
    <t>SAT (Seguro Acidente de Trabalho)</t>
  </si>
  <si>
    <t>SESC ou SESI</t>
  </si>
  <si>
    <t xml:space="preserve">SENAI - SENAC </t>
  </si>
  <si>
    <t xml:space="preserve">SEBRAE </t>
  </si>
  <si>
    <t>G</t>
  </si>
  <si>
    <t xml:space="preserve">INCRA </t>
  </si>
  <si>
    <t>H</t>
  </si>
  <si>
    <t xml:space="preserve">FGTS </t>
  </si>
  <si>
    <t xml:space="preserve">Total do Submódulo 2.2   </t>
  </si>
  <si>
    <t>Submódulo 2.3 – Benefícios Mensais e Diários</t>
  </si>
  <si>
    <t>Transporte</t>
  </si>
  <si>
    <t>B.1</t>
  </si>
  <si>
    <t>Auxílio Refeição</t>
  </si>
  <si>
    <t>B.2</t>
  </si>
  <si>
    <t>Auxílio Alimentação</t>
  </si>
  <si>
    <t>Outros</t>
  </si>
  <si>
    <t xml:space="preserve">Total do Submódulo 2.3   </t>
  </si>
  <si>
    <t>QUADRO RESUMO - MÓDULO 2</t>
  </si>
  <si>
    <t>2.1</t>
  </si>
  <si>
    <t>13º  Salário, Férias e Adicional de Férias</t>
  </si>
  <si>
    <t>2.2</t>
  </si>
  <si>
    <t>2.3</t>
  </si>
  <si>
    <t>Benefícios Mensais e Diários</t>
  </si>
  <si>
    <t xml:space="preserve">TOTAL MÓDULO 2  </t>
  </si>
  <si>
    <t>MÓDULO 3 - PROVISÃO PARA RESCISÃO</t>
  </si>
  <si>
    <t>Provisão para Rescisão</t>
  </si>
  <si>
    <t>Aviso Prévio Indenizado</t>
  </si>
  <si>
    <t>Incidência do FGTS sobre Aviso Prévio Indenizado</t>
  </si>
  <si>
    <t xml:space="preserve">Aviso Prévio Trabalhado </t>
  </si>
  <si>
    <t xml:space="preserve">TOTAL MÓDULO 3  </t>
  </si>
  <si>
    <t>MÓDULO 4 - CUSTO DE REPOSIÇÃO DO PROFISSIONAL AUSENTE</t>
  </si>
  <si>
    <t xml:space="preserve">Total do Submódulo 4.1   </t>
  </si>
  <si>
    <t>Submódulo 4.1.1 - Afastamento Maternidade (120 dias)</t>
  </si>
  <si>
    <t>Férias pagas ao substituto pelos 120 dias de reposição</t>
  </si>
  <si>
    <t>Incidência dos encargos do submódulo 2.2 sobre as férias pagas ao substituto</t>
  </si>
  <si>
    <t>Incidencia do submódulo 2.2 s/ a remuneração e o 13º proporcionais aos 120 d</t>
  </si>
  <si>
    <t xml:space="preserve">Total do Submódulo 4.1.1   </t>
  </si>
  <si>
    <t>Submódulo 4.2 - Intrajornada</t>
  </si>
  <si>
    <t>Cobertura de Intervalo para repouso ou alimentação</t>
  </si>
  <si>
    <t>Total do Submódulo 4.2</t>
  </si>
  <si>
    <t>QUADRO RESUMO - MÓDULO 4</t>
  </si>
  <si>
    <t>4.1</t>
  </si>
  <si>
    <t>4.1.1</t>
  </si>
  <si>
    <t>Afastamento Maternidade (120 dias)</t>
  </si>
  <si>
    <t>4.2</t>
  </si>
  <si>
    <t>Intrajornada</t>
  </si>
  <si>
    <t xml:space="preserve">TOTAL MÓDULO 4  </t>
  </si>
  <si>
    <t>MÓDULO 5 - INSUMOS DIVERSOS</t>
  </si>
  <si>
    <t xml:space="preserve">TOTAL MÓDULO 5  </t>
  </si>
  <si>
    <t>MÓDULO 6 - CUSTOS INDIRETOS, TRIBUTOS E LUCRO</t>
  </si>
  <si>
    <t>Custos Indiretos , Tributos e Lucro</t>
  </si>
  <si>
    <t>Custos Indiretos</t>
  </si>
  <si>
    <t>Lucro</t>
  </si>
  <si>
    <t>Tributos</t>
  </si>
  <si>
    <t>C.1</t>
  </si>
  <si>
    <t>PIS</t>
  </si>
  <si>
    <t>C.2</t>
  </si>
  <si>
    <t>COFINS</t>
  </si>
  <si>
    <t>C.3</t>
  </si>
  <si>
    <t>Subtotal dos Tributos</t>
  </si>
  <si>
    <t xml:space="preserve">TOTAL MÓDULO 6  </t>
  </si>
  <si>
    <t>QUADRO RESUMO - MÃO DE OBRA VINCULADA A EXECUÇÃO CONTRATUAL</t>
  </si>
  <si>
    <t>MÓDULO 1 - COMPOSIÇÃO DA REMUNERAÇÃO</t>
  </si>
  <si>
    <t>MÓDULO 2 – ENCARGOS E BENEFÍCIOS ANUAIS, MENSAIS E DIÁRIOS</t>
  </si>
  <si>
    <t>MÓDULO 3 – PROVISÃO PARA RESCISÃO</t>
  </si>
  <si>
    <t>MÓDULO 4 – CUSTO DE REPOSIÇÃO DO PROFISSIONAL AUSENTE</t>
  </si>
  <si>
    <t>MÓDULO 5 – INSUMOS DIVERSOS</t>
  </si>
  <si>
    <t xml:space="preserve">Subtotal (A + B + C + D + E)    </t>
  </si>
  <si>
    <t>MÓDULO 6 – CUSTOS INDIRETOS, TRIBUTOS E LUCRO</t>
  </si>
  <si>
    <t xml:space="preserve">TOTAL DOS MÓDULOS  1 A 6  </t>
  </si>
  <si>
    <t>Valor Mensal por Mão-de-Obra Vinculada a Execução Contratual</t>
  </si>
  <si>
    <t>Valor Mensal por Posto de Serviço</t>
  </si>
  <si>
    <t>Quantidade de Pessoas pelo Total de Postos</t>
  </si>
  <si>
    <t>Adicional Periculosidade</t>
  </si>
  <si>
    <t xml:space="preserve">Ferias e terço  constitucional </t>
  </si>
  <si>
    <t>Submódulo 2.2 – Encargos Previdenciários (GPS), FGTS e Outras Contribuições</t>
  </si>
  <si>
    <t>Incidência de GPS, FGTS e outras contribuições sobre Aviso Prévio Trabalhado</t>
  </si>
  <si>
    <t>Submódulo 4.1 - Substituto nas Ausências Legais</t>
  </si>
  <si>
    <t>Substituto na cobertura de Ausências Legais</t>
  </si>
  <si>
    <t>Substituto na cobertura de Licença Paternidade</t>
  </si>
  <si>
    <t xml:space="preserve">Substituto na cobertura de Ausência por Acidente de Trabalho </t>
  </si>
  <si>
    <t>Substituto na cobertura de Outras Ausências</t>
  </si>
  <si>
    <t>Submódulo 4.2.1 - Cobertura de Feriados, Dias Ponte, e outros (exceto para postos 12 x 36)</t>
  </si>
  <si>
    <t>Cobertura Feriados, Dias Ponte, e outros (exceto para postos 12 x 36)</t>
  </si>
  <si>
    <t>Total do Submódulo 4.2.1</t>
  </si>
  <si>
    <t>Encargos Previdenciários (GPS), FGTS e Outras Contribuições</t>
  </si>
  <si>
    <t>Substituto nas Ausências Legais</t>
  </si>
  <si>
    <t xml:space="preserve">IntrajornadaCobertura de Feriados, Dias Ponte, e outros </t>
  </si>
  <si>
    <t>4.2.1</t>
  </si>
  <si>
    <t xml:space="preserve">Valor Unitário </t>
  </si>
  <si>
    <t>Quantidade</t>
  </si>
  <si>
    <t>Média Mensal</t>
  </si>
  <si>
    <t>Multa do FGTS  sobre o Aviso Prévio Indenizado</t>
  </si>
  <si>
    <t xml:space="preserve">Multa do FGTS sobre o Aviso Prévio Trabalhado. </t>
  </si>
  <si>
    <t>Submódulos 4.2 e 4.2.1</t>
  </si>
  <si>
    <t>Sub módulo 2.2 (Anexar junto com as planilhas)</t>
  </si>
  <si>
    <t>Módulo 6 (Anexar junto com as planilhas Arquivos e Documentos para comprovação das alíquotas efetivas para empresas optantes pelo regime tributário Lucro Real)</t>
  </si>
  <si>
    <t>Módulo 6 (Anexar junto com as planilhas documentos para comprovação tributária)</t>
  </si>
  <si>
    <t>44 HORAS SEMANAIS</t>
  </si>
  <si>
    <t>Para a comprovação do regime tributário, deverá ser apresentada cópia da página dos Dados Iniciais da DCTF -  Declaração de Débitos e Créditos Tributários Federais ou ECF- Escrituração Contábil Fiscal, transmitida pela empresa constando o regime de apuração que a empresa está atuando no ano exercício corrente. No caso de SIMPLES Nacional,  a fim de comprovação da faixa de enquadramento de acordo com os anexos da Lei Complementar nº 123/2006 (atualização 2018), solicito encaminhamento de extrato do PGDAS-D, relativo ao período de apuração de janeiro do ano exercício corrente. Tal solicitação se faz necessária, considerando a nova sistemática de cálculos para apuração das alíquotas por faixa de enquadramento.</t>
  </si>
  <si>
    <t>Planilhas Modelo</t>
  </si>
  <si>
    <t>De acordo com o art. 18, § 5º-H, da Lei Complementar nº 123/2006 , apenas os serviços tributados pelo Anexo IV podem ser prestados por meio de cessão ou locação de mão-de-obra, sem prejuízo para a opção pelo Simples Nacional. Desta forma, a prestação de serviços de vigilância, limpeza ou conservação, ainda que por meio de cessão ou locação de mão-de-obra, não impede a opção pelo Simples Nacional, desde que não seja exercida em conjunto com outra atividade vedada – conforme Solução de Consulta Cosit nº 7, de 15 de outubro de 2007. Contudo, como a prestação desses serviços serão tributadas na forma do Anexo IV da LC nº 123/2006, não estará incluída no Simples Nacional a contribuição prevista no inciso VI do caput do art. 13 (contribuições previdenciárias) devendo ela ser recolhida segundo a legislação prevista para os demais contribuintes ou responsáveis.</t>
  </si>
  <si>
    <t>Módulo 6 - Observação: optantes pelo SIMPLES Nacional na prestação de serviços de vigilância, limpeza ou conservação.</t>
  </si>
  <si>
    <t>OBSERVAÇÕES  RELATIVAS AS PLANILHAS DE CUSTOS E FORMAÇÃO DE PREÇOS</t>
  </si>
  <si>
    <t>CPRB</t>
  </si>
  <si>
    <t>LIMPEZA</t>
  </si>
  <si>
    <t>Periodicidade/ meses</t>
  </si>
  <si>
    <t>I</t>
  </si>
  <si>
    <t>Outros (Especificar)</t>
  </si>
  <si>
    <t>Salário Base</t>
  </si>
  <si>
    <t>Adicional de Liderança</t>
  </si>
  <si>
    <t>DSR Sobre Adicional Noturno</t>
  </si>
  <si>
    <t>Outrros (especificar)</t>
  </si>
  <si>
    <t xml:space="preserve">Ferias e terço constitucional </t>
  </si>
  <si>
    <t>C.4</t>
  </si>
  <si>
    <t xml:space="preserve">AREAS EXTERNAS </t>
  </si>
  <si>
    <t>ÁREAS ENVIDRAÇADAS COM EXPOSIÇÃO DE RISCO</t>
  </si>
  <si>
    <t>ÁREAS ENVIDRAÇADAS SEM RISCO</t>
  </si>
  <si>
    <t>ENTRADA DE DADOS</t>
  </si>
  <si>
    <t>Observações:</t>
  </si>
  <si>
    <t>Limite Máximo Contratação anual (R$)</t>
  </si>
  <si>
    <t>Limite Máximo Contratação mensal (R$)</t>
  </si>
  <si>
    <t>área externa</t>
  </si>
  <si>
    <t xml:space="preserve"> %</t>
  </si>
  <si>
    <t>área interna</t>
  </si>
  <si>
    <t xml:space="preserve">Preço por m² mensal
 (R$/m²) </t>
  </si>
  <si>
    <t>Tipo de área</t>
  </si>
  <si>
    <t>preço por m² total - fachada envidraçada</t>
  </si>
  <si>
    <t>preço por m² total - esquadria externa</t>
  </si>
  <si>
    <t>Subtotal(R$/m²)
( IV )x( V )</t>
  </si>
  <si>
    <t>Preço do homem-mês ( V )</t>
  </si>
  <si>
    <t>Coeficiente (ki)
( I )x( II )x( III )=( IV )</t>
  </si>
  <si>
    <t>preço por m² total - área externa</t>
  </si>
  <si>
    <t>preço por m² total - área interna</t>
  </si>
  <si>
    <t>Subtotal (R$/m²)
( I ) x ( II )</t>
  </si>
  <si>
    <t>Preço do homem-mês ( II )</t>
  </si>
  <si>
    <t>TOTAL</t>
  </si>
  <si>
    <t>Áreas reais da unidade (em M²)</t>
  </si>
  <si>
    <t>áreas envidraçadas c/ expos.risco</t>
  </si>
  <si>
    <t>áreas envidraçadas s/ expos.risco</t>
  </si>
  <si>
    <t>Agente de Higienização</t>
  </si>
  <si>
    <t>Encarregado</t>
  </si>
  <si>
    <t>Produtividade/ m²</t>
  </si>
  <si>
    <t>Produtividade ( I )
(1/m²) (1)</t>
  </si>
  <si>
    <t>Valor m.o./ mês</t>
  </si>
  <si>
    <r>
      <rPr>
        <strike/>
        <sz val="10"/>
        <rFont val="Arial Narrow"/>
        <family val="2"/>
      </rPr>
      <t xml:space="preserve">Substituto na cobertura de Férias </t>
    </r>
    <r>
      <rPr>
        <sz val="10"/>
        <rFont val="Arial Narrow"/>
        <family val="2"/>
      </rPr>
      <t>(Somente se não aportado no submódulo 2.1)</t>
    </r>
  </si>
  <si>
    <r>
      <t xml:space="preserve">Substituto na cobertura de Férias </t>
    </r>
    <r>
      <rPr>
        <sz val="10"/>
        <rFont val="Arial Narrow"/>
        <family val="2"/>
      </rPr>
      <t>(Somente se não aportado no submódulo 2.1)</t>
    </r>
  </si>
  <si>
    <r>
      <rPr>
        <strike/>
        <sz val="10"/>
        <rFont val="Arial Narrow"/>
        <family val="2"/>
      </rPr>
      <t>Substituto na cobertura de Afastamento Maternidade</t>
    </r>
    <r>
      <rPr>
        <sz val="10"/>
        <rFont val="Arial Narrow"/>
        <family val="2"/>
      </rPr>
      <t xml:space="preserve"> (aportar no 4.1.1)</t>
    </r>
  </si>
  <si>
    <r>
      <t>Substituto na cobertura de Afastamento Maternidade</t>
    </r>
    <r>
      <rPr>
        <sz val="10"/>
        <rFont val="Arial Narrow"/>
        <family val="2"/>
      </rPr>
      <t xml:space="preserve"> (aportar no 4.1.1)</t>
    </r>
  </si>
  <si>
    <t>4 - Nas planilhas de insumos a periodicidade/mês e o quantitativo devem ser preenchidos conforme informações constantes no Edital</t>
  </si>
  <si>
    <t>5 - Algumas células apresentam fórmulas multiplicadas por 0 (zero) para manter a integridade dos cálculos, caso o conteúdo da célula seja aplicável a licitante sugere-se apagar o zero e manter a integridade do cálculo e/ou adaptar conforme a característica e particularidade da Licitante.</t>
  </si>
  <si>
    <t>6 - Ao utilizar utilizar as planilhas Modelo editáveis da CEAGESP sugere-se seguir o preenchimento na ordem em que se encontram para facilitar a integração dos cálculos e manutenção das fórmulas</t>
  </si>
  <si>
    <t>IMPORTANTE</t>
  </si>
  <si>
    <t>As planilhas de custos elaboradas pela CEAGESP tem como base o nosso histórico de contratações, sendo assim, as planilhas de custos da Licitante devem espelhar a sua realidade como por exemplo: sindicatos, percentuais de tributos, SAT, insumos, etc.</t>
  </si>
  <si>
    <t>Módulo 3 Item D (Custos não renováveis)</t>
  </si>
  <si>
    <t>OBSERVAÇÕES GERAIS</t>
  </si>
  <si>
    <t>Camiseta em algodão manga curta com logotipo</t>
  </si>
  <si>
    <t>Camiseta em algodão manga longa com logotipo</t>
  </si>
  <si>
    <t>Meia de algodão (par)</t>
  </si>
  <si>
    <t>A Licitante deverá indicar em campo específico qual o ano, a data base e a convenção coletiva de trabalho que está sendo utilizada para compor salários e benefícios em suas planilhas de custos e formação de preços. Os modelos constantes no Edital e no Portal CEAGESP deverão ser adapatados conforme as caracteristicas e particularidades de cada empresa licitante.</t>
  </si>
  <si>
    <t>PLANILHA - INSUMOS DIVERSOS</t>
  </si>
  <si>
    <t>As planilhas constantes no edital são modelos e as empresas licitantes deverão atender aos dispositivos compostos no Edital, como por exemplo no Anexo I - Termo de Referência, Anexo II - Modelo de Planilhas, e demais condições do instrumento convocatório.</t>
  </si>
  <si>
    <t>Incidência do Sub módulo 2.2</t>
  </si>
  <si>
    <t>Agente de Higienização - Líder</t>
  </si>
  <si>
    <t>Uniformes</t>
  </si>
  <si>
    <t>vidros- fachada externa (3)</t>
  </si>
  <si>
    <t>vidros - fachada interna (4)</t>
  </si>
  <si>
    <r>
      <t xml:space="preserve">(4) </t>
    </r>
    <r>
      <rPr>
        <sz val="11"/>
        <rFont val="Arial Narrow"/>
        <family val="2"/>
      </rPr>
      <t>Freqüência  em horas por mês, no caso da área de vidros - fachada interna.</t>
    </r>
  </si>
  <si>
    <t>Tipos de Áreas (1)</t>
  </si>
  <si>
    <t xml:space="preserve">Preço do homem-mês (2) : </t>
  </si>
  <si>
    <t>CATEGORIA SINDICAL - Acordos e Convenções Coletivas</t>
  </si>
  <si>
    <t>Acordos e Convenções Coletivas</t>
  </si>
  <si>
    <t>Apresentar cópia dos Acordos e Convenções Coletivas que a Licitante utilizou para compor salários e benefícios na planilha de custos e formaão de preços</t>
  </si>
  <si>
    <t>Acordos e Convenções Coletivas - Mão de Obra</t>
  </si>
  <si>
    <t>Salários, benefícios e demais itens obrigatórios constantes nos acordos e convenções coletivas utilizadas pela Licitante que se aplicam a mão de obra deverão compor as planilhas de custos e formação de preços.</t>
  </si>
  <si>
    <t>Acordos e Convenções Coletivas - (Itens não permitidos)</t>
  </si>
  <si>
    <r>
      <rPr>
        <b/>
        <sz val="12"/>
        <rFont val="Arial"/>
        <family val="2"/>
      </rPr>
      <t>INSTRUÇÃO NORMATINA Nº 05/2017</t>
    </r>
    <r>
      <rPr>
        <sz val="12"/>
        <rFont val="Arial"/>
        <family val="2"/>
      </rPr>
      <t xml:space="preserve">                                                                                                  Art. 6º A Administração não se vincula às disposições contidas em Acordos, Convenções ou Dissídios Coletivos de Trabalho que tratem de pagamento de participação dos trabalhadores nos lucros ou resultados da empresa contratada, de matéria não trabalhista, ou que estabeleçam direitos não previstos em lei, tais como valores ou índices obrigatórios de encargos sociais ou previdenciários, bem como de preços para os insumos relacionados ao exercício da atividade.
Parágrafo único. É vedado ao órgão e entidade vincular-se às disposições previstas nos Acordos, Convenções ou Dissídios Coletivos de Trabalho que tratem de obrigações e direitos que somente se aplicam aos contratos com a Administração Pública.</t>
    </r>
  </si>
  <si>
    <t>Os salários e beneficios utilizados nos modelos de planilhas de custos e formação de preços constantes no Edital tem como base a Convenção Coletiva de Trabalho 2023 das referidas categorias dos postos de serviços. Observa-se ainda que funções não definidas em convenção coletiva serão corrigidas de acordo com o percentual de reajuste definido na convenção coletiva de trabalho utilizada pela licitante.</t>
  </si>
  <si>
    <t>Prever nas planilhas de custos conforme legislação vigente (se necessário)</t>
  </si>
  <si>
    <r>
      <t>A Licitante deve anexar junto com as planilhas a memória de cálculo SAT (FAP x RAT) informando o percentual RAT conforme CNAE da empresa, bem como a comprovação do percentual do FAP (Fator Acidentario de Prevenção) através de competente documento o qual pode ser obtido em http://www.previdencia.gov.br/saude-e-seguranca-do-trabalhador/politicas-de-prevencao/fator-acidentario-de-prevencao-fap/</t>
    </r>
    <r>
      <rPr>
        <b/>
        <sz val="12"/>
        <rFont val="Arial"/>
        <family val="2"/>
      </rPr>
      <t xml:space="preserve"> E</t>
    </r>
    <r>
      <rPr>
        <sz val="12"/>
        <rFont val="Arial"/>
        <family val="2"/>
      </rPr>
      <t xml:space="preserve"> cópia da página da GFIP-SEFIP onde consta o FAP e o RAT ajustado da empresa.</t>
    </r>
  </si>
  <si>
    <r>
      <rPr>
        <b/>
        <u/>
        <sz val="12"/>
        <rFont val="Arial"/>
        <family val="2"/>
      </rPr>
      <t>Aviso Prévio Trabalhado</t>
    </r>
    <r>
      <rPr>
        <sz val="12"/>
        <rFont val="Arial"/>
        <family val="2"/>
      </rPr>
      <t>: conforme orientações descritas no Acórdão nº 1.186/2017 TCU-Plenário e reafirmada no Acórdão nº 1.586/2018 TCU-Plenário, a parcela referente à esta rúbrica será excluída após o primeiro ano de contrato, e a cada ano adicional poderá ser incluído a parcela mensal no percentual máximo de até 0,194%.</t>
    </r>
  </si>
  <si>
    <t>Cálculo dos Submódulos 4.2 e 4.2.1 somente se previstos no Instrumento Convocatório</t>
  </si>
  <si>
    <t>Conforme orientações da SEGES - Secretaria de Gestão, neste módulo as empresas optantes pelo regime tributário lucro real (com direito à incidência não cumulativa de contribuições ao PIS e COFINS), devem cotar nas planilhas de custos e formação de preços as alíquotas médias efetivamente recolhidas dessas contribuições, e para a comprovação serão exigidos os documentos de Escrituração Fiscal Digital da Contribuição (EFD-Contribuições) para o PIS/PASEP e COFINS dos últimos 12 (doze) meses anteriores à apresentação da proposta ou declaração da empresa contendo as alíquotas efetivas, com assinatura de contabilista devidamente registrado no órgão de classe. Observa-se ainda que nas eventuais correções e repactuações previstas em contrato, a contratada deverá apresentar as mesmas documentações.</t>
  </si>
  <si>
    <t>MEMÓRIA DE CÁLCULO</t>
  </si>
  <si>
    <r>
      <t>OBSERVAÇÃO 1:</t>
    </r>
    <r>
      <rPr>
        <sz val="12"/>
        <rFont val="Arial"/>
        <family val="2"/>
      </rPr>
      <t xml:space="preserve"> Caso o licitante tenha interesse em utilizar os modelos das planilhas de custo desenvolvidas pela Ceagesp, poderá acessá-la no endereço www.ceagesp.gov.br, opção acesso a informação (licitações e contratos).</t>
    </r>
    <r>
      <rPr>
        <b/>
        <sz val="12"/>
        <rFont val="Arial"/>
        <family val="2"/>
      </rPr>
      <t xml:space="preserve">
OBSERVAÇÃO 2: </t>
    </r>
    <r>
      <rPr>
        <sz val="12"/>
        <rFont val="Arial"/>
        <family val="2"/>
      </rPr>
      <t xml:space="preserve"> Os modelos disponibilizados encontram-se em Excel e possuem fórmulas que podem ser adaptadas conforme as características, legalmente aceitáveis, de cada licitante. </t>
    </r>
    <r>
      <rPr>
        <b/>
        <sz val="12"/>
        <rFont val="Arial"/>
        <family val="2"/>
      </rPr>
      <t xml:space="preserve">
OBSERVAÇÃO 3: </t>
    </r>
    <r>
      <rPr>
        <sz val="12"/>
        <rFont val="Arial"/>
        <family val="2"/>
      </rPr>
      <t xml:space="preserve"> A Ceagesp não se responsabilizará pela utilização incorreta das fórmulas disponibilizadas nas planilhas quando essas prejudicarem os preços ofertados pelos licitantes. </t>
    </r>
  </si>
  <si>
    <t>Adicional de Insalubridade e Periculosidade</t>
  </si>
  <si>
    <r>
      <t xml:space="preserve">Consideramos p/ este cálculo os feriados nacionais e estaduais durante o ano. A Licitante deverá prever em suas planilhas sua realidade e particularidade.
</t>
    </r>
    <r>
      <rPr>
        <b/>
        <sz val="12"/>
        <rFont val="Arial"/>
        <family val="2"/>
      </rPr>
      <t>OBSERVAÇÃO:</t>
    </r>
    <r>
      <rPr>
        <sz val="12"/>
        <rFont val="Arial"/>
        <family val="2"/>
      </rPr>
      <t xml:space="preserve"> O cálculo de dias utilizado pela licitante na fase licitatória referente a esta rubrica permanecerá até o término do contrato, portanto, a licitante deverá prever em seus custos eventuais diferenças quantitativas de dias ocorridas.</t>
    </r>
  </si>
  <si>
    <t>A LICITANTE DEVERÁ APRESENTAR/DESCREVER A MEMÓRIA DE CÁLCULO UTILIZADA NOS DIVERSOS MÓDULOS DE SUAS PLANILHAS DE CUSTOS E JUSTIFICÁ-LAS QUANDO NECESSÁRIO.</t>
  </si>
  <si>
    <r>
      <t>1 -</t>
    </r>
    <r>
      <rPr>
        <b/>
        <sz val="12"/>
        <rFont val="Arial"/>
        <family val="2"/>
      </rPr>
      <t xml:space="preserve"> DEVERÃO ser utilizadas as planilhas de custos e formação de preços conforme modelo do anexo II do edital</t>
    </r>
    <r>
      <rPr>
        <sz val="12"/>
        <rFont val="Arial"/>
        <family val="2"/>
      </rPr>
      <t>;
2 - Solicita-se usar sistemática de arredondamento nas fórmulas, tanto para valores quanto para percentuais, utilizando sempre duas casas decimais para cálculo dos postos e valores: =ARRED(...;2), e nove casas decimais para o cálculo da produtividade: =ARRED(...;9)
3 - Sugere-se ainda, habilitar nas planilhas do Excel a opção "Habilitar cálculo interativo", esta ação contribui para o cálculo integrado dos diversos módulos da planilha, segue caminho: (ARQUIVO/Opções/Fórmulas/Habilitar cálculo interativo).</t>
    </r>
  </si>
  <si>
    <t>Os valores contidos neste quadro devem espelhar a PROPOSTA COMERCIAL.</t>
  </si>
  <si>
    <t>DIURNO</t>
  </si>
  <si>
    <t>Posto de trabalho: 2ª à 6ª - c/ início às 8:00 / Sábado (4hs) c/ início às 8hs - (com intervalo para refeição)</t>
  </si>
  <si>
    <t>PROCESSO Nº 000/2023</t>
  </si>
  <si>
    <t>OBJETO:  PRESTAÇÃO DE SERVIÇOS DE LIMPEZA E CONSERVAÇÃO NOS ENTREPOSTOS DO INTERIOR</t>
  </si>
  <si>
    <t>Jardineiro</t>
  </si>
  <si>
    <t>GUARATINGUETÁ/SP</t>
  </si>
  <si>
    <t>PIRACICABA/SP</t>
  </si>
  <si>
    <t>Posto de trabalho: 2ª à 6ª - c/ início às 8:00 - (com intervalo para refeição)</t>
  </si>
  <si>
    <t>Posto de trabalho: 2ª à 6ª - c/ início às 8:00 / Sábado (4hs) c/ início às 7hs - (com intervalo para refeição)</t>
  </si>
  <si>
    <t>SÃO JOSÉ DOS CAMPOS/SP</t>
  </si>
  <si>
    <t>Posto de trabalho: 2ª a 6ª feira - c/ início as 02h00 / Sábado (4h) – c/ início as 07h00 - (com intervalo para refeição)</t>
  </si>
  <si>
    <t>DIUTURNO</t>
  </si>
  <si>
    <t>Posto de trabalho: 2ª a 6ª feira - início as 08h00 e Sábado – 4 h - início as 07h00 (com intervalo para refeição)</t>
  </si>
  <si>
    <t>Posto de trabalho: 2ª a 6ª feira - início as 08h00 e Sábado (4h) - início as 07h00 (com intervalo para refeição)</t>
  </si>
  <si>
    <t>Posto de trabalho: 2ª a 6ª feira – início as 08h00 e Sábado – 4 h - início as 12h00 (com intervalo para refeição)</t>
  </si>
  <si>
    <t>SOROCABA/SP</t>
  </si>
  <si>
    <t>DIURNO - Turnos Diversos</t>
  </si>
  <si>
    <t>Posto de trabalho: 2ª a 6ª feira (Diversos Turnos) e Sábado (4h) Diversos turnos - (com intervalo para refeição)</t>
  </si>
  <si>
    <t>Posto de trabalho: 2ª, 4ª e 6ª feira início as 04h00, 3ª e 5ª início as 08h00 e Sábado (4h) - início as 06h00 (1 func. Masculino e 1 feminino) Sábado – 4h – início as 12h00 (1 func. masculino) - (com intervalo para refeição)</t>
  </si>
  <si>
    <t>Posto de trabalho: 2ª a 6ª feira – início as 07h00</t>
  </si>
  <si>
    <t>INSUMOS DIVERSOS DE MÃO-DE-OBRA</t>
  </si>
  <si>
    <t>MATERIAIS (Limpeza)</t>
  </si>
  <si>
    <t>Estimativa - CEGUA</t>
  </si>
  <si>
    <t>Estimativa - CEPIR</t>
  </si>
  <si>
    <t>Estimativa - CESJC</t>
  </si>
  <si>
    <t>Estimativa - CESOR</t>
  </si>
  <si>
    <t>Balde</t>
  </si>
  <si>
    <t>Colher de Pedreiro</t>
  </si>
  <si>
    <t>Conjunto MOP úmido profissional</t>
  </si>
  <si>
    <t>Refil do Conjunto MOP úmido profissional</t>
  </si>
  <si>
    <t>Escova de Limpeza</t>
  </si>
  <si>
    <t>Escova para higienização de vaso sanitário</t>
  </si>
  <si>
    <t>Espanador</t>
  </si>
  <si>
    <t>Espátula</t>
  </si>
  <si>
    <t>Esponja Dupla Face</t>
  </si>
  <si>
    <t>Fita de Zebrada para Sinalização</t>
  </si>
  <si>
    <t>Frasco Pulverizador</t>
  </si>
  <si>
    <t>Pá (metal e cabo longo)</t>
  </si>
  <si>
    <t>Pano de Flanela Branco</t>
  </si>
  <si>
    <t>Pano de Saco Branco</t>
  </si>
  <si>
    <t>Placa Sinalizadora de Alerta das Atividades</t>
  </si>
  <si>
    <t>Raspador</t>
  </si>
  <si>
    <t>Rodo de 30 cm</t>
  </si>
  <si>
    <t>Rodo de 60 cm</t>
  </si>
  <si>
    <t>Saco de Lixo 200 litros (kg)</t>
  </si>
  <si>
    <t>Saco de Lixo 100 litros (kg)</t>
  </si>
  <si>
    <t>Saco de Lixo 60 litros (kg)</t>
  </si>
  <si>
    <t>Saco de Lixo 40 litros (kg)</t>
  </si>
  <si>
    <t>Saco de Lixo 20 litros (kg)</t>
  </si>
  <si>
    <t>Vassoura</t>
  </si>
  <si>
    <t>Vassourão tipo gari - 60 cm</t>
  </si>
  <si>
    <t>TOTAL MÉDIA MENSAL</t>
  </si>
  <si>
    <t>VALOR MENSAL POR POSTO</t>
  </si>
  <si>
    <t>UTENSÍLIOS - Jardinagem</t>
  </si>
  <si>
    <t>Periodicidade</t>
  </si>
  <si>
    <t>Enxada</t>
  </si>
  <si>
    <t>Facão de Corte</t>
  </si>
  <si>
    <t>Cavadeira</t>
  </si>
  <si>
    <t>Vanga</t>
  </si>
  <si>
    <t>Garfo</t>
  </si>
  <si>
    <t>Rastelo</t>
  </si>
  <si>
    <t>Materiais e utensiílios para manutenção de jardins (conjunto - caso seja de plástico)</t>
  </si>
  <si>
    <t>Regador 14 litros (caso seja de plástico)</t>
  </si>
  <si>
    <t>Protetor para roçagem (flexível)</t>
  </si>
  <si>
    <t>Tesoura para Poda</t>
  </si>
  <si>
    <t>Serrote de Poda 14 polegadas</t>
  </si>
  <si>
    <t>Valor mensal p/ posto</t>
  </si>
  <si>
    <t>UTENSÍLIOS (Uso Geral)</t>
  </si>
  <si>
    <t>Cone de Sinalização</t>
  </si>
  <si>
    <t>Escada  doméstica 5 degraus</t>
  </si>
  <si>
    <t xml:space="preserve">Escada grande externa </t>
  </si>
  <si>
    <t>Extensão Elétrica 20 m</t>
  </si>
  <si>
    <t>Mangueira 30m</t>
  </si>
  <si>
    <t>MÁQUINAS E EQUIPAMENTOS (Uso Geral)</t>
  </si>
  <si>
    <t>PREÇO MÉDIO R$</t>
  </si>
  <si>
    <t>DEPRECIAÇÃO ANUAL %</t>
  </si>
  <si>
    <t>Máquina de Presão tipo VAP ou similar (Profissional)</t>
  </si>
  <si>
    <t>Aspirador de Pó sólido/liquido</t>
  </si>
  <si>
    <t>Carriola reforçada com pneu e câmara de ar</t>
  </si>
  <si>
    <t>Girica duas rodas pneu automotivo 165x60x13</t>
  </si>
  <si>
    <t>Carrinho tipo Lutocar plástico (polietileno) 100 litros</t>
  </si>
  <si>
    <t>Roçadeira Lateral movida a gasolina (profissional)</t>
  </si>
  <si>
    <t>Pulverizador Costal  ou Similar 20 litros</t>
  </si>
  <si>
    <t>Radio Comunicador c/ baterias reservas</t>
  </si>
  <si>
    <t>TOTAL  MENSAL</t>
  </si>
  <si>
    <t>EPI's</t>
  </si>
  <si>
    <t>Botas de Borracha (par)</t>
  </si>
  <si>
    <t>Caneleira (par)</t>
  </si>
  <si>
    <t>Capa Impermeável com Capuz (amarela)</t>
  </si>
  <si>
    <t>Colete refletivo</t>
  </si>
  <si>
    <t>Luvas de Borracha para limpeza (par)</t>
  </si>
  <si>
    <t>Luvas de Raspa de Proteção  (par)</t>
  </si>
  <si>
    <t>Macacão Impermeável</t>
  </si>
  <si>
    <t>Óculos de Proteção</t>
  </si>
  <si>
    <t>Protetor solar</t>
  </si>
  <si>
    <t>Respirador descartável p/poeira e gases(P2)</t>
  </si>
  <si>
    <t>TOTAL MÉDIA MENSAL P/ PESSOA</t>
  </si>
  <si>
    <t>TOTAL MENSAL P/ PESSOA</t>
  </si>
  <si>
    <t>MATERIAIS SOB EXPENSAS</t>
  </si>
  <si>
    <t>PERIODICIDADE/Meses</t>
  </si>
  <si>
    <t>Relógio Biométrico</t>
  </si>
  <si>
    <t>Armário Roupeiro p/ vestiário (1 porta p/ cada empregado)</t>
  </si>
  <si>
    <t>Bebedouro Elétrico em rede de cano d`àgua</t>
  </si>
  <si>
    <t>Forno microondas</t>
  </si>
  <si>
    <t>Refrigerador (Geladeira)</t>
  </si>
  <si>
    <t>Demais itens especificados no Termo de Referência</t>
  </si>
  <si>
    <t>Pano de prato (unidade)</t>
  </si>
  <si>
    <t>Carrinho tipo lutocar 240l</t>
  </si>
  <si>
    <t>Soprador e aspirador de folhas</t>
  </si>
  <si>
    <t>Papel higiênico 8 rolos - 600m X 10cm</t>
  </si>
  <si>
    <t>Papel toalha branco intercalado 20 X 21cm, 02 dobras, fd. 1000fls.</t>
  </si>
  <si>
    <t>Sabonete líquido - GL/5L</t>
  </si>
  <si>
    <t>Suporte para papel higiênico de 600m X 10cm</t>
  </si>
  <si>
    <t>Suporte para papel higiênico de 30m X 10cm</t>
  </si>
  <si>
    <t>Saboneteiras tipo dispenser</t>
  </si>
  <si>
    <t>Álcool etlíco diluído 70º (litro)</t>
  </si>
  <si>
    <t>Alvejante líquido (litro)</t>
  </si>
  <si>
    <t>Detergente Líquido biodegradável (FR/500ML)</t>
  </si>
  <si>
    <t>Esponja de lã de aço - pacote c/ 8 unidades</t>
  </si>
  <si>
    <t>Limpador multiuso - frasco 500ml</t>
  </si>
  <si>
    <t>Pedra Sanitária</t>
  </si>
  <si>
    <t>Sabão em pedra 200g</t>
  </si>
  <si>
    <t>Sabão em pó (kg)</t>
  </si>
  <si>
    <t>Sabonete 85g</t>
  </si>
  <si>
    <t>Soprador a gasolina</t>
  </si>
  <si>
    <t>Calça comprida em tecido poliéster com elástico e cordão com bolso (cargo)</t>
  </si>
  <si>
    <t>Jaqueta em moletom/agasalho</t>
  </si>
  <si>
    <t>Botina de couro com solado de borracha, palmilha não metálica (pa)</t>
  </si>
  <si>
    <t>Botina de borracha impermeável cano longo</t>
  </si>
  <si>
    <r>
      <t>OBJETO</t>
    </r>
    <r>
      <rPr>
        <sz val="10"/>
        <rFont val="Arial Narrow"/>
        <family val="2"/>
      </rPr>
      <t xml:space="preserve">:  </t>
    </r>
    <r>
      <rPr>
        <b/>
        <sz val="10"/>
        <rFont val="Arial Narrow"/>
        <family val="2"/>
      </rPr>
      <t xml:space="preserve"> PRESTAÇÃO DE SERVIÇOS DE LIMPEZA E CONSERVAÇÃO NOS ENTREPOSTOS DO INTERIOR</t>
    </r>
  </si>
  <si>
    <t>Papel higiênico folha dupla - 30m X 10cm</t>
  </si>
  <si>
    <t>Suporte para papel toalha 20cm X 200m</t>
  </si>
  <si>
    <t>ÁREAS INTERNAS</t>
  </si>
  <si>
    <t>AREAS VERDES</t>
  </si>
  <si>
    <t>SANITÁRIOS</t>
  </si>
  <si>
    <t>Quantidade mínimo de pessoas conforme Termo de Referência item 2.6.1</t>
  </si>
  <si>
    <t>sanitários</t>
  </si>
  <si>
    <t>preço por m² total - sanitários</t>
  </si>
  <si>
    <t>área verde</t>
  </si>
  <si>
    <t>áreas verdes</t>
  </si>
  <si>
    <t>Posto de trabalho: 2ª à 6ª - (c/ início conf. TR item 2.6.2) - (com intervalo para refeição)</t>
  </si>
  <si>
    <t>SANITÁRIOS (DIOTURNO)</t>
  </si>
  <si>
    <t>Agente de Higienização - Diuturno</t>
  </si>
  <si>
    <t>Quantidade mínimo de pessoas conforme Termo de Referência item 2.6.2</t>
  </si>
  <si>
    <t>Quantidade mínimo de pessoas conforme Termo de Referência item 2.6.3</t>
  </si>
  <si>
    <t>Quant. Mínimo conf. Termo de Referência (2.6.1)</t>
  </si>
  <si>
    <t>Dimensionamento de Pessoas</t>
  </si>
  <si>
    <t>Quant. Mínimo conf. Termo de Referência (2.6.3)</t>
  </si>
  <si>
    <t>Quant. Mínimo conf. Termo de Referência (2.6.2)</t>
  </si>
  <si>
    <t>Frequência mês     (II)
 (em horas)</t>
  </si>
  <si>
    <t>Jornada no mês (III)
(em horas)</t>
  </si>
  <si>
    <t>preço por m² total - área verde</t>
  </si>
  <si>
    <r>
      <t>(3)</t>
    </r>
    <r>
      <rPr>
        <sz val="11"/>
        <rFont val="Arial Narrow"/>
        <family val="2"/>
      </rPr>
      <t xml:space="preserve"> Freqüência  em horas por mês no caso da área de vidros - fachada externa.</t>
    </r>
  </si>
  <si>
    <t>sanitários - Diuturno</t>
  </si>
  <si>
    <t>preço por m² total - sanitários diuturno</t>
  </si>
  <si>
    <t>EQUIPAMENTOS - Uso Jardinagem</t>
  </si>
  <si>
    <t>Quantidade mínimo de pessoas conforme Termo de Referência item 2.6.4</t>
  </si>
  <si>
    <t>Agente de Higienização - Encarregado</t>
  </si>
  <si>
    <t>AREAS EXTERNAS</t>
  </si>
  <si>
    <t>Quant. Mínimo conf. Termo de Referência (2.6.4)</t>
  </si>
  <si>
    <t>Área (m²) / Mês</t>
  </si>
  <si>
    <t>Limite por tipo de 
área(R$) / Mês</t>
  </si>
  <si>
    <t>Área (m²) / Anual</t>
  </si>
  <si>
    <t>Limite por tipo de 
área(R$) Anual</t>
  </si>
  <si>
    <r>
      <t>OBJETO</t>
    </r>
    <r>
      <rPr>
        <sz val="11"/>
        <rFont val="Arial Narrow"/>
        <family val="2"/>
      </rPr>
      <t xml:space="preserve">: </t>
    </r>
    <r>
      <rPr>
        <b/>
        <sz val="11"/>
        <rFont val="Arial Narrow"/>
        <family val="2"/>
      </rPr>
      <t xml:space="preserve">   PRESTAÇÃO DE SERVIÇOS DE LIMPEZA E CONSERVAÇÃO NOS ENTREPOSTOS DO INTERIOR</t>
    </r>
  </si>
  <si>
    <r>
      <t>OBJETO</t>
    </r>
    <r>
      <rPr>
        <sz val="11"/>
        <rFont val="Arial Narrow"/>
        <family val="2"/>
      </rPr>
      <t xml:space="preserve">: </t>
    </r>
    <r>
      <rPr>
        <b/>
        <sz val="11"/>
        <rFont val="Arial Narrow"/>
        <family val="2"/>
      </rPr>
      <t xml:space="preserve">  PRESTAÇÃO DE SERVIÇOS DE LIMPEZA E CONSERVAÇÃO NOS ENTREPOSTOS DO INTERIOR</t>
    </r>
  </si>
  <si>
    <t>ENTREPOSTO DE SOROCABA/SP - CESOR</t>
  </si>
  <si>
    <t>ENTREPOSTO DE SÃO JOSÉ DOS CAMPOS/SP - CESJC</t>
  </si>
  <si>
    <t>ENTREPOSTO DE PIRACICABA/SP - CEPIR</t>
  </si>
  <si>
    <t>ENTREPOSTO DE GUARATINGUETÁ/SP - CEGUA</t>
  </si>
  <si>
    <t>TOTAL GERAL DA CONTRATAÇÃO ANUAL</t>
  </si>
  <si>
    <t>TOTAL GERAL - AGENTE DE HIGIENIZAÇÃO</t>
  </si>
  <si>
    <t>TOTAL GERAL - JARDINEIRO</t>
  </si>
  <si>
    <t>TOTAL GERAL - LÍDER</t>
  </si>
  <si>
    <t>TOTAL GERAL - ENCARREGADO</t>
  </si>
  <si>
    <r>
      <t>(1)</t>
    </r>
    <r>
      <rPr>
        <sz val="11"/>
        <rFont val="Arial Narrow"/>
        <family val="2"/>
      </rPr>
      <t xml:space="preserve"> Produtividades auferidas de acordo com o Termo de Referência e informações enviadas pela área gestora.</t>
    </r>
  </si>
  <si>
    <r>
      <rPr>
        <b/>
        <sz val="11"/>
        <rFont val="Arial Narrow"/>
        <family val="2"/>
      </rPr>
      <t xml:space="preserve">(2) </t>
    </r>
    <r>
      <rPr>
        <sz val="11"/>
        <rFont val="Arial Narrow"/>
        <family val="2"/>
      </rPr>
      <t>O preço do homem-mês estão acrescidos da provisão dos insumos diversos (materiais)</t>
    </r>
  </si>
  <si>
    <r>
      <t xml:space="preserve">OBSERVAÇÃO 4: </t>
    </r>
    <r>
      <rPr>
        <sz val="12"/>
        <rFont val="Arial"/>
        <family val="2"/>
      </rPr>
      <t>A Licitante deverá adaptar as planilhas de custos de acordo com suas características e particularidades, bem como, em concordância com o Edital.</t>
    </r>
  </si>
  <si>
    <t xml:space="preserve">Sindicato: </t>
  </si>
  <si>
    <t>QUADRO RESUMO GERAL</t>
  </si>
  <si>
    <t>QUADRO RESUMO - CÁLCULO PRODUTIVIDADE</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</si>
</sst>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8" formatCode="&quot;R$&quot;\ #,##0.00;[Red]\-&quot;R$&quot;\ #,##0.00"/>
    <numFmt numFmtId="44" formatCode="_-&quot;R$&quot;\ * #,##0.00_-;\-&quot;R$&quot;\ * #,##0.00_-;_-&quot;R$&quot;\ * &quot;-&quot;??_-;_-@_-"/>
    <numFmt numFmtId="43" formatCode="_-* #,##0.00_-;\-* #,##0.00_-;_-* &quot;-&quot;??_-;_-@_-"/>
    <numFmt numFmtId="164" formatCode="_(&quot;R$ &quot;* #,##0.00_);_(&quot;R$ &quot;* \(#,##0.00\);_(&quot;R$ &quot;* &quot;-&quot;??_);_(@_)"/>
    <numFmt numFmtId="165" formatCode="_(* #,##0.00_);_(* \(#,##0.00\);_(* &quot;-&quot;??_);_(@_)"/>
    <numFmt numFmtId="166" formatCode="_(* #,##0.00_);_(* \(#,##0.00\);_(* \-??_);_(@_)"/>
    <numFmt numFmtId="167" formatCode="_(&quot;R$ &quot;* #,##0.00_);_(&quot;R$ &quot;* \(#,##0.00\);_(&quot;R$ &quot;* \-??_);_(@_)"/>
    <numFmt numFmtId="168" formatCode="&quot;R$ &quot;#,##0.00"/>
    <numFmt numFmtId="169" formatCode="_-* #,##0.00_-;\-* #,##0.00_-;_-* \-??_-;_-@_-"/>
    <numFmt numFmtId="170" formatCode="#,##0.00_);[Red]\(#,##0.00\)"/>
    <numFmt numFmtId="171" formatCode="#,##0;[Red]#,##0"/>
    <numFmt numFmtId="172" formatCode="0.0000000"/>
    <numFmt numFmtId="173" formatCode="_([$€]* #,##0.00_);_([$€]* \(#,##0.00\);_([$€]* &quot;-&quot;??_);_(@_)"/>
    <numFmt numFmtId="174" formatCode="&quot;R$&quot;\ #,##0.00"/>
    <numFmt numFmtId="175" formatCode="_(* #,##0_);_(* \(#,##0\);_(* \-??_);_(@_)"/>
    <numFmt numFmtId="176" formatCode="_(* #,##0.000000_);_(* \(#,##0.000000\);_(* \-??_);_(@_)"/>
    <numFmt numFmtId="178" formatCode="_(* #,##0.000000000_);_(* \(#,##0.000000000\);_(* \-??_);_(@_)"/>
    <numFmt numFmtId="179" formatCode="0.00000"/>
  </numFmts>
  <fonts count="50"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0"/>
      <name val="Arial"/>
      <family val="2"/>
    </font>
    <font>
      <sz val="9"/>
      <color indexed="81"/>
      <name val="Segoe UI"/>
      <family val="2"/>
    </font>
    <font>
      <b/>
      <sz val="9"/>
      <color indexed="81"/>
      <name val="Segoe UI"/>
      <family val="2"/>
    </font>
    <font>
      <sz val="10"/>
      <name val="Arial"/>
      <family val="2"/>
      <charset val="1"/>
    </font>
    <font>
      <b/>
      <sz val="10"/>
      <name val="Arial Narrow"/>
      <family val="2"/>
    </font>
    <font>
      <sz val="10"/>
      <name val="Arial Narrow"/>
      <family val="2"/>
    </font>
    <font>
      <b/>
      <sz val="10"/>
      <color theme="2"/>
      <name val="Arial Narrow"/>
      <family val="2"/>
    </font>
    <font>
      <sz val="10"/>
      <color theme="0" tint="-4.9989318521683403E-2"/>
      <name val="Arial Narrow"/>
      <family val="2"/>
    </font>
    <font>
      <b/>
      <sz val="11"/>
      <name val="Arial Narrow"/>
      <family val="2"/>
    </font>
    <font>
      <sz val="11"/>
      <name val="Arial Narrow"/>
      <family val="2"/>
    </font>
    <font>
      <u/>
      <sz val="11"/>
      <name val="Arial Narrow"/>
      <family val="2"/>
    </font>
    <font>
      <b/>
      <u/>
      <sz val="11"/>
      <name val="Arial Narrow"/>
      <family val="2"/>
    </font>
    <font>
      <u/>
      <sz val="10"/>
      <name val="Arial Narrow"/>
      <family val="2"/>
    </font>
    <font>
      <b/>
      <sz val="8"/>
      <name val="Arial Narrow"/>
      <family val="2"/>
    </font>
    <font>
      <b/>
      <sz val="10"/>
      <name val="Arial"/>
      <family val="2"/>
    </font>
    <font>
      <b/>
      <i/>
      <u/>
      <sz val="10"/>
      <name val="Arial"/>
      <family val="2"/>
    </font>
    <font>
      <b/>
      <sz val="14"/>
      <name val="Arial"/>
      <family val="2"/>
    </font>
    <font>
      <sz val="8"/>
      <name val="Arial Narrow"/>
      <family val="2"/>
    </font>
    <font>
      <sz val="11"/>
      <color indexed="9"/>
      <name val="Arial Narrow"/>
      <family val="2"/>
    </font>
    <font>
      <strike/>
      <sz val="10"/>
      <name val="Arial Narrow"/>
      <family val="2"/>
    </font>
    <font>
      <b/>
      <sz val="12"/>
      <name val="Arial"/>
      <family val="2"/>
    </font>
    <font>
      <b/>
      <i/>
      <sz val="11"/>
      <name val="Arial Narrow"/>
      <family val="2"/>
    </font>
    <font>
      <sz val="12"/>
      <name val="Arial"/>
      <family val="2"/>
    </font>
    <font>
      <b/>
      <u/>
      <sz val="12"/>
      <name val="Arial"/>
      <family val="2"/>
    </font>
    <font>
      <b/>
      <i/>
      <sz val="12"/>
      <name val="Arial"/>
      <family val="2"/>
    </font>
    <font>
      <b/>
      <sz val="10"/>
      <color theme="1"/>
      <name val="Arial Narrow"/>
      <family val="2"/>
    </font>
  </fonts>
  <fills count="52">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theme="0"/>
        <bgColor indexed="64"/>
      </patternFill>
    </fill>
    <fill>
      <patternFill patternType="solid">
        <fgColor theme="8" tint="0.79998168889431442"/>
        <bgColor indexed="64"/>
      </patternFill>
    </fill>
    <fill>
      <patternFill patternType="solid">
        <fgColor rgb="FF8FAADC"/>
        <bgColor rgb="FFAFABAB"/>
      </patternFill>
    </fill>
    <fill>
      <patternFill patternType="solid">
        <fgColor theme="8" tint="0.39997558519241921"/>
        <bgColor rgb="FFE6E6E6"/>
      </patternFill>
    </fill>
    <fill>
      <patternFill patternType="solid">
        <fgColor theme="4" tint="0.39997558519241921"/>
        <bgColor rgb="FFAFABAB"/>
      </patternFill>
    </fill>
    <fill>
      <patternFill patternType="solid">
        <fgColor theme="4" tint="0.59999389629810485"/>
        <bgColor rgb="FFAFABAB"/>
      </patternFill>
    </fill>
    <fill>
      <patternFill patternType="solid">
        <fgColor theme="4" tint="0.79998168889431442"/>
        <bgColor rgb="FFC0C0C0"/>
      </patternFill>
    </fill>
    <fill>
      <patternFill patternType="solid">
        <fgColor theme="0"/>
        <bgColor rgb="FFBFBFBF"/>
      </patternFill>
    </fill>
    <fill>
      <patternFill patternType="solid">
        <fgColor theme="8" tint="0.79998168889431442"/>
        <bgColor rgb="FFDAE3F3"/>
      </patternFill>
    </fill>
    <fill>
      <patternFill patternType="solid">
        <fgColor theme="0"/>
        <bgColor rgb="FFDAE3F3"/>
      </patternFill>
    </fill>
    <fill>
      <patternFill patternType="solid">
        <fgColor rgb="FFFFFFFF"/>
        <bgColor rgb="FFE6E6E6"/>
      </patternFill>
    </fill>
    <fill>
      <patternFill patternType="solid">
        <fgColor theme="8" tint="0.39997558519241921"/>
        <bgColor rgb="FFBFBFBF"/>
      </patternFill>
    </fill>
    <fill>
      <patternFill patternType="solid">
        <fgColor rgb="FF8EA9DB"/>
        <bgColor rgb="FFE6E6E6"/>
      </patternFill>
    </fill>
    <fill>
      <patternFill patternType="solid">
        <fgColor theme="8" tint="0.59999389629810485"/>
        <bgColor indexed="64"/>
      </patternFill>
    </fill>
    <fill>
      <patternFill patternType="solid">
        <fgColor theme="4" tint="0.79998168889431442"/>
        <bgColor indexed="64"/>
      </patternFill>
    </fill>
    <fill>
      <patternFill patternType="solid">
        <fgColor indexed="9"/>
        <bgColor indexed="26"/>
      </patternFill>
    </fill>
    <fill>
      <patternFill patternType="solid">
        <fgColor indexed="27"/>
        <bgColor indexed="41"/>
      </patternFill>
    </fill>
    <fill>
      <patternFill patternType="solid">
        <fgColor rgb="FFD9E1F2"/>
        <bgColor rgb="FF000000"/>
      </patternFill>
    </fill>
    <fill>
      <patternFill patternType="solid">
        <fgColor theme="4" tint="0.79998168889431442"/>
        <bgColor indexed="31"/>
      </patternFill>
    </fill>
    <fill>
      <patternFill patternType="solid">
        <fgColor theme="4" tint="0.79998168889431442"/>
        <bgColor indexed="26"/>
      </patternFill>
    </fill>
    <fill>
      <patternFill patternType="solid">
        <fgColor theme="2" tint="-9.9978637043366805E-2"/>
        <bgColor indexed="31"/>
      </patternFill>
    </fill>
    <fill>
      <patternFill patternType="solid">
        <fgColor theme="2"/>
        <bgColor indexed="64"/>
      </patternFill>
    </fill>
    <fill>
      <patternFill patternType="solid">
        <fgColor rgb="FFFFFF00"/>
        <bgColor indexed="64"/>
      </patternFill>
    </fill>
    <fill>
      <patternFill patternType="solid">
        <fgColor rgb="FFC9FFFF"/>
        <bgColor indexed="26"/>
      </patternFill>
    </fill>
    <fill>
      <patternFill patternType="solid">
        <fgColor rgb="FFC9FFFF"/>
        <bgColor indexed="41"/>
      </patternFill>
    </fill>
    <fill>
      <patternFill patternType="solid">
        <fgColor theme="7" tint="0.39997558519241921"/>
        <bgColor indexed="64"/>
      </patternFill>
    </fill>
    <fill>
      <patternFill patternType="solid">
        <fgColor theme="1" tint="0.499984740745262"/>
        <bgColor indexed="31"/>
      </patternFill>
    </fill>
    <fill>
      <patternFill patternType="solid">
        <fgColor theme="1" tint="0.499984740745262"/>
        <bgColor indexed="64"/>
      </patternFill>
    </fill>
  </fills>
  <borders count="19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top/>
      <bottom style="thin">
        <color auto="1"/>
      </bottom>
      <diagonal/>
    </border>
    <border>
      <left/>
      <right/>
      <top/>
      <bottom style="medium">
        <color auto="1"/>
      </bottom>
      <diagonal/>
    </border>
    <border>
      <left/>
      <right style="medium">
        <color auto="1"/>
      </right>
      <top/>
      <bottom style="medium">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right style="medium">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right style="thin">
        <color auto="1"/>
      </right>
      <top/>
      <bottom style="thin">
        <color auto="1"/>
      </bottom>
      <diagonal/>
    </border>
    <border>
      <left/>
      <right style="thin">
        <color auto="1"/>
      </right>
      <top/>
      <bottom style="medium">
        <color auto="1"/>
      </bottom>
      <diagonal/>
    </border>
    <border>
      <left/>
      <right style="thin">
        <color indexed="8"/>
      </right>
      <top/>
      <bottom style="thin">
        <color indexed="8"/>
      </bottom>
      <diagonal/>
    </border>
    <border>
      <left/>
      <right style="thin">
        <color indexed="8"/>
      </right>
      <top/>
      <bottom/>
      <diagonal/>
    </border>
    <border>
      <left style="medium">
        <color indexed="8"/>
      </left>
      <right style="medium">
        <color indexed="8"/>
      </right>
      <top style="medium">
        <color indexed="8"/>
      </top>
      <bottom/>
      <diagonal/>
    </border>
    <border>
      <left style="thin">
        <color indexed="8"/>
      </left>
      <right style="medium">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style="thin">
        <color indexed="8"/>
      </bottom>
      <diagonal/>
    </border>
    <border>
      <left style="medium">
        <color auto="1"/>
      </left>
      <right/>
      <top/>
      <bottom style="medium">
        <color auto="1"/>
      </bottom>
      <diagonal/>
    </border>
    <border>
      <left style="medium">
        <color indexed="64"/>
      </left>
      <right/>
      <top/>
      <bottom/>
      <diagonal/>
    </border>
    <border>
      <left/>
      <right style="medium">
        <color indexed="64"/>
      </right>
      <top/>
      <bottom/>
      <diagonal/>
    </border>
    <border>
      <left style="medium">
        <color indexed="64"/>
      </left>
      <right style="medium">
        <color indexed="8"/>
      </right>
      <top style="medium">
        <color indexed="8"/>
      </top>
      <bottom/>
      <diagonal/>
    </border>
    <border>
      <left style="medium">
        <color indexed="64"/>
      </left>
      <right style="thin">
        <color indexed="8"/>
      </right>
      <top/>
      <bottom style="thin">
        <color indexed="8"/>
      </bottom>
      <diagonal/>
    </border>
    <border>
      <left style="medium">
        <color indexed="64"/>
      </left>
      <right style="thin">
        <color indexed="8"/>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64"/>
      </right>
      <top style="medium">
        <color indexed="8"/>
      </top>
      <bottom style="medium">
        <color indexed="8"/>
      </bottom>
      <diagonal/>
    </border>
    <border>
      <left/>
      <right style="medium">
        <color indexed="64"/>
      </right>
      <top style="medium">
        <color indexed="64"/>
      </top>
      <bottom/>
      <diagonal/>
    </border>
    <border>
      <left style="medium">
        <color indexed="64"/>
      </left>
      <right style="medium">
        <color indexed="8"/>
      </right>
      <top style="medium">
        <color indexed="8"/>
      </top>
      <bottom style="medium">
        <color indexed="8"/>
      </bottom>
      <diagonal/>
    </border>
    <border>
      <left style="medium">
        <color indexed="64"/>
      </left>
      <right/>
      <top style="medium">
        <color indexed="64"/>
      </top>
      <bottom/>
      <diagonal/>
    </border>
    <border>
      <left/>
      <right/>
      <top style="medium">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indexed="64"/>
      </right>
      <top style="medium">
        <color indexed="64"/>
      </top>
      <bottom/>
      <diagonal/>
    </border>
    <border>
      <left/>
      <right style="medium">
        <color indexed="64"/>
      </right>
      <top style="medium">
        <color auto="1"/>
      </top>
      <bottom style="medium">
        <color auto="1"/>
      </bottom>
      <diagonal/>
    </border>
    <border>
      <left style="medium">
        <color indexed="64"/>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64"/>
      </right>
      <top/>
      <bottom style="thin">
        <color indexed="8"/>
      </bottom>
      <diagonal/>
    </border>
    <border>
      <left style="medium">
        <color indexed="64"/>
      </left>
      <right/>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8"/>
      </top>
      <bottom style="thin">
        <color indexed="8"/>
      </bottom>
      <diagonal/>
    </border>
    <border>
      <left style="thin">
        <color indexed="64"/>
      </left>
      <right style="thin">
        <color indexed="64"/>
      </right>
      <top style="medium">
        <color indexed="8"/>
      </top>
      <bottom style="thin">
        <color indexed="8"/>
      </bottom>
      <diagonal/>
    </border>
    <border>
      <left style="thin">
        <color indexed="64"/>
      </left>
      <right style="medium">
        <color indexed="64"/>
      </right>
      <top style="medium">
        <color indexed="8"/>
      </top>
      <bottom style="thin">
        <color indexed="8"/>
      </bottom>
      <diagonal/>
    </border>
    <border>
      <left style="medium">
        <color indexed="64"/>
      </left>
      <right style="thin">
        <color indexed="64"/>
      </right>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medium">
        <color indexed="64"/>
      </right>
      <top style="thin">
        <color indexed="8"/>
      </top>
      <bottom style="thin">
        <color indexed="8"/>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64"/>
      </right>
      <top style="thin">
        <color indexed="8"/>
      </top>
      <bottom style="medium">
        <color indexed="64"/>
      </bottom>
      <diagonal/>
    </border>
    <border>
      <left/>
      <right style="medium">
        <color indexed="8"/>
      </right>
      <top/>
      <bottom style="medium">
        <color indexed="8"/>
      </bottom>
      <diagonal/>
    </border>
    <border>
      <left style="medium">
        <color indexed="64"/>
      </left>
      <right/>
      <top style="medium">
        <color indexed="64"/>
      </top>
      <bottom/>
      <diagonal/>
    </border>
    <border>
      <left style="medium">
        <color auto="1"/>
      </left>
      <right/>
      <top/>
      <bottom style="medium">
        <color auto="1"/>
      </bottom>
      <diagonal/>
    </border>
    <border>
      <left style="medium">
        <color indexed="64"/>
      </left>
      <right style="thin">
        <color auto="1"/>
      </right>
      <top/>
      <bottom style="thin">
        <color indexed="64"/>
      </bottom>
      <diagonal/>
    </border>
    <border>
      <left style="thin">
        <color auto="1"/>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auto="1"/>
      </top>
      <bottom style="thin">
        <color auto="1"/>
      </bottom>
      <diagonal/>
    </border>
    <border>
      <left style="thin">
        <color indexed="64"/>
      </left>
      <right style="medium">
        <color indexed="64"/>
      </right>
      <top style="thin">
        <color auto="1"/>
      </top>
      <bottom style="thin">
        <color auto="1"/>
      </bottom>
      <diagonal/>
    </border>
    <border>
      <left style="medium">
        <color auto="1"/>
      </left>
      <right/>
      <top style="thin">
        <color auto="1"/>
      </top>
      <bottom style="thin">
        <color auto="1"/>
      </bottom>
      <diagonal/>
    </border>
    <border>
      <left style="medium">
        <color indexed="64"/>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medium">
        <color indexed="64"/>
      </left>
      <right style="thin">
        <color indexed="8"/>
      </right>
      <top style="thin">
        <color indexed="8"/>
      </top>
      <bottom/>
      <diagonal/>
    </border>
    <border>
      <left style="medium">
        <color indexed="64"/>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medium">
        <color indexed="64"/>
      </right>
      <top/>
      <bottom style="medium">
        <color indexed="64"/>
      </bottom>
      <diagonal/>
    </border>
    <border>
      <left/>
      <right/>
      <top style="medium">
        <color indexed="64"/>
      </top>
      <bottom/>
      <diagonal/>
    </border>
    <border>
      <left style="medium">
        <color indexed="64"/>
      </left>
      <right/>
      <top/>
      <bottom style="thin">
        <color auto="1"/>
      </bottom>
      <diagonal/>
    </border>
    <border>
      <left style="thin">
        <color auto="1"/>
      </left>
      <right style="medium">
        <color indexed="64"/>
      </right>
      <top/>
      <bottom style="medium">
        <color indexed="64"/>
      </bottom>
      <diagonal/>
    </border>
    <border>
      <left style="medium">
        <color indexed="64"/>
      </left>
      <right/>
      <top style="medium">
        <color auto="1"/>
      </top>
      <bottom style="thin">
        <color auto="1"/>
      </bottom>
      <diagonal/>
    </border>
    <border>
      <left/>
      <right/>
      <top style="medium">
        <color auto="1"/>
      </top>
      <bottom style="thin">
        <color auto="1"/>
      </bottom>
      <diagonal/>
    </border>
    <border>
      <left/>
      <right style="medium">
        <color indexed="64"/>
      </right>
      <top style="medium">
        <color auto="1"/>
      </top>
      <bottom style="thin">
        <color auto="1"/>
      </bottom>
      <diagonal/>
    </border>
    <border>
      <left style="thin">
        <color indexed="64"/>
      </left>
      <right/>
      <top/>
      <bottom/>
      <diagonal/>
    </border>
    <border>
      <left style="thin">
        <color auto="1"/>
      </left>
      <right style="thin">
        <color auto="1"/>
      </right>
      <top/>
      <bottom/>
      <diagonal/>
    </border>
    <border>
      <left style="thin">
        <color auto="1"/>
      </left>
      <right style="medium">
        <color indexed="64"/>
      </right>
      <top/>
      <bottom/>
      <diagonal/>
    </border>
    <border>
      <left style="thin">
        <color indexed="8"/>
      </left>
      <right style="medium">
        <color indexed="64"/>
      </right>
      <top/>
      <bottom/>
      <diagonal/>
    </border>
    <border>
      <left style="medium">
        <color indexed="64"/>
      </left>
      <right style="medium">
        <color indexed="8"/>
      </right>
      <top style="medium">
        <color indexed="64"/>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style="thin">
        <color indexed="8"/>
      </left>
      <right style="medium">
        <color indexed="64"/>
      </right>
      <top style="medium">
        <color indexed="8"/>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style="thin">
        <color indexed="64"/>
      </left>
      <right/>
      <top style="thin">
        <color indexed="64"/>
      </top>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style="medium">
        <color indexed="64"/>
      </left>
      <right style="medium">
        <color indexed="8"/>
      </right>
      <top style="medium">
        <color indexed="8"/>
      </top>
      <bottom style="medium">
        <color indexed="8"/>
      </bottom>
      <diagonal/>
    </border>
    <border>
      <left style="medium">
        <color indexed="8"/>
      </left>
      <right style="medium">
        <color indexed="64"/>
      </right>
      <top style="medium">
        <color indexed="8"/>
      </top>
      <bottom style="medium">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auto="1"/>
      </top>
      <bottom style="medium">
        <color auto="1"/>
      </bottom>
      <diagonal/>
    </border>
    <border>
      <left/>
      <right/>
      <top style="medium">
        <color auto="1"/>
      </top>
      <bottom style="medium">
        <color auto="1"/>
      </bottom>
      <diagonal/>
    </border>
    <border>
      <left/>
      <right style="medium">
        <color indexed="64"/>
      </right>
      <top style="medium">
        <color auto="1"/>
      </top>
      <bottom style="medium">
        <color auto="1"/>
      </bottom>
      <diagonal/>
    </border>
    <border>
      <left style="medium">
        <color indexed="64"/>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64"/>
      </right>
      <top style="medium">
        <color indexed="8"/>
      </top>
      <bottom style="medium">
        <color indexed="8"/>
      </bottom>
      <diagonal/>
    </border>
    <border>
      <left style="thin">
        <color indexed="64"/>
      </left>
      <right/>
      <top style="thin">
        <color indexed="8"/>
      </top>
      <bottom style="thin">
        <color indexed="64"/>
      </bottom>
      <diagonal/>
    </border>
    <border>
      <left/>
      <right style="medium">
        <color indexed="64"/>
      </right>
      <top style="thin">
        <color indexed="8"/>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indexed="64"/>
      </right>
      <top style="thin">
        <color auto="1"/>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diagonal/>
    </border>
    <border>
      <left style="medium">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medium">
        <color indexed="64"/>
      </bottom>
      <diagonal/>
    </border>
    <border>
      <left/>
      <right style="thin">
        <color indexed="64"/>
      </right>
      <top style="thin">
        <color auto="1"/>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auto="1"/>
      </left>
      <right/>
      <top style="thin">
        <color auto="1"/>
      </top>
      <bottom style="thin">
        <color auto="1"/>
      </bottom>
      <diagonal/>
    </border>
    <border>
      <left/>
      <right style="medium">
        <color indexed="64"/>
      </right>
      <top style="thin">
        <color auto="1"/>
      </top>
      <bottom style="thin">
        <color auto="1"/>
      </bottom>
      <diagonal/>
    </border>
    <border>
      <left style="thin">
        <color indexed="64"/>
      </left>
      <right style="thin">
        <color indexed="64"/>
      </right>
      <top/>
      <bottom style="thin">
        <color indexed="64"/>
      </bottom>
      <diagonal/>
    </border>
    <border>
      <left style="medium">
        <color indexed="64"/>
      </left>
      <right/>
      <top style="thin">
        <color auto="1"/>
      </top>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right style="thin">
        <color auto="1"/>
      </right>
      <top style="medium">
        <color indexed="64"/>
      </top>
      <bottom/>
      <diagonal/>
    </border>
    <border>
      <left style="thin">
        <color auto="1"/>
      </left>
      <right/>
      <top style="medium">
        <color indexed="64"/>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6">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9" fillId="4" borderId="0" applyNumberFormat="0" applyBorder="0" applyAlignment="0" applyProtection="0"/>
    <xf numFmtId="0" fontId="10" fillId="16" borderId="1" applyNumberFormat="0" applyAlignment="0" applyProtection="0"/>
    <xf numFmtId="0" fontId="11" fillId="17" borderId="2" applyNumberFormat="0" applyAlignment="0" applyProtection="0"/>
    <xf numFmtId="0" fontId="12" fillId="0" borderId="3" applyNumberFormat="0" applyFill="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21" borderId="0" applyNumberFormat="0" applyBorder="0" applyAlignment="0" applyProtection="0"/>
    <xf numFmtId="0" fontId="13" fillId="7" borderId="1" applyNumberFormat="0" applyAlignment="0" applyProtection="0"/>
    <xf numFmtId="0" fontId="14" fillId="3" borderId="0" applyNumberFormat="0" applyBorder="0" applyAlignment="0" applyProtection="0"/>
    <xf numFmtId="164" fontId="7" fillId="0" borderId="0" applyFont="0" applyFill="0" applyBorder="0" applyAlignment="0" applyProtection="0"/>
    <xf numFmtId="0" fontId="15" fillId="22" borderId="0" applyNumberFormat="0" applyBorder="0" applyAlignment="0" applyProtection="0"/>
    <xf numFmtId="0" fontId="24" fillId="0" borderId="0"/>
    <xf numFmtId="0" fontId="24" fillId="23" borderId="4" applyNumberFormat="0" applyAlignment="0" applyProtection="0"/>
    <xf numFmtId="9" fontId="24" fillId="0" borderId="0" applyFont="0" applyFill="0" applyBorder="0" applyAlignment="0" applyProtection="0"/>
    <xf numFmtId="0" fontId="16" fillId="16" borderId="5"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3" fillId="0" borderId="0" applyNumberFormat="0" applyFill="0" applyBorder="0" applyAlignment="0" applyProtection="0"/>
    <xf numFmtId="0" fontId="20" fillId="0" borderId="6" applyNumberFormat="0" applyFill="0" applyAlignment="0" applyProtection="0"/>
    <xf numFmtId="0" fontId="21" fillId="0" borderId="7" applyNumberFormat="0" applyFill="0" applyAlignment="0" applyProtection="0"/>
    <xf numFmtId="0" fontId="22" fillId="0" borderId="8"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19" fillId="0" borderId="9" applyNumberFormat="0" applyFill="0" applyAlignment="0" applyProtection="0"/>
    <xf numFmtId="167" fontId="24" fillId="0" borderId="0" applyFill="0" applyBorder="0" applyAlignment="0" applyProtection="0"/>
    <xf numFmtId="0" fontId="24" fillId="0" borderId="0"/>
    <xf numFmtId="165" fontId="24" fillId="0" borderId="0" applyFont="0" applyFill="0" applyBorder="0" applyAlignment="0" applyProtection="0"/>
    <xf numFmtId="0" fontId="27" fillId="0" borderId="0"/>
    <xf numFmtId="166" fontId="27" fillId="0" borderId="0"/>
    <xf numFmtId="9" fontId="24" fillId="0" borderId="0" applyFont="0" applyFill="0" applyBorder="0" applyAlignment="0" applyProtection="0"/>
    <xf numFmtId="0" fontId="6" fillId="0" borderId="0"/>
    <xf numFmtId="0" fontId="5" fillId="0" borderId="0"/>
    <xf numFmtId="166" fontId="27" fillId="0" borderId="0"/>
    <xf numFmtId="0" fontId="4" fillId="0" borderId="0"/>
    <xf numFmtId="43" fontId="4" fillId="0" borderId="0" applyFont="0" applyFill="0" applyBorder="0" applyAlignment="0" applyProtection="0"/>
    <xf numFmtId="173" fontId="24" fillId="0" borderId="0"/>
    <xf numFmtId="164" fontId="24" fillId="0" borderId="0" applyFont="0" applyFill="0" applyBorder="0" applyAlignment="0" applyProtection="0"/>
    <xf numFmtId="0" fontId="3" fillId="0" borderId="0"/>
    <xf numFmtId="43" fontId="24" fillId="0" borderId="0" applyFont="0" applyFill="0" applyBorder="0" applyAlignment="0" applyProtection="0"/>
    <xf numFmtId="173" fontId="24" fillId="0" borderId="0"/>
    <xf numFmtId="0" fontId="2" fillId="0" borderId="0"/>
    <xf numFmtId="0" fontId="1" fillId="0" borderId="0"/>
    <xf numFmtId="44" fontId="24" fillId="0" borderId="0" applyFont="0" applyFill="0" applyBorder="0" applyAlignment="0" applyProtection="0"/>
    <xf numFmtId="166" fontId="24" fillId="0" borderId="0" applyFill="0" applyBorder="0" applyAlignment="0" applyProtection="0"/>
  </cellStyleXfs>
  <cellXfs count="671">
    <xf numFmtId="0" fontId="0" fillId="0" borderId="0" xfId="0"/>
    <xf numFmtId="0" fontId="29" fillId="0" borderId="0" xfId="49" applyFont="1"/>
    <xf numFmtId="0" fontId="28" fillId="0" borderId="12" xfId="49" applyFont="1" applyBorder="1" applyAlignment="1" applyProtection="1">
      <alignment horizontal="center" vertical="center"/>
    </xf>
    <xf numFmtId="0" fontId="29" fillId="0" borderId="0" xfId="49" applyFont="1" applyAlignment="1" applyProtection="1">
      <alignment vertical="center"/>
    </xf>
    <xf numFmtId="169" fontId="29" fillId="0" borderId="0" xfId="49" applyNumberFormat="1" applyFont="1" applyAlignment="1" applyProtection="1">
      <alignment vertical="center"/>
    </xf>
    <xf numFmtId="0" fontId="29" fillId="0" borderId="27" xfId="49" applyFont="1" applyBorder="1" applyAlignment="1">
      <alignment horizontal="center"/>
    </xf>
    <xf numFmtId="0" fontId="29" fillId="0" borderId="0" xfId="49" applyFont="1" applyBorder="1" applyAlignment="1" applyProtection="1">
      <alignment vertical="center"/>
    </xf>
    <xf numFmtId="0" fontId="29" fillId="0" borderId="0" xfId="49" applyFont="1" applyBorder="1"/>
    <xf numFmtId="170" fontId="29" fillId="0" borderId="23" xfId="50" applyNumberFormat="1" applyFont="1" applyBorder="1" applyAlignment="1" applyProtection="1">
      <alignment vertical="center"/>
    </xf>
    <xf numFmtId="170" fontId="29" fillId="0" borderId="18" xfId="50" applyNumberFormat="1" applyFont="1" applyBorder="1" applyAlignment="1" applyProtection="1">
      <alignment vertical="center"/>
    </xf>
    <xf numFmtId="10" fontId="28" fillId="32" borderId="19" xfId="49" applyNumberFormat="1" applyFont="1" applyFill="1" applyBorder="1" applyAlignment="1" applyProtection="1">
      <alignment horizontal="center" vertical="center"/>
    </xf>
    <xf numFmtId="0" fontId="29" fillId="0" borderId="28" xfId="49" applyFont="1" applyBorder="1" applyAlignment="1">
      <alignment horizontal="center"/>
    </xf>
    <xf numFmtId="10" fontId="29" fillId="0" borderId="26" xfId="35" applyNumberFormat="1" applyFont="1" applyBorder="1" applyAlignment="1" applyProtection="1">
      <alignment horizontal="center" vertical="center"/>
    </xf>
    <xf numFmtId="170" fontId="29" fillId="0" borderId="22" xfId="50" applyNumberFormat="1" applyFont="1" applyBorder="1" applyAlignment="1" applyProtection="1">
      <alignment vertical="center"/>
    </xf>
    <xf numFmtId="44" fontId="29" fillId="0" borderId="29" xfId="49" applyNumberFormat="1" applyFont="1" applyBorder="1" applyAlignment="1" applyProtection="1">
      <alignment horizontal="center" vertical="center"/>
    </xf>
    <xf numFmtId="166" fontId="29" fillId="0" borderId="30" xfId="50" applyFont="1" applyBorder="1" applyAlignment="1" applyProtection="1">
      <alignment vertical="center"/>
    </xf>
    <xf numFmtId="0" fontId="28" fillId="33" borderId="20" xfId="49" applyFont="1" applyFill="1" applyBorder="1" applyAlignment="1" applyProtection="1">
      <alignment horizontal="center" vertical="center"/>
    </xf>
    <xf numFmtId="10" fontId="28" fillId="33" borderId="29" xfId="49" applyNumberFormat="1" applyFont="1" applyFill="1" applyBorder="1" applyAlignment="1" applyProtection="1">
      <alignment horizontal="center" vertical="center"/>
    </xf>
    <xf numFmtId="170" fontId="28" fillId="33" borderId="30" xfId="49" applyNumberFormat="1" applyFont="1" applyFill="1" applyBorder="1" applyAlignment="1" applyProtection="1">
      <alignment horizontal="right" vertical="center"/>
    </xf>
    <xf numFmtId="10" fontId="28" fillId="33" borderId="11" xfId="49" applyNumberFormat="1" applyFont="1" applyFill="1" applyBorder="1" applyAlignment="1" applyProtection="1">
      <alignment horizontal="center" vertical="center"/>
    </xf>
    <xf numFmtId="0" fontId="28" fillId="31" borderId="21" xfId="49" applyFont="1" applyFill="1" applyBorder="1" applyAlignment="1" applyProtection="1">
      <alignment horizontal="left" vertical="center"/>
    </xf>
    <xf numFmtId="0" fontId="28" fillId="31" borderId="22" xfId="49" applyFont="1" applyFill="1" applyBorder="1" applyAlignment="1" applyProtection="1">
      <alignment horizontal="left" vertical="center"/>
    </xf>
    <xf numFmtId="0" fontId="29" fillId="34" borderId="0" xfId="49" applyFont="1" applyFill="1" applyAlignment="1" applyProtection="1">
      <alignment vertical="center"/>
    </xf>
    <xf numFmtId="170" fontId="29" fillId="0" borderId="30" xfId="50" applyNumberFormat="1" applyFont="1" applyBorder="1" applyAlignment="1" applyProtection="1">
      <alignment vertical="center"/>
    </xf>
    <xf numFmtId="10" fontId="28" fillId="32" borderId="25" xfId="49" applyNumberFormat="1" applyFont="1" applyFill="1" applyBorder="1" applyAlignment="1" applyProtection="1">
      <alignment horizontal="center" vertical="center"/>
    </xf>
    <xf numFmtId="1" fontId="29" fillId="0" borderId="29" xfId="49" applyNumberFormat="1" applyFont="1" applyBorder="1" applyAlignment="1" applyProtection="1">
      <alignment horizontal="center" vertical="center"/>
    </xf>
    <xf numFmtId="0" fontId="29" fillId="25" borderId="20" xfId="49" applyFont="1" applyFill="1" applyBorder="1"/>
    <xf numFmtId="0" fontId="28" fillId="32" borderId="21" xfId="49" applyFont="1" applyFill="1" applyBorder="1" applyAlignment="1" applyProtection="1">
      <alignment vertical="center"/>
    </xf>
    <xf numFmtId="0" fontId="28" fillId="32" borderId="29" xfId="49" applyFont="1" applyFill="1" applyBorder="1" applyAlignment="1" applyProtection="1">
      <alignment vertical="center"/>
    </xf>
    <xf numFmtId="166" fontId="28" fillId="32" borderId="30" xfId="31" applyNumberFormat="1" applyFont="1" applyFill="1" applyBorder="1" applyAlignment="1" applyProtection="1">
      <alignment vertical="center"/>
    </xf>
    <xf numFmtId="0" fontId="28" fillId="32" borderId="0" xfId="49" applyFont="1" applyFill="1" applyBorder="1" applyAlignment="1" applyProtection="1">
      <alignment vertical="center"/>
    </xf>
    <xf numFmtId="1" fontId="30" fillId="32" borderId="11" xfId="49" applyNumberFormat="1" applyFont="1" applyFill="1" applyBorder="1" applyAlignment="1" applyProtection="1">
      <alignment vertical="center"/>
    </xf>
    <xf numFmtId="0" fontId="31" fillId="0" borderId="0" xfId="49" applyFont="1"/>
    <xf numFmtId="0" fontId="33" fillId="0" borderId="0" xfId="0" applyFont="1" applyAlignment="1" applyProtection="1">
      <alignment vertical="center"/>
    </xf>
    <xf numFmtId="0" fontId="29" fillId="0" borderId="0" xfId="0" applyFont="1"/>
    <xf numFmtId="169" fontId="29" fillId="0" borderId="0" xfId="0" applyNumberFormat="1" applyFont="1" applyAlignment="1" applyProtection="1">
      <alignment vertical="center"/>
    </xf>
    <xf numFmtId="0" fontId="29" fillId="0" borderId="27" xfId="0" applyFont="1" applyBorder="1" applyAlignment="1">
      <alignment horizontal="center"/>
    </xf>
    <xf numFmtId="10" fontId="28" fillId="0" borderId="17" xfId="51" applyNumberFormat="1" applyFont="1" applyBorder="1" applyAlignment="1" applyProtection="1">
      <alignment horizontal="center" vertical="center"/>
    </xf>
    <xf numFmtId="0" fontId="29" fillId="0" borderId="19" xfId="0" applyFont="1" applyBorder="1" applyAlignment="1" applyProtection="1">
      <alignment vertical="center"/>
    </xf>
    <xf numFmtId="0" fontId="29" fillId="0" borderId="17" xfId="0" applyFont="1" applyBorder="1" applyAlignment="1" applyProtection="1">
      <alignment vertical="center"/>
    </xf>
    <xf numFmtId="10" fontId="29" fillId="0" borderId="16" xfId="51" applyNumberFormat="1" applyFont="1" applyBorder="1" applyAlignment="1" applyProtection="1">
      <alignment horizontal="center" vertical="center"/>
    </xf>
    <xf numFmtId="10" fontId="28" fillId="32" borderId="19" xfId="0" applyNumberFormat="1" applyFont="1" applyFill="1" applyBorder="1" applyAlignment="1" applyProtection="1">
      <alignment horizontal="center" vertical="center"/>
    </xf>
    <xf numFmtId="0" fontId="29" fillId="0" borderId="28" xfId="0" applyFont="1" applyBorder="1" applyAlignment="1">
      <alignment horizontal="center"/>
    </xf>
    <xf numFmtId="10" fontId="29" fillId="0" borderId="26" xfId="51" applyNumberFormat="1" applyFont="1" applyBorder="1" applyAlignment="1" applyProtection="1">
      <alignment horizontal="center" vertical="center"/>
    </xf>
    <xf numFmtId="44" fontId="29" fillId="0" borderId="11" xfId="0" applyNumberFormat="1" applyFont="1" applyBorder="1" applyAlignment="1" applyProtection="1">
      <alignment horizontal="center" vertical="center"/>
    </xf>
    <xf numFmtId="0" fontId="29" fillId="34" borderId="0" xfId="0" applyFont="1" applyFill="1" applyAlignment="1" applyProtection="1">
      <alignment vertical="center"/>
    </xf>
    <xf numFmtId="1" fontId="29" fillId="0" borderId="11" xfId="0" applyNumberFormat="1" applyFont="1" applyBorder="1" applyAlignment="1" applyProtection="1">
      <alignment horizontal="center" vertical="center"/>
    </xf>
    <xf numFmtId="3" fontId="29" fillId="0" borderId="11" xfId="51" applyNumberFormat="1" applyFont="1" applyBorder="1" applyAlignment="1" applyProtection="1">
      <alignment horizontal="center" vertical="center"/>
    </xf>
    <xf numFmtId="10" fontId="29" fillId="0" borderId="26" xfId="35" applyNumberFormat="1" applyFont="1" applyFill="1" applyBorder="1" applyAlignment="1" applyProtection="1">
      <alignment horizontal="center" vertical="center"/>
    </xf>
    <xf numFmtId="0" fontId="29" fillId="0" borderId="0" xfId="49" applyFont="1" applyBorder="1" applyAlignment="1" applyProtection="1">
      <alignment vertical="center"/>
    </xf>
    <xf numFmtId="0" fontId="29" fillId="0" borderId="24" xfId="49" applyFont="1" applyBorder="1" applyAlignment="1" applyProtection="1">
      <alignment vertical="center"/>
    </xf>
    <xf numFmtId="0" fontId="29" fillId="24" borderId="0" xfId="47" applyFont="1" applyFill="1" applyAlignment="1">
      <alignment vertical="center"/>
    </xf>
    <xf numFmtId="0" fontId="29" fillId="24" borderId="0" xfId="33" applyFont="1" applyFill="1" applyAlignment="1">
      <alignment vertical="center"/>
    </xf>
    <xf numFmtId="44" fontId="29" fillId="0" borderId="21" xfId="49" applyNumberFormat="1" applyFont="1" applyBorder="1" applyAlignment="1" applyProtection="1">
      <alignment vertical="center"/>
    </xf>
    <xf numFmtId="172" fontId="33" fillId="0" borderId="0" xfId="0" applyNumberFormat="1" applyFont="1" applyAlignment="1" applyProtection="1">
      <alignment vertical="center"/>
    </xf>
    <xf numFmtId="0" fontId="39" fillId="0" borderId="0" xfId="49" applyFont="1" applyFill="1" applyBorder="1" applyAlignment="1">
      <alignment vertical="center"/>
    </xf>
    <xf numFmtId="0" fontId="38" fillId="0" borderId="0" xfId="0" applyFont="1" applyFill="1" applyBorder="1" applyAlignment="1">
      <alignment horizontal="center" wrapText="1"/>
    </xf>
    <xf numFmtId="43" fontId="29" fillId="0" borderId="0" xfId="49" applyNumberFormat="1" applyFont="1" applyBorder="1" applyAlignment="1" applyProtection="1">
      <alignment vertical="center"/>
    </xf>
    <xf numFmtId="0" fontId="29" fillId="0" borderId="26" xfId="0" applyNumberFormat="1" applyFont="1" applyBorder="1" applyAlignment="1" applyProtection="1">
      <alignment horizontal="center" vertical="center"/>
    </xf>
    <xf numFmtId="166" fontId="29" fillId="0" borderId="0" xfId="0" applyNumberFormat="1" applyFont="1" applyAlignment="1" applyProtection="1">
      <alignment vertical="center"/>
    </xf>
    <xf numFmtId="0" fontId="33" fillId="39" borderId="0" xfId="0" applyFont="1" applyFill="1"/>
    <xf numFmtId="0" fontId="33" fillId="0" borderId="0" xfId="0" applyFont="1" applyBorder="1"/>
    <xf numFmtId="0" fontId="33" fillId="39" borderId="0" xfId="0" applyFont="1" applyFill="1" applyBorder="1"/>
    <xf numFmtId="166" fontId="33" fillId="0" borderId="39" xfId="65" applyFont="1" applyFill="1" applyBorder="1" applyAlignment="1" applyProtection="1"/>
    <xf numFmtId="0" fontId="33" fillId="39" borderId="34" xfId="0" applyFont="1" applyFill="1" applyBorder="1"/>
    <xf numFmtId="0" fontId="33" fillId="39" borderId="0" xfId="0" applyFont="1" applyFill="1" applyProtection="1"/>
    <xf numFmtId="166" fontId="33" fillId="0" borderId="39" xfId="0" applyNumberFormat="1" applyFont="1" applyBorder="1"/>
    <xf numFmtId="0" fontId="33" fillId="0" borderId="36" xfId="0" applyFont="1" applyBorder="1"/>
    <xf numFmtId="166" fontId="33" fillId="0" borderId="37" xfId="0" applyNumberFormat="1" applyFont="1" applyBorder="1"/>
    <xf numFmtId="39" fontId="33" fillId="39" borderId="0" xfId="0" applyNumberFormat="1" applyFont="1" applyFill="1" applyProtection="1"/>
    <xf numFmtId="0" fontId="32" fillId="16" borderId="39" xfId="0" applyFont="1" applyFill="1" applyBorder="1"/>
    <xf numFmtId="4" fontId="33" fillId="39" borderId="0" xfId="0" applyNumberFormat="1" applyFont="1" applyFill="1" applyProtection="1"/>
    <xf numFmtId="0" fontId="33" fillId="0" borderId="0" xfId="0" applyFont="1" applyFill="1" applyProtection="1"/>
    <xf numFmtId="174" fontId="32" fillId="0" borderId="39" xfId="0" applyNumberFormat="1" applyFont="1" applyFill="1" applyBorder="1" applyAlignment="1">
      <alignment horizontal="right"/>
    </xf>
    <xf numFmtId="166" fontId="32" fillId="0" borderId="39" xfId="0" applyNumberFormat="1" applyFont="1" applyFill="1" applyBorder="1" applyAlignment="1">
      <alignment horizontal="center"/>
    </xf>
    <xf numFmtId="174" fontId="32" fillId="0" borderId="37" xfId="0" applyNumberFormat="1" applyFont="1" applyFill="1" applyBorder="1"/>
    <xf numFmtId="0" fontId="42" fillId="39" borderId="0" xfId="0" applyFont="1" applyFill="1" applyProtection="1"/>
    <xf numFmtId="0" fontId="33" fillId="39" borderId="0" xfId="0" applyFont="1" applyFill="1" applyBorder="1" applyProtection="1"/>
    <xf numFmtId="0" fontId="28" fillId="40" borderId="35" xfId="0" applyFont="1" applyFill="1" applyBorder="1" applyAlignment="1">
      <alignment horizontal="center" vertical="center" wrapText="1"/>
    </xf>
    <xf numFmtId="0" fontId="33" fillId="39" borderId="41" xfId="0" applyFont="1" applyFill="1" applyBorder="1"/>
    <xf numFmtId="0" fontId="33" fillId="39" borderId="42" xfId="0" applyFont="1" applyFill="1" applyBorder="1"/>
    <xf numFmtId="0" fontId="32" fillId="16" borderId="44" xfId="0" applyFont="1" applyFill="1" applyBorder="1" applyAlignment="1">
      <alignment vertical="center"/>
    </xf>
    <xf numFmtId="0" fontId="32" fillId="16" borderId="45" xfId="0" applyFont="1" applyFill="1" applyBorder="1" applyAlignment="1">
      <alignment vertical="center"/>
    </xf>
    <xf numFmtId="0" fontId="33" fillId="39" borderId="41" xfId="0" applyFont="1" applyFill="1" applyBorder="1" applyProtection="1"/>
    <xf numFmtId="0" fontId="33" fillId="39" borderId="42" xfId="0" applyFont="1" applyFill="1" applyBorder="1" applyProtection="1"/>
    <xf numFmtId="0" fontId="33" fillId="16" borderId="44" xfId="0" applyFont="1" applyFill="1" applyBorder="1" applyAlignment="1">
      <alignment vertical="center"/>
    </xf>
    <xf numFmtId="0" fontId="33" fillId="0" borderId="42" xfId="0" applyFont="1" applyBorder="1"/>
    <xf numFmtId="0" fontId="32" fillId="16" borderId="56" xfId="0" applyFont="1" applyFill="1" applyBorder="1" applyAlignment="1">
      <alignment vertical="center"/>
    </xf>
    <xf numFmtId="0" fontId="32" fillId="16" borderId="57" xfId="0" applyFont="1" applyFill="1" applyBorder="1"/>
    <xf numFmtId="0" fontId="32" fillId="16" borderId="58" xfId="0" applyFont="1" applyFill="1" applyBorder="1"/>
    <xf numFmtId="0" fontId="33" fillId="0" borderId="41" xfId="0" applyFont="1" applyBorder="1"/>
    <xf numFmtId="166" fontId="33" fillId="0" borderId="59" xfId="65" applyFont="1" applyFill="1" applyBorder="1" applyAlignment="1" applyProtection="1"/>
    <xf numFmtId="0" fontId="32" fillId="16" borderId="63" xfId="0" applyFont="1" applyFill="1" applyBorder="1" applyAlignment="1">
      <alignment vertical="center"/>
    </xf>
    <xf numFmtId="0" fontId="32" fillId="16" borderId="64" xfId="0" applyFont="1" applyFill="1" applyBorder="1"/>
    <xf numFmtId="0" fontId="32" fillId="16" borderId="65" xfId="0" applyFont="1" applyFill="1" applyBorder="1"/>
    <xf numFmtId="0" fontId="33" fillId="16" borderId="66" xfId="0" applyFont="1" applyFill="1" applyBorder="1" applyAlignment="1">
      <alignment vertical="center"/>
    </xf>
    <xf numFmtId="0" fontId="33" fillId="0" borderId="67" xfId="0" applyFont="1" applyBorder="1"/>
    <xf numFmtId="175" fontId="33" fillId="0" borderId="67" xfId="0" applyNumberFormat="1" applyFont="1" applyBorder="1" applyAlignment="1">
      <alignment horizontal="center"/>
    </xf>
    <xf numFmtId="176" fontId="33" fillId="0" borderId="67" xfId="0" applyNumberFormat="1" applyFont="1" applyBorder="1"/>
    <xf numFmtId="166" fontId="33" fillId="0" borderId="67" xfId="0" applyNumberFormat="1" applyFont="1" applyBorder="1"/>
    <xf numFmtId="0" fontId="33" fillId="40" borderId="69" xfId="0" applyFont="1" applyFill="1" applyBorder="1"/>
    <xf numFmtId="0" fontId="32" fillId="40" borderId="69" xfId="0" applyFont="1" applyFill="1" applyBorder="1" applyAlignment="1">
      <alignment horizontal="right" vertical="center"/>
    </xf>
    <xf numFmtId="4" fontId="32" fillId="0" borderId="70" xfId="0" applyNumberFormat="1" applyFont="1" applyBorder="1"/>
    <xf numFmtId="0" fontId="32" fillId="16" borderId="66" xfId="0" applyFont="1" applyFill="1" applyBorder="1" applyAlignment="1">
      <alignment vertical="center"/>
    </xf>
    <xf numFmtId="0" fontId="32" fillId="16" borderId="71" xfId="0" applyFont="1" applyFill="1" applyBorder="1"/>
    <xf numFmtId="0" fontId="32" fillId="16" borderId="71" xfId="0" applyFont="1" applyFill="1" applyBorder="1" applyAlignment="1">
      <alignment horizontal="center"/>
    </xf>
    <xf numFmtId="0" fontId="32" fillId="16" borderId="72" xfId="0" applyFont="1" applyFill="1" applyBorder="1"/>
    <xf numFmtId="0" fontId="33" fillId="40" borderId="73" xfId="0" applyFont="1" applyFill="1" applyBorder="1" applyAlignment="1">
      <alignment vertical="center"/>
    </xf>
    <xf numFmtId="0" fontId="33" fillId="40" borderId="74" xfId="0" applyFont="1" applyFill="1" applyBorder="1"/>
    <xf numFmtId="0" fontId="33" fillId="40" borderId="73" xfId="0" applyFont="1" applyFill="1" applyBorder="1"/>
    <xf numFmtId="0" fontId="33" fillId="40" borderId="75" xfId="0" applyFont="1" applyFill="1" applyBorder="1"/>
    <xf numFmtId="0" fontId="32" fillId="0" borderId="76" xfId="0" applyFont="1" applyBorder="1"/>
    <xf numFmtId="0" fontId="24" fillId="0" borderId="0" xfId="0" applyFont="1" applyFill="1" applyBorder="1"/>
    <xf numFmtId="0" fontId="24" fillId="0" borderId="0" xfId="0" applyFont="1" applyFill="1" applyBorder="1" applyAlignment="1">
      <alignment horizontal="left" vertical="center" wrapText="1"/>
    </xf>
    <xf numFmtId="2" fontId="33" fillId="0" borderId="36" xfId="0" applyNumberFormat="1" applyFont="1" applyBorder="1"/>
    <xf numFmtId="0" fontId="29" fillId="0" borderId="0" xfId="49" applyFont="1" applyBorder="1" applyAlignment="1" applyProtection="1">
      <alignment vertical="center"/>
    </xf>
    <xf numFmtId="10" fontId="29" fillId="0" borderId="24" xfId="35" applyNumberFormat="1" applyFont="1" applyBorder="1" applyAlignment="1" applyProtection="1">
      <alignment horizontal="center" vertical="center"/>
    </xf>
    <xf numFmtId="0" fontId="29" fillId="0" borderId="81" xfId="33" applyFont="1" applyFill="1" applyBorder="1" applyAlignment="1">
      <alignment horizontal="center" vertical="center"/>
    </xf>
    <xf numFmtId="0" fontId="29" fillId="24" borderId="81" xfId="47" applyFont="1" applyFill="1" applyBorder="1" applyAlignment="1">
      <alignment horizontal="center" vertical="center"/>
    </xf>
    <xf numFmtId="0" fontId="32" fillId="16" borderId="86" xfId="0" applyFont="1" applyFill="1" applyBorder="1" applyAlignment="1">
      <alignment vertical="center"/>
    </xf>
    <xf numFmtId="2" fontId="32" fillId="0" borderId="76" xfId="0" applyNumberFormat="1" applyFont="1" applyBorder="1"/>
    <xf numFmtId="0" fontId="28" fillId="31" borderId="16" xfId="49" applyFont="1" applyFill="1" applyBorder="1" applyAlignment="1" applyProtection="1">
      <alignment horizontal="center" vertical="center"/>
    </xf>
    <xf numFmtId="0" fontId="29" fillId="0" borderId="0" xfId="49" applyFont="1" applyBorder="1" applyAlignment="1" applyProtection="1">
      <alignment vertical="center"/>
    </xf>
    <xf numFmtId="0" fontId="29" fillId="0" borderId="0" xfId="0" applyFont="1" applyBorder="1" applyAlignment="1" applyProtection="1">
      <alignment vertical="center"/>
    </xf>
    <xf numFmtId="178" fontId="33" fillId="0" borderId="67" xfId="0" applyNumberFormat="1" applyFont="1" applyBorder="1"/>
    <xf numFmtId="4" fontId="33" fillId="0" borderId="68" xfId="0" applyNumberFormat="1" applyFont="1" applyBorder="1"/>
    <xf numFmtId="0" fontId="35" fillId="39" borderId="41" xfId="0" applyFont="1" applyFill="1" applyBorder="1" applyAlignment="1" applyProtection="1">
      <alignment horizontal="left"/>
    </xf>
    <xf numFmtId="0" fontId="33" fillId="39" borderId="41" xfId="0" applyFont="1" applyFill="1" applyBorder="1" applyAlignment="1" applyProtection="1">
      <alignment horizontal="left" vertical="center"/>
    </xf>
    <xf numFmtId="0" fontId="33" fillId="39" borderId="0" xfId="0" applyFont="1" applyFill="1" applyBorder="1" applyAlignment="1">
      <alignment vertical="center"/>
    </xf>
    <xf numFmtId="0" fontId="33" fillId="39" borderId="34" xfId="0" applyFont="1" applyFill="1" applyBorder="1" applyAlignment="1">
      <alignment vertical="center"/>
    </xf>
    <xf numFmtId="166" fontId="33" fillId="0" borderId="0" xfId="65" applyFont="1" applyFill="1" applyBorder="1" applyAlignment="1" applyProtection="1"/>
    <xf numFmtId="0" fontId="28" fillId="0" borderId="0" xfId="0" applyFont="1" applyFill="1" applyBorder="1" applyAlignment="1">
      <alignment horizontal="center" vertical="center" wrapText="1"/>
    </xf>
    <xf numFmtId="0" fontId="28" fillId="40" borderId="90" xfId="0" applyFont="1" applyFill="1" applyBorder="1" applyAlignment="1">
      <alignment horizontal="center" vertical="center" wrapText="1"/>
    </xf>
    <xf numFmtId="0" fontId="28" fillId="40" borderId="91" xfId="0" applyFont="1" applyFill="1" applyBorder="1" applyAlignment="1">
      <alignment horizontal="center" vertical="center" wrapText="1"/>
    </xf>
    <xf numFmtId="0" fontId="28" fillId="44" borderId="44" xfId="0" applyFont="1" applyFill="1" applyBorder="1" applyAlignment="1">
      <alignment vertical="center"/>
    </xf>
    <xf numFmtId="0" fontId="28" fillId="44" borderId="89" xfId="0" applyFont="1" applyFill="1" applyBorder="1" applyAlignment="1">
      <alignment vertical="center"/>
    </xf>
    <xf numFmtId="174" fontId="32" fillId="0" borderId="95" xfId="0" applyNumberFormat="1" applyFont="1" applyFill="1" applyBorder="1"/>
    <xf numFmtId="174" fontId="32" fillId="0" borderId="88" xfId="0" applyNumberFormat="1" applyFont="1" applyFill="1" applyBorder="1"/>
    <xf numFmtId="0" fontId="46" fillId="0" borderId="42" xfId="0" applyFont="1" applyFill="1" applyBorder="1" applyAlignment="1">
      <alignment horizontal="justify" vertical="center" wrapText="1"/>
    </xf>
    <xf numFmtId="0" fontId="44" fillId="0" borderId="79" xfId="0" applyFont="1" applyFill="1" applyBorder="1" applyAlignment="1">
      <alignment horizontal="justify" vertical="center" wrapText="1"/>
    </xf>
    <xf numFmtId="0" fontId="44" fillId="45" borderId="79" xfId="0" applyFont="1" applyFill="1" applyBorder="1" applyAlignment="1">
      <alignment horizontal="justify" vertical="center" wrapText="1"/>
    </xf>
    <xf numFmtId="0" fontId="46" fillId="45" borderId="80" xfId="0" applyFont="1" applyFill="1" applyBorder="1" applyAlignment="1">
      <alignment horizontal="left" vertical="center" wrapText="1"/>
    </xf>
    <xf numFmtId="0" fontId="46" fillId="0" borderId="80" xfId="0" applyFont="1" applyFill="1" applyBorder="1" applyAlignment="1">
      <alignment horizontal="justify" vertical="center" wrapText="1"/>
    </xf>
    <xf numFmtId="0" fontId="28" fillId="31" borderId="83" xfId="49" applyFont="1" applyFill="1" applyBorder="1" applyAlignment="1" applyProtection="1">
      <alignment horizontal="center" vertical="center"/>
    </xf>
    <xf numFmtId="166" fontId="28" fillId="31" borderId="84" xfId="50" applyFont="1" applyFill="1" applyBorder="1" applyAlignment="1" applyProtection="1">
      <alignment horizontal="center" vertical="center"/>
    </xf>
    <xf numFmtId="0" fontId="29" fillId="0" borderId="41" xfId="0" applyFont="1" applyBorder="1" applyAlignment="1">
      <alignment horizontal="center"/>
    </xf>
    <xf numFmtId="0" fontId="29" fillId="0" borderId="104" xfId="0" applyFont="1" applyBorder="1" applyAlignment="1" applyProtection="1">
      <alignment horizontal="center" vertical="center"/>
    </xf>
    <xf numFmtId="166" fontId="29" fillId="0" borderId="105" xfId="50" applyFont="1" applyBorder="1" applyAlignment="1" applyProtection="1">
      <alignment vertical="center"/>
    </xf>
    <xf numFmtId="10" fontId="29" fillId="0" borderId="104" xfId="0" applyNumberFormat="1" applyFont="1" applyBorder="1" applyAlignment="1" applyProtection="1">
      <alignment horizontal="center" vertical="center"/>
    </xf>
    <xf numFmtId="166" fontId="28" fillId="32" borderId="84" xfId="50" applyFont="1" applyFill="1" applyBorder="1" applyAlignment="1" applyProtection="1">
      <alignment vertical="center"/>
    </xf>
    <xf numFmtId="10" fontId="29" fillId="0" borderId="104" xfId="51" applyNumberFormat="1" applyFont="1" applyBorder="1" applyAlignment="1" applyProtection="1">
      <alignment horizontal="center" vertical="center"/>
    </xf>
    <xf numFmtId="170" fontId="29" fillId="0" borderId="42" xfId="50" applyNumberFormat="1" applyFont="1" applyBorder="1" applyAlignment="1" applyProtection="1">
      <alignment vertical="center"/>
    </xf>
    <xf numFmtId="0" fontId="29" fillId="0" borderId="79" xfId="0" applyFont="1" applyBorder="1" applyAlignment="1">
      <alignment horizontal="center"/>
    </xf>
    <xf numFmtId="10" fontId="29" fillId="0" borderId="61" xfId="51" applyNumberFormat="1" applyFont="1" applyBorder="1" applyAlignment="1" applyProtection="1">
      <alignment horizontal="center" vertical="center"/>
    </xf>
    <xf numFmtId="0" fontId="29" fillId="0" borderId="41" xfId="0" applyFont="1" applyBorder="1"/>
    <xf numFmtId="0" fontId="29" fillId="0" borderId="83" xfId="0" applyFont="1" applyBorder="1" applyAlignment="1" applyProtection="1">
      <alignment horizontal="center" vertical="center"/>
    </xf>
    <xf numFmtId="170" fontId="28" fillId="32" borderId="84" xfId="0" applyNumberFormat="1" applyFont="1" applyFill="1" applyBorder="1" applyAlignment="1" applyProtection="1">
      <alignment horizontal="right" vertical="center"/>
    </xf>
    <xf numFmtId="170" fontId="29" fillId="0" borderId="105" xfId="50" applyNumberFormat="1" applyFont="1" applyBorder="1" applyAlignment="1" applyProtection="1">
      <alignment vertical="center"/>
    </xf>
    <xf numFmtId="10" fontId="29" fillId="0" borderId="104" xfId="51" applyNumberFormat="1" applyFont="1" applyFill="1" applyBorder="1" applyAlignment="1" applyProtection="1">
      <alignment horizontal="center" vertical="center"/>
    </xf>
    <xf numFmtId="44" fontId="29" fillId="0" borderId="104" xfId="49" applyNumberFormat="1" applyFont="1" applyFill="1" applyBorder="1" applyAlignment="1" applyProtection="1">
      <alignment horizontal="center" vertical="center"/>
    </xf>
    <xf numFmtId="0" fontId="29" fillId="0" borderId="104" xfId="0" applyNumberFormat="1" applyFont="1" applyBorder="1" applyAlignment="1" applyProtection="1">
      <alignment horizontal="center" vertical="center"/>
    </xf>
    <xf numFmtId="0" fontId="29" fillId="0" borderId="104" xfId="0" applyNumberFormat="1" applyFont="1" applyFill="1" applyBorder="1" applyAlignment="1" applyProtection="1">
      <alignment horizontal="center" vertical="center"/>
    </xf>
    <xf numFmtId="166" fontId="29" fillId="0" borderId="42" xfId="50" applyFont="1" applyFill="1" applyBorder="1" applyAlignment="1" applyProtection="1">
      <alignment vertical="center"/>
    </xf>
    <xf numFmtId="166" fontId="29" fillId="0" borderId="42" xfId="50" applyFont="1" applyBorder="1" applyAlignment="1" applyProtection="1">
      <alignment vertical="center"/>
    </xf>
    <xf numFmtId="44" fontId="29" fillId="0" borderId="61" xfId="0" applyNumberFormat="1" applyFont="1" applyFill="1" applyBorder="1" applyAlignment="1" applyProtection="1">
      <alignment horizontal="center" vertical="center"/>
    </xf>
    <xf numFmtId="0" fontId="28" fillId="33" borderId="41" xfId="49" applyFont="1" applyFill="1" applyBorder="1" applyAlignment="1" applyProtection="1">
      <alignment horizontal="center" vertical="center"/>
    </xf>
    <xf numFmtId="170" fontId="28" fillId="33" borderId="105" xfId="49" applyNumberFormat="1" applyFont="1" applyFill="1" applyBorder="1" applyAlignment="1" applyProtection="1">
      <alignment horizontal="right" vertical="center"/>
    </xf>
    <xf numFmtId="10" fontId="29" fillId="0" borderId="104" xfId="35" applyNumberFormat="1" applyFont="1" applyFill="1" applyBorder="1" applyAlignment="1" applyProtection="1">
      <alignment horizontal="center" vertical="center"/>
    </xf>
    <xf numFmtId="10" fontId="29" fillId="0" borderId="61" xfId="35" applyNumberFormat="1" applyFont="1" applyFill="1" applyBorder="1" applyAlignment="1" applyProtection="1">
      <alignment horizontal="center" vertical="center"/>
    </xf>
    <xf numFmtId="170" fontId="29" fillId="0" borderId="80" xfId="50" applyNumberFormat="1" applyFont="1" applyBorder="1" applyAlignment="1" applyProtection="1">
      <alignment vertical="center"/>
    </xf>
    <xf numFmtId="170" fontId="28" fillId="32" borderId="80" xfId="49" applyNumberFormat="1" applyFont="1" applyFill="1" applyBorder="1" applyAlignment="1" applyProtection="1">
      <alignment horizontal="right" vertical="center"/>
    </xf>
    <xf numFmtId="170" fontId="28" fillId="32" borderId="84" xfId="49" applyNumberFormat="1" applyFont="1" applyFill="1" applyBorder="1" applyAlignment="1" applyProtection="1">
      <alignment horizontal="right" vertical="center"/>
    </xf>
    <xf numFmtId="10" fontId="29" fillId="0" borderId="104" xfId="35" applyNumberFormat="1" applyFont="1" applyBorder="1" applyAlignment="1" applyProtection="1">
      <alignment horizontal="center" vertical="center"/>
    </xf>
    <xf numFmtId="10" fontId="28" fillId="0" borderId="61" xfId="35" applyNumberFormat="1" applyFont="1" applyFill="1" applyBorder="1" applyAlignment="1" applyProtection="1">
      <alignment horizontal="center" vertical="center"/>
    </xf>
    <xf numFmtId="170" fontId="28" fillId="0" borderId="80" xfId="50" applyNumberFormat="1" applyFont="1" applyBorder="1" applyAlignment="1" applyProtection="1">
      <alignment vertical="center"/>
    </xf>
    <xf numFmtId="0" fontId="29" fillId="25" borderId="41" xfId="49" applyFont="1" applyFill="1" applyBorder="1"/>
    <xf numFmtId="8" fontId="28" fillId="32" borderId="105" xfId="31" applyNumberFormat="1" applyFont="1" applyFill="1" applyBorder="1" applyAlignment="1" applyProtection="1">
      <alignment vertical="center"/>
    </xf>
    <xf numFmtId="0" fontId="29" fillId="0" borderId="78" xfId="49" applyFont="1" applyFill="1" applyBorder="1"/>
    <xf numFmtId="0" fontId="28" fillId="0" borderId="13" xfId="49" applyFont="1" applyFill="1" applyBorder="1" applyAlignment="1" applyProtection="1">
      <alignment vertical="center"/>
    </xf>
    <xf numFmtId="1" fontId="30" fillId="0" borderId="32" xfId="49" applyNumberFormat="1" applyFont="1" applyFill="1" applyBorder="1" applyAlignment="1" applyProtection="1">
      <alignment vertical="center"/>
    </xf>
    <xf numFmtId="171" fontId="28" fillId="0" borderId="99" xfId="31" applyNumberFormat="1" applyFont="1" applyFill="1" applyBorder="1" applyAlignment="1" applyProtection="1">
      <alignment horizontal="center" vertical="center"/>
    </xf>
    <xf numFmtId="0" fontId="28" fillId="31" borderId="92" xfId="49" applyFont="1" applyFill="1" applyBorder="1" applyAlignment="1" applyProtection="1">
      <alignment horizontal="center" vertical="center"/>
    </xf>
    <xf numFmtId="0" fontId="29" fillId="0" borderId="92" xfId="0" applyFont="1" applyBorder="1" applyAlignment="1" applyProtection="1">
      <alignment horizontal="center" vertical="center"/>
    </xf>
    <xf numFmtId="0" fontId="29" fillId="0" borderId="0" xfId="49" applyFont="1" applyBorder="1" applyAlignment="1" applyProtection="1">
      <alignment vertical="center"/>
    </xf>
    <xf numFmtId="0" fontId="29" fillId="0" borderId="0" xfId="0" applyFont="1" applyBorder="1" applyAlignment="1" applyProtection="1">
      <alignment vertical="center"/>
    </xf>
    <xf numFmtId="0" fontId="28" fillId="31" borderId="16" xfId="49" applyFont="1" applyFill="1" applyBorder="1" applyAlignment="1" applyProtection="1">
      <alignment horizontal="center" vertical="center"/>
    </xf>
    <xf numFmtId="0" fontId="32" fillId="40" borderId="75" xfId="0" applyFont="1" applyFill="1" applyBorder="1" applyAlignment="1">
      <alignment horizontal="right" vertical="center"/>
    </xf>
    <xf numFmtId="0" fontId="28" fillId="40" borderId="43" xfId="0" applyFont="1" applyFill="1" applyBorder="1" applyAlignment="1">
      <alignment horizontal="center" vertical="center"/>
    </xf>
    <xf numFmtId="0" fontId="29" fillId="0" borderId="0" xfId="49" applyFont="1" applyBorder="1" applyAlignment="1" applyProtection="1">
      <alignment vertical="center"/>
    </xf>
    <xf numFmtId="0" fontId="29" fillId="0" borderId="0" xfId="0" applyFont="1" applyBorder="1" applyAlignment="1" applyProtection="1">
      <alignment vertical="center"/>
    </xf>
    <xf numFmtId="1" fontId="32" fillId="43" borderId="94" xfId="0" applyNumberFormat="1" applyFont="1" applyFill="1" applyBorder="1" applyAlignment="1">
      <alignment horizontal="center" vertical="center"/>
    </xf>
    <xf numFmtId="0" fontId="28" fillId="40" borderId="43" xfId="0" applyFont="1" applyFill="1" applyBorder="1" applyAlignment="1">
      <alignment horizontal="center" vertical="center"/>
    </xf>
    <xf numFmtId="10" fontId="29" fillId="46" borderId="104" xfId="0" applyNumberFormat="1" applyFont="1" applyFill="1" applyBorder="1" applyAlignment="1" applyProtection="1">
      <alignment horizontal="center" vertical="center"/>
    </xf>
    <xf numFmtId="166" fontId="29" fillId="46" borderId="105" xfId="50" applyFont="1" applyFill="1" applyBorder="1" applyAlignment="1" applyProtection="1">
      <alignment vertical="center"/>
    </xf>
    <xf numFmtId="0" fontId="29" fillId="0" borderId="81" xfId="47" applyFont="1" applyFill="1" applyBorder="1" applyAlignment="1">
      <alignment horizontal="center" vertical="center"/>
    </xf>
    <xf numFmtId="165" fontId="29" fillId="24" borderId="81" xfId="48" applyFont="1" applyFill="1" applyBorder="1" applyAlignment="1">
      <alignment horizontal="center" vertical="center"/>
    </xf>
    <xf numFmtId="0" fontId="28" fillId="25" borderId="24" xfId="47" applyFont="1" applyFill="1" applyBorder="1" applyAlignment="1">
      <alignment horizontal="center" vertical="center"/>
    </xf>
    <xf numFmtId="165" fontId="28" fillId="25" borderId="29" xfId="48" applyFont="1" applyFill="1" applyBorder="1" applyAlignment="1">
      <alignment horizontal="center" vertical="center"/>
    </xf>
    <xf numFmtId="0" fontId="28" fillId="25" borderId="24" xfId="47" applyFont="1" applyFill="1" applyBorder="1" applyAlignment="1">
      <alignment vertical="center"/>
    </xf>
    <xf numFmtId="0" fontId="29" fillId="24" borderId="0" xfId="0" applyFont="1" applyFill="1" applyAlignment="1">
      <alignment vertical="center"/>
    </xf>
    <xf numFmtId="0" fontId="41" fillId="24" borderId="0" xfId="47" applyFont="1" applyFill="1" applyAlignment="1">
      <alignment vertical="center"/>
    </xf>
    <xf numFmtId="0" fontId="29" fillId="0" borderId="81" xfId="0" applyFont="1" applyFill="1" applyBorder="1" applyAlignment="1">
      <alignment horizontal="center" vertical="center"/>
    </xf>
    <xf numFmtId="166" fontId="29" fillId="0" borderId="81" xfId="50" applyFont="1" applyBorder="1" applyAlignment="1">
      <alignment horizontal="center" vertical="center"/>
    </xf>
    <xf numFmtId="166" fontId="29" fillId="0" borderId="81" xfId="50" applyFont="1" applyFill="1" applyBorder="1" applyAlignment="1">
      <alignment horizontal="center" vertical="center"/>
    </xf>
    <xf numFmtId="165" fontId="29" fillId="0" borderId="81" xfId="48" applyFont="1" applyFill="1" applyBorder="1" applyAlignment="1">
      <alignment horizontal="center" vertical="center"/>
    </xf>
    <xf numFmtId="0" fontId="28" fillId="25" borderId="21" xfId="47" applyFont="1" applyFill="1" applyBorder="1" applyAlignment="1">
      <alignment vertical="center"/>
    </xf>
    <xf numFmtId="0" fontId="41" fillId="24" borderId="0" xfId="33" applyFont="1" applyFill="1" applyAlignment="1">
      <alignment vertical="center"/>
    </xf>
    <xf numFmtId="9" fontId="29" fillId="24" borderId="81" xfId="46" applyNumberFormat="1" applyFont="1" applyFill="1" applyBorder="1" applyAlignment="1">
      <alignment vertical="center"/>
    </xf>
    <xf numFmtId="0" fontId="29" fillId="24" borderId="81" xfId="33" applyFont="1" applyFill="1" applyBorder="1" applyAlignment="1">
      <alignment horizontal="center" vertical="center"/>
    </xf>
    <xf numFmtId="167" fontId="29" fillId="24" borderId="81" xfId="46" applyFont="1" applyFill="1" applyBorder="1" applyAlignment="1">
      <alignment horizontal="center" vertical="center"/>
    </xf>
    <xf numFmtId="0" fontId="41" fillId="0" borderId="0" xfId="33" applyFont="1" applyFill="1" applyAlignment="1">
      <alignment vertical="center"/>
    </xf>
    <xf numFmtId="167" fontId="29" fillId="25" borderId="81" xfId="46" applyFont="1" applyFill="1" applyBorder="1" applyAlignment="1">
      <alignment horizontal="center" vertical="center"/>
    </xf>
    <xf numFmtId="0" fontId="29" fillId="0" borderId="0" xfId="0" applyFont="1" applyFill="1" applyAlignment="1">
      <alignment vertical="center"/>
    </xf>
    <xf numFmtId="0" fontId="32" fillId="40" borderId="75" xfId="0" applyFont="1" applyFill="1" applyBorder="1" applyAlignment="1">
      <alignment horizontal="right" vertical="center"/>
    </xf>
    <xf numFmtId="1" fontId="32" fillId="43" borderId="94" xfId="0" applyNumberFormat="1" applyFont="1" applyFill="1" applyBorder="1" applyAlignment="1">
      <alignment horizontal="center" vertical="center"/>
    </xf>
    <xf numFmtId="0" fontId="28" fillId="40" borderId="43" xfId="0" applyFont="1" applyFill="1" applyBorder="1" applyAlignment="1">
      <alignment horizontal="center" vertical="center"/>
    </xf>
    <xf numFmtId="166" fontId="33" fillId="0" borderId="95" xfId="65" applyFont="1" applyFill="1" applyBorder="1" applyAlignment="1" applyProtection="1"/>
    <xf numFmtId="0" fontId="33" fillId="39" borderId="95" xfId="0" applyFont="1" applyFill="1" applyBorder="1"/>
    <xf numFmtId="43" fontId="33" fillId="39" borderId="95" xfId="0" applyNumberFormat="1" applyFont="1" applyFill="1" applyBorder="1"/>
    <xf numFmtId="1" fontId="32" fillId="43" borderId="93" xfId="0" applyNumberFormat="1" applyFont="1" applyFill="1" applyBorder="1" applyAlignment="1">
      <alignment horizontal="center" vertical="center"/>
    </xf>
    <xf numFmtId="1" fontId="33" fillId="0" borderId="0" xfId="0" applyNumberFormat="1" applyFont="1" applyFill="1" applyBorder="1" applyAlignment="1">
      <alignment horizontal="center" vertical="center"/>
    </xf>
    <xf numFmtId="1" fontId="32" fillId="0" borderId="0" xfId="0" applyNumberFormat="1" applyFont="1" applyFill="1" applyBorder="1" applyAlignment="1">
      <alignment horizontal="right" vertical="center"/>
    </xf>
    <xf numFmtId="1" fontId="32" fillId="0" borderId="0" xfId="0" applyNumberFormat="1" applyFont="1" applyFill="1" applyBorder="1" applyAlignment="1">
      <alignment horizontal="center" vertical="center"/>
    </xf>
    <xf numFmtId="1" fontId="32" fillId="0" borderId="0" xfId="0" applyNumberFormat="1" applyFont="1" applyFill="1" applyBorder="1" applyAlignment="1">
      <alignment vertical="center"/>
    </xf>
    <xf numFmtId="0" fontId="32" fillId="0" borderId="77" xfId="0" applyFont="1" applyBorder="1" applyAlignment="1">
      <alignment vertical="center"/>
    </xf>
    <xf numFmtId="0" fontId="28" fillId="40" borderId="107" xfId="0" applyFont="1" applyFill="1" applyBorder="1" applyAlignment="1">
      <alignment horizontal="center" vertical="center" wrapText="1"/>
    </xf>
    <xf numFmtId="0" fontId="28" fillId="40" borderId="108" xfId="0" applyFont="1" applyFill="1" applyBorder="1" applyAlignment="1">
      <alignment horizontal="center" vertical="center" wrapText="1"/>
    </xf>
    <xf numFmtId="0" fontId="28" fillId="40" borderId="109" xfId="0" applyFont="1" applyFill="1" applyBorder="1" applyAlignment="1">
      <alignment horizontal="center" vertical="center" wrapText="1"/>
    </xf>
    <xf numFmtId="0" fontId="28" fillId="44" borderId="86" xfId="0" applyFont="1" applyFill="1" applyBorder="1" applyAlignment="1">
      <alignment vertical="center"/>
    </xf>
    <xf numFmtId="1" fontId="32" fillId="43" borderId="113" xfId="0" applyNumberFormat="1" applyFont="1" applyFill="1" applyBorder="1" applyAlignment="1">
      <alignment horizontal="center" vertical="center"/>
    </xf>
    <xf numFmtId="4" fontId="32" fillId="0" borderId="42" xfId="0" applyNumberFormat="1" applyFont="1" applyBorder="1"/>
    <xf numFmtId="0" fontId="33" fillId="0" borderId="0" xfId="0" applyFont="1" applyFill="1" applyBorder="1"/>
    <xf numFmtId="0" fontId="32" fillId="0" borderId="0" xfId="0" applyFont="1" applyFill="1" applyBorder="1" applyAlignment="1">
      <alignment horizontal="right" vertical="center"/>
    </xf>
    <xf numFmtId="4" fontId="33" fillId="0" borderId="0" xfId="0" applyNumberFormat="1" applyFont="1" applyFill="1" applyProtection="1"/>
    <xf numFmtId="0" fontId="33" fillId="0" borderId="41" xfId="0" applyFont="1" applyFill="1" applyBorder="1"/>
    <xf numFmtId="4" fontId="32" fillId="0" borderId="42" xfId="0" applyNumberFormat="1" applyFont="1" applyFill="1" applyBorder="1"/>
    <xf numFmtId="0" fontId="29" fillId="0" borderId="0" xfId="49" applyFont="1" applyBorder="1" applyAlignment="1" applyProtection="1">
      <alignment vertical="center"/>
    </xf>
    <xf numFmtId="0" fontId="29" fillId="0" borderId="0" xfId="0" applyFont="1" applyBorder="1" applyAlignment="1" applyProtection="1">
      <alignment vertical="center"/>
    </xf>
    <xf numFmtId="1" fontId="33" fillId="0" borderId="0" xfId="0" applyNumberFormat="1" applyFont="1" applyFill="1" applyBorder="1" applyAlignment="1">
      <alignment horizontal="center" vertical="center"/>
    </xf>
    <xf numFmtId="0" fontId="32" fillId="40" borderId="75" xfId="0" applyFont="1" applyFill="1" applyBorder="1" applyAlignment="1">
      <alignment horizontal="right" vertical="center"/>
    </xf>
    <xf numFmtId="1" fontId="32" fillId="43" borderId="94" xfId="0" applyNumberFormat="1" applyFont="1" applyFill="1" applyBorder="1" applyAlignment="1">
      <alignment horizontal="center" vertical="center"/>
    </xf>
    <xf numFmtId="0" fontId="28" fillId="40" borderId="43" xfId="0" applyFont="1" applyFill="1" applyBorder="1" applyAlignment="1">
      <alignment horizontal="center" vertical="center"/>
    </xf>
    <xf numFmtId="2" fontId="33" fillId="0" borderId="0" xfId="0" applyNumberFormat="1" applyFont="1" applyFill="1" applyBorder="1" applyAlignment="1">
      <alignment horizontal="center" vertical="center"/>
    </xf>
    <xf numFmtId="0" fontId="33" fillId="16" borderId="114" xfId="0" applyFont="1" applyFill="1" applyBorder="1" applyAlignment="1">
      <alignment vertical="center"/>
    </xf>
    <xf numFmtId="166" fontId="33" fillId="0" borderId="115" xfId="65" applyFont="1" applyFill="1" applyBorder="1" applyAlignment="1" applyProtection="1"/>
    <xf numFmtId="0" fontId="33" fillId="16" borderId="41" xfId="0" applyFont="1" applyFill="1" applyBorder="1" applyAlignment="1">
      <alignment vertical="center"/>
    </xf>
    <xf numFmtId="0" fontId="33" fillId="0" borderId="37" xfId="0" applyNumberFormat="1" applyFont="1" applyBorder="1"/>
    <xf numFmtId="0" fontId="33" fillId="0" borderId="36" xfId="0" applyNumberFormat="1" applyFont="1" applyBorder="1"/>
    <xf numFmtId="0" fontId="28" fillId="40" borderId="35" xfId="0" applyNumberFormat="1" applyFont="1" applyFill="1" applyBorder="1" applyAlignment="1">
      <alignment horizontal="center" vertical="center" wrapText="1"/>
    </xf>
    <xf numFmtId="179" fontId="33" fillId="0" borderId="37" xfId="0" applyNumberFormat="1" applyFont="1" applyBorder="1"/>
    <xf numFmtId="0" fontId="33" fillId="0" borderId="67" xfId="0" applyNumberFormat="1" applyFont="1" applyBorder="1"/>
    <xf numFmtId="166" fontId="32" fillId="0" borderId="117" xfId="0" applyNumberFormat="1" applyFont="1" applyFill="1" applyBorder="1" applyAlignment="1">
      <alignment horizontal="center"/>
    </xf>
    <xf numFmtId="174" fontId="32" fillId="47" borderId="87" xfId="0" applyNumberFormat="1" applyFont="1" applyFill="1" applyBorder="1"/>
    <xf numFmtId="174" fontId="32" fillId="0" borderId="119" xfId="0" applyNumberFormat="1" applyFont="1" applyFill="1" applyBorder="1"/>
    <xf numFmtId="174" fontId="32" fillId="39" borderId="87" xfId="0" applyNumberFormat="1" applyFont="1" applyFill="1" applyBorder="1"/>
    <xf numFmtId="0" fontId="32" fillId="16" borderId="114" xfId="0" applyFont="1" applyFill="1" applyBorder="1" applyAlignment="1">
      <alignment vertical="center"/>
    </xf>
    <xf numFmtId="0" fontId="28" fillId="0" borderId="0" xfId="0" applyFont="1" applyFill="1" applyBorder="1" applyAlignment="1">
      <alignment vertical="center"/>
    </xf>
    <xf numFmtId="0" fontId="32" fillId="0" borderId="0" xfId="0" applyFont="1" applyFill="1" applyBorder="1"/>
    <xf numFmtId="0" fontId="32" fillId="16" borderId="129" xfId="0" applyFont="1" applyFill="1" applyBorder="1" applyAlignment="1">
      <alignment vertical="center"/>
    </xf>
    <xf numFmtId="174" fontId="32" fillId="0" borderId="132" xfId="0" applyNumberFormat="1" applyFont="1" applyFill="1" applyBorder="1"/>
    <xf numFmtId="174" fontId="32" fillId="47" borderId="134" xfId="0" applyNumberFormat="1" applyFont="1" applyFill="1" applyBorder="1"/>
    <xf numFmtId="174" fontId="33" fillId="0" borderId="39" xfId="0" applyNumberFormat="1" applyFont="1" applyFill="1" applyBorder="1" applyAlignment="1">
      <alignment horizontal="right"/>
    </xf>
    <xf numFmtId="166" fontId="33" fillId="0" borderId="39" xfId="0" applyNumberFormat="1" applyFont="1" applyFill="1" applyBorder="1" applyAlignment="1">
      <alignment horizontal="center"/>
    </xf>
    <xf numFmtId="166" fontId="33" fillId="0" borderId="117" xfId="0" applyNumberFormat="1" applyFont="1" applyFill="1" applyBorder="1" applyAlignment="1">
      <alignment horizontal="center"/>
    </xf>
    <xf numFmtId="1" fontId="33" fillId="38" borderId="113" xfId="0" applyNumberFormat="1" applyFont="1" applyFill="1" applyBorder="1" applyAlignment="1">
      <alignment horizontal="center" vertical="center"/>
    </xf>
    <xf numFmtId="174" fontId="33" fillId="0" borderId="127" xfId="0" applyNumberFormat="1" applyFont="1" applyFill="1" applyBorder="1"/>
    <xf numFmtId="174" fontId="33" fillId="0" borderId="128" xfId="0" applyNumberFormat="1" applyFont="1" applyFill="1" applyBorder="1"/>
    <xf numFmtId="174" fontId="32" fillId="39" borderId="148" xfId="0" applyNumberFormat="1" applyFont="1" applyFill="1" applyBorder="1"/>
    <xf numFmtId="1" fontId="33" fillId="38" borderId="152" xfId="0" applyNumberFormat="1" applyFont="1" applyFill="1" applyBorder="1" applyAlignment="1">
      <alignment horizontal="center" vertical="center"/>
    </xf>
    <xf numFmtId="1" fontId="32" fillId="38" borderId="134" xfId="0" applyNumberFormat="1" applyFont="1" applyFill="1" applyBorder="1" applyAlignment="1">
      <alignment horizontal="center" vertical="center"/>
    </xf>
    <xf numFmtId="0" fontId="28" fillId="0" borderId="41" xfId="0" applyFont="1" applyFill="1" applyBorder="1" applyAlignment="1">
      <alignment vertical="center"/>
    </xf>
    <xf numFmtId="1" fontId="32" fillId="0" borderId="42" xfId="0" applyNumberFormat="1" applyFont="1" applyFill="1" applyBorder="1" applyAlignment="1">
      <alignment vertical="center"/>
    </xf>
    <xf numFmtId="174" fontId="33" fillId="0" borderId="156" xfId="0" applyNumberFormat="1" applyFont="1" applyFill="1" applyBorder="1"/>
    <xf numFmtId="174" fontId="33" fillId="0" borderId="157" xfId="0" applyNumberFormat="1" applyFont="1" applyFill="1" applyBorder="1"/>
    <xf numFmtId="0" fontId="32" fillId="16" borderId="158" xfId="0" applyFont="1" applyFill="1" applyBorder="1" applyAlignment="1">
      <alignment vertical="center"/>
    </xf>
    <xf numFmtId="174" fontId="33" fillId="0" borderId="159" xfId="0" applyNumberFormat="1" applyFont="1" applyFill="1" applyBorder="1"/>
    <xf numFmtId="174" fontId="32" fillId="0" borderId="162" xfId="0" applyNumberFormat="1" applyFont="1" applyFill="1" applyBorder="1"/>
    <xf numFmtId="174" fontId="32" fillId="39" borderId="167" xfId="0" applyNumberFormat="1" applyFont="1" applyFill="1" applyBorder="1"/>
    <xf numFmtId="1" fontId="33" fillId="38" borderId="170" xfId="0" applyNumberFormat="1" applyFont="1" applyFill="1" applyBorder="1" applyAlignment="1">
      <alignment horizontal="center" vertical="center"/>
    </xf>
    <xf numFmtId="1" fontId="33" fillId="38" borderId="173" xfId="0" applyNumberFormat="1" applyFont="1" applyFill="1" applyBorder="1" applyAlignment="1">
      <alignment horizontal="center" vertical="center"/>
    </xf>
    <xf numFmtId="0" fontId="32" fillId="0" borderId="41" xfId="0" applyFont="1" applyFill="1" applyBorder="1" applyAlignment="1">
      <alignment vertical="center"/>
    </xf>
    <xf numFmtId="0" fontId="33" fillId="0" borderId="42" xfId="0" applyFont="1" applyFill="1" applyBorder="1"/>
    <xf numFmtId="1" fontId="33" fillId="0" borderId="170" xfId="0" applyNumberFormat="1" applyFont="1" applyFill="1" applyBorder="1" applyAlignment="1">
      <alignment horizontal="center" vertical="center"/>
    </xf>
    <xf numFmtId="1" fontId="33" fillId="0" borderId="173" xfId="0" applyNumberFormat="1" applyFont="1" applyFill="1" applyBorder="1" applyAlignment="1">
      <alignment horizontal="center" vertical="center"/>
    </xf>
    <xf numFmtId="0" fontId="32" fillId="0" borderId="42" xfId="0" applyFont="1" applyFill="1" applyBorder="1"/>
    <xf numFmtId="174" fontId="32" fillId="49" borderId="173" xfId="0" applyNumberFormat="1" applyFont="1" applyFill="1" applyBorder="1"/>
    <xf numFmtId="1" fontId="32" fillId="49" borderId="173" xfId="0" applyNumberFormat="1" applyFont="1" applyFill="1" applyBorder="1" applyAlignment="1">
      <alignment horizontal="center" vertical="center"/>
    </xf>
    <xf numFmtId="0" fontId="44" fillId="0" borderId="79" xfId="0" applyFont="1" applyFill="1" applyBorder="1" applyAlignment="1">
      <alignment horizontal="center" vertical="center" wrapText="1"/>
    </xf>
    <xf numFmtId="0" fontId="46" fillId="0" borderId="80" xfId="0" applyFont="1" applyFill="1" applyBorder="1" applyAlignment="1">
      <alignment horizontal="left" vertical="center" wrapText="1"/>
    </xf>
    <xf numFmtId="0" fontId="37" fillId="37" borderId="147" xfId="47" applyFont="1" applyFill="1" applyBorder="1" applyAlignment="1">
      <alignment horizontal="center" vertical="center" wrapText="1"/>
    </xf>
    <xf numFmtId="0" fontId="37" fillId="37" borderId="148" xfId="47" applyFont="1" applyFill="1" applyBorder="1" applyAlignment="1">
      <alignment horizontal="center" vertical="center" wrapText="1"/>
    </xf>
    <xf numFmtId="0" fontId="29" fillId="0" borderId="171" xfId="47" applyFont="1" applyFill="1" applyBorder="1" applyAlignment="1">
      <alignment vertical="center"/>
    </xf>
    <xf numFmtId="165" fontId="29" fillId="24" borderId="173" xfId="48" applyFont="1" applyFill="1" applyBorder="1" applyAlignment="1">
      <alignment horizontal="center" vertical="center"/>
    </xf>
    <xf numFmtId="0" fontId="29" fillId="0" borderId="177" xfId="47" applyFont="1" applyFill="1" applyBorder="1" applyAlignment="1">
      <alignment vertical="center"/>
    </xf>
    <xf numFmtId="0" fontId="29" fillId="24" borderId="171" xfId="47" applyFont="1" applyFill="1" applyBorder="1" applyAlignment="1">
      <alignment vertical="center"/>
    </xf>
    <xf numFmtId="165" fontId="28" fillId="25" borderId="22" xfId="48" applyFont="1" applyFill="1" applyBorder="1" applyAlignment="1">
      <alignment horizontal="center" vertical="center"/>
    </xf>
    <xf numFmtId="0" fontId="49" fillId="25" borderId="138" xfId="0" applyFont="1" applyFill="1" applyBorder="1" applyAlignment="1">
      <alignment vertical="center"/>
    </xf>
    <xf numFmtId="43" fontId="49" fillId="25" borderId="140" xfId="0" applyNumberFormat="1" applyFont="1" applyFill="1" applyBorder="1" applyAlignment="1">
      <alignment horizontal="center" vertical="center"/>
    </xf>
    <xf numFmtId="0" fontId="29" fillId="25" borderId="139" xfId="0" applyFont="1" applyFill="1" applyBorder="1" applyAlignment="1">
      <alignment vertical="center"/>
    </xf>
    <xf numFmtId="174" fontId="49" fillId="25" borderId="140" xfId="0" applyNumberFormat="1" applyFont="1" applyFill="1" applyBorder="1" applyAlignment="1">
      <alignment horizontal="center" vertical="center"/>
    </xf>
    <xf numFmtId="0" fontId="29" fillId="24" borderId="41" xfId="47" applyFont="1" applyFill="1" applyBorder="1" applyAlignment="1">
      <alignment vertical="center"/>
    </xf>
    <xf numFmtId="0" fontId="29" fillId="24" borderId="0" xfId="47" applyFont="1" applyFill="1" applyBorder="1" applyAlignment="1">
      <alignment vertical="center"/>
    </xf>
    <xf numFmtId="0" fontId="29" fillId="24" borderId="42" xfId="47" applyFont="1" applyFill="1" applyBorder="1" applyAlignment="1">
      <alignment vertical="center"/>
    </xf>
    <xf numFmtId="0" fontId="29" fillId="0" borderId="171" xfId="0" applyFont="1" applyFill="1" applyBorder="1" applyAlignment="1">
      <alignment vertical="center"/>
    </xf>
    <xf numFmtId="0" fontId="29" fillId="0" borderId="177" xfId="0" applyFont="1" applyFill="1" applyBorder="1" applyAlignment="1">
      <alignment vertical="center" wrapText="1"/>
    </xf>
    <xf numFmtId="165" fontId="29" fillId="0" borderId="173" xfId="48" applyFont="1" applyFill="1" applyBorder="1" applyAlignment="1">
      <alignment horizontal="center" vertical="center"/>
    </xf>
    <xf numFmtId="0" fontId="28" fillId="25" borderId="187" xfId="47" applyFont="1" applyFill="1" applyBorder="1" applyAlignment="1">
      <alignment vertical="center"/>
    </xf>
    <xf numFmtId="0" fontId="49" fillId="25" borderId="139" xfId="0" applyFont="1" applyFill="1" applyBorder="1" applyAlignment="1">
      <alignment vertical="center"/>
    </xf>
    <xf numFmtId="167" fontId="29" fillId="0" borderId="147" xfId="46" applyFont="1" applyFill="1" applyBorder="1" applyAlignment="1">
      <alignment horizontal="center" vertical="center"/>
    </xf>
    <xf numFmtId="167" fontId="29" fillId="24" borderId="173" xfId="46" applyFont="1" applyFill="1" applyBorder="1" applyAlignment="1">
      <alignment horizontal="center" vertical="center"/>
    </xf>
    <xf numFmtId="0" fontId="28" fillId="25" borderId="150" xfId="33" applyFont="1" applyFill="1" applyBorder="1" applyAlignment="1">
      <alignment vertical="center"/>
    </xf>
    <xf numFmtId="167" fontId="29" fillId="25" borderId="173" xfId="46" applyFont="1" applyFill="1" applyBorder="1" applyAlignment="1">
      <alignment horizontal="center" vertical="center"/>
    </xf>
    <xf numFmtId="0" fontId="29" fillId="0" borderId="171" xfId="33" applyFont="1" applyFill="1" applyBorder="1" applyAlignment="1">
      <alignment horizontal="left" vertical="center"/>
    </xf>
    <xf numFmtId="0" fontId="28" fillId="25" borderId="138" xfId="47" applyFont="1" applyFill="1" applyBorder="1" applyAlignment="1">
      <alignment vertical="center"/>
    </xf>
    <xf numFmtId="0" fontId="28" fillId="25" borderId="139" xfId="47" applyFont="1" applyFill="1" applyBorder="1" applyAlignment="1">
      <alignment vertical="center"/>
    </xf>
    <xf numFmtId="0" fontId="28" fillId="25" borderId="140" xfId="47" applyFont="1" applyFill="1" applyBorder="1" applyAlignment="1">
      <alignment vertical="center"/>
    </xf>
    <xf numFmtId="0" fontId="28" fillId="25" borderId="138" xfId="47" applyFont="1" applyFill="1" applyBorder="1" applyAlignment="1">
      <alignment horizontal="center" vertical="center"/>
    </xf>
    <xf numFmtId="165" fontId="28" fillId="25" borderId="140" xfId="48" applyFont="1" applyFill="1" applyBorder="1" applyAlignment="1">
      <alignment horizontal="center" vertical="center"/>
    </xf>
    <xf numFmtId="0" fontId="29" fillId="0" borderId="146" xfId="47" applyFont="1" applyFill="1" applyBorder="1" applyAlignment="1">
      <alignment vertical="center"/>
    </xf>
    <xf numFmtId="0" fontId="29" fillId="0" borderId="147" xfId="47" applyFont="1" applyFill="1" applyBorder="1" applyAlignment="1">
      <alignment horizontal="center" vertical="center"/>
    </xf>
    <xf numFmtId="165" fontId="29" fillId="0" borderId="147" xfId="48" applyFont="1" applyFill="1" applyBorder="1" applyAlignment="1">
      <alignment horizontal="center" vertical="center"/>
    </xf>
    <xf numFmtId="165" fontId="29" fillId="24" borderId="147" xfId="48" applyFont="1" applyFill="1" applyBorder="1" applyAlignment="1">
      <alignment horizontal="center" vertical="center"/>
    </xf>
    <xf numFmtId="0" fontId="29" fillId="24" borderId="147" xfId="47" applyFont="1" applyFill="1" applyBorder="1" applyAlignment="1">
      <alignment horizontal="center" vertical="center"/>
    </xf>
    <xf numFmtId="165" fontId="29" fillId="24" borderId="148" xfId="48" applyFont="1" applyFill="1" applyBorder="1" applyAlignment="1">
      <alignment horizontal="center" vertical="center"/>
    </xf>
    <xf numFmtId="0" fontId="28" fillId="0" borderId="171" xfId="33" applyFont="1" applyFill="1" applyBorder="1" applyAlignment="1">
      <alignment horizontal="left" vertical="center"/>
    </xf>
    <xf numFmtId="0" fontId="28" fillId="0" borderId="82" xfId="33" applyFont="1" applyFill="1" applyBorder="1" applyAlignment="1">
      <alignment horizontal="left" vertical="center"/>
    </xf>
    <xf numFmtId="0" fontId="29" fillId="24" borderId="193" xfId="47" applyFont="1" applyFill="1" applyBorder="1" applyAlignment="1">
      <alignment vertical="center"/>
    </xf>
    <xf numFmtId="0" fontId="29" fillId="24" borderId="194" xfId="47" applyFont="1" applyFill="1" applyBorder="1" applyAlignment="1">
      <alignment vertical="center"/>
    </xf>
    <xf numFmtId="0" fontId="29" fillId="24" borderId="195" xfId="47" applyFont="1" applyFill="1" applyBorder="1" applyAlignment="1">
      <alignment vertical="center"/>
    </xf>
    <xf numFmtId="0" fontId="44" fillId="0" borderId="22" xfId="0" applyFont="1" applyFill="1" applyBorder="1" applyAlignment="1">
      <alignment horizontal="center" vertical="center" wrapText="1"/>
    </xf>
    <xf numFmtId="0" fontId="44" fillId="0" borderId="41" xfId="0" applyFont="1" applyFill="1" applyBorder="1" applyAlignment="1">
      <alignment horizontal="center" vertical="center" wrapText="1"/>
    </xf>
    <xf numFmtId="0" fontId="44" fillId="0" borderId="42" xfId="0" applyFont="1" applyFill="1" applyBorder="1" applyAlignment="1">
      <alignment horizontal="center" vertical="center" wrapText="1"/>
    </xf>
    <xf numFmtId="0" fontId="44" fillId="0" borderId="41" xfId="0" applyFont="1" applyFill="1" applyBorder="1" applyAlignment="1">
      <alignment horizontal="left" vertical="center" wrapText="1"/>
    </xf>
    <xf numFmtId="0" fontId="44" fillId="0" borderId="42" xfId="0" applyFont="1" applyFill="1" applyBorder="1" applyAlignment="1">
      <alignment horizontal="left" vertical="center" wrapText="1"/>
    </xf>
    <xf numFmtId="0" fontId="40" fillId="41" borderId="82" xfId="0" applyFont="1" applyFill="1" applyBorder="1" applyAlignment="1">
      <alignment horizontal="center" vertical="center" wrapText="1"/>
    </xf>
    <xf numFmtId="0" fontId="44" fillId="0" borderId="79" xfId="0" applyFont="1" applyFill="1" applyBorder="1" applyAlignment="1">
      <alignment horizontal="center" vertical="center" wrapText="1"/>
    </xf>
    <xf numFmtId="0" fontId="46" fillId="0" borderId="80" xfId="0" applyFont="1" applyFill="1" applyBorder="1" applyAlignment="1">
      <alignment horizontal="left" vertical="center" wrapText="1"/>
    </xf>
    <xf numFmtId="0" fontId="29" fillId="0" borderId="188" xfId="46" applyNumberFormat="1" applyFont="1" applyFill="1" applyBorder="1" applyAlignment="1">
      <alignment horizontal="center" vertical="center"/>
    </xf>
    <xf numFmtId="0" fontId="29" fillId="0" borderId="181" xfId="46" applyNumberFormat="1" applyFont="1" applyFill="1" applyBorder="1" applyAlignment="1">
      <alignment horizontal="center" vertical="center"/>
    </xf>
    <xf numFmtId="0" fontId="29" fillId="0" borderId="188" xfId="33" applyFont="1" applyFill="1" applyBorder="1" applyAlignment="1">
      <alignment horizontal="center" vertical="center"/>
    </xf>
    <xf numFmtId="0" fontId="29" fillId="0" borderId="181" xfId="33" applyFont="1" applyFill="1" applyBorder="1" applyAlignment="1">
      <alignment horizontal="center" vertical="center"/>
    </xf>
    <xf numFmtId="0" fontId="29" fillId="0" borderId="189" xfId="33" applyFont="1" applyFill="1" applyBorder="1" applyAlignment="1">
      <alignment horizontal="center" vertical="center"/>
    </xf>
    <xf numFmtId="0" fontId="29" fillId="0" borderId="184" xfId="46" applyNumberFormat="1" applyFont="1" applyFill="1" applyBorder="1" applyAlignment="1">
      <alignment horizontal="center" vertical="center"/>
    </xf>
    <xf numFmtId="0" fontId="29" fillId="0" borderId="151" xfId="46" applyNumberFormat="1" applyFont="1" applyFill="1" applyBorder="1" applyAlignment="1">
      <alignment horizontal="center" vertical="center"/>
    </xf>
    <xf numFmtId="0" fontId="29" fillId="0" borderId="184" xfId="33" applyFont="1" applyFill="1" applyBorder="1" applyAlignment="1">
      <alignment horizontal="center" vertical="center"/>
    </xf>
    <xf numFmtId="0" fontId="29" fillId="0" borderId="151" xfId="33" applyFont="1" applyFill="1" applyBorder="1" applyAlignment="1">
      <alignment horizontal="center" vertical="center"/>
    </xf>
    <xf numFmtId="0" fontId="29" fillId="0" borderId="185" xfId="33" applyFont="1" applyFill="1" applyBorder="1" applyAlignment="1">
      <alignment horizontal="center" vertical="center"/>
    </xf>
    <xf numFmtId="0" fontId="37" fillId="37" borderId="184" xfId="47" applyFont="1" applyFill="1" applyBorder="1" applyAlignment="1">
      <alignment horizontal="center" vertical="center" wrapText="1"/>
    </xf>
    <xf numFmtId="0" fontId="37" fillId="37" borderId="151" xfId="47" applyFont="1" applyFill="1" applyBorder="1" applyAlignment="1">
      <alignment horizontal="center" vertical="center" wrapText="1"/>
    </xf>
    <xf numFmtId="0" fontId="37" fillId="37" borderId="185" xfId="47" applyFont="1" applyFill="1" applyBorder="1" applyAlignment="1">
      <alignment horizontal="center" vertical="center" wrapText="1"/>
    </xf>
    <xf numFmtId="0" fontId="49" fillId="0" borderId="174" xfId="0" applyFont="1" applyFill="1" applyBorder="1" applyAlignment="1">
      <alignment horizontal="center" vertical="center"/>
    </xf>
    <xf numFmtId="0" fontId="49" fillId="0" borderId="175" xfId="0" applyFont="1" applyFill="1" applyBorder="1" applyAlignment="1">
      <alignment horizontal="center" vertical="center"/>
    </xf>
    <xf numFmtId="0" fontId="49" fillId="0" borderId="182" xfId="0" applyFont="1" applyFill="1" applyBorder="1" applyAlignment="1">
      <alignment horizontal="center" vertical="center"/>
    </xf>
    <xf numFmtId="0" fontId="32" fillId="37" borderId="146" xfId="47" applyFont="1" applyFill="1" applyBorder="1" applyAlignment="1">
      <alignment horizontal="center" vertical="center" wrapText="1"/>
    </xf>
    <xf numFmtId="0" fontId="32" fillId="37" borderId="79" xfId="47" applyFont="1" applyFill="1" applyBorder="1" applyAlignment="1">
      <alignment horizontal="center" vertical="center" wrapText="1"/>
    </xf>
    <xf numFmtId="0" fontId="37" fillId="37" borderId="24" xfId="47" applyFont="1" applyFill="1" applyBorder="1" applyAlignment="1">
      <alignment horizontal="center" vertical="center" wrapText="1"/>
    </xf>
    <xf numFmtId="0" fontId="37" fillId="37" borderId="29" xfId="47" applyFont="1" applyFill="1" applyBorder="1" applyAlignment="1">
      <alignment horizontal="center" vertical="center" wrapText="1"/>
    </xf>
    <xf numFmtId="0" fontId="37" fillId="37" borderId="25" xfId="47" applyFont="1" applyFill="1" applyBorder="1" applyAlignment="1">
      <alignment horizontal="center" vertical="center" wrapText="1"/>
    </xf>
    <xf numFmtId="0" fontId="37" fillId="37" borderId="31" xfId="47" applyFont="1" applyFill="1" applyBorder="1" applyAlignment="1">
      <alignment horizontal="center" vertical="center" wrapText="1"/>
    </xf>
    <xf numFmtId="0" fontId="37" fillId="37" borderId="147" xfId="47" applyFont="1" applyFill="1" applyBorder="1" applyAlignment="1">
      <alignment horizontal="center" vertical="center" wrapText="1"/>
    </xf>
    <xf numFmtId="0" fontId="37" fillId="37" borderId="186" xfId="47" applyFont="1" applyFill="1" applyBorder="1" applyAlignment="1">
      <alignment horizontal="center" vertical="center" wrapText="1"/>
    </xf>
    <xf numFmtId="0" fontId="37" fillId="37" borderId="81" xfId="47" applyFont="1" applyFill="1" applyBorder="1" applyAlignment="1">
      <alignment horizontal="center" vertical="center" wrapText="1"/>
    </xf>
    <xf numFmtId="0" fontId="41" fillId="37" borderId="81" xfId="47" applyFont="1" applyFill="1" applyBorder="1" applyAlignment="1">
      <alignment horizontal="center" vertical="center" wrapText="1"/>
    </xf>
    <xf numFmtId="0" fontId="49" fillId="25" borderId="138" xfId="0" applyFont="1" applyFill="1" applyBorder="1" applyAlignment="1">
      <alignment horizontal="center" vertical="center"/>
    </xf>
    <xf numFmtId="0" fontId="49" fillId="25" borderId="139" xfId="0" applyFont="1" applyFill="1" applyBorder="1" applyAlignment="1">
      <alignment horizontal="center" vertical="center"/>
    </xf>
    <xf numFmtId="0" fontId="49" fillId="25" borderId="140" xfId="0" applyFont="1" applyFill="1" applyBorder="1" applyAlignment="1">
      <alignment horizontal="center" vertical="center"/>
    </xf>
    <xf numFmtId="0" fontId="37" fillId="37" borderId="192" xfId="47" applyFont="1" applyFill="1" applyBorder="1" applyAlignment="1">
      <alignment horizontal="center" vertical="center" wrapText="1"/>
    </xf>
    <xf numFmtId="0" fontId="37" fillId="37" borderId="182" xfId="47" applyFont="1" applyFill="1" applyBorder="1" applyAlignment="1">
      <alignment horizontal="center" vertical="center" wrapText="1"/>
    </xf>
    <xf numFmtId="0" fontId="28" fillId="25" borderId="183" xfId="47" applyFont="1" applyFill="1" applyBorder="1" applyAlignment="1">
      <alignment horizontal="center" vertical="center"/>
    </xf>
    <xf numFmtId="0" fontId="28" fillId="25" borderId="180" xfId="47" applyFont="1" applyFill="1" applyBorder="1" applyAlignment="1">
      <alignment horizontal="center" vertical="center"/>
    </xf>
    <xf numFmtId="0" fontId="28" fillId="25" borderId="181" xfId="47" applyFont="1" applyFill="1" applyBorder="1" applyAlignment="1">
      <alignment horizontal="center" vertical="center"/>
    </xf>
    <xf numFmtId="0" fontId="32" fillId="37" borderId="190" xfId="47" applyFont="1" applyFill="1" applyBorder="1" applyAlignment="1">
      <alignment horizontal="center" vertical="center" wrapText="1"/>
    </xf>
    <xf numFmtId="0" fontId="37" fillId="37" borderId="136" xfId="47" applyFont="1" applyFill="1" applyBorder="1" applyAlignment="1">
      <alignment horizontal="center" vertical="center" wrapText="1"/>
    </xf>
    <xf numFmtId="0" fontId="37" fillId="37" borderId="12" xfId="47" applyFont="1" applyFill="1" applyBorder="1" applyAlignment="1">
      <alignment horizontal="center" vertical="center" wrapText="1"/>
    </xf>
    <xf numFmtId="0" fontId="37" fillId="37" borderId="191" xfId="47" applyFont="1" applyFill="1" applyBorder="1" applyAlignment="1">
      <alignment horizontal="center" vertical="center" wrapText="1"/>
    </xf>
    <xf numFmtId="0" fontId="37" fillId="37" borderId="176" xfId="47" applyFont="1" applyFill="1" applyBorder="1" applyAlignment="1">
      <alignment horizontal="center" vertical="center" wrapText="1"/>
    </xf>
    <xf numFmtId="0" fontId="37" fillId="37" borderId="21" xfId="47" applyFont="1" applyFill="1" applyBorder="1" applyAlignment="1">
      <alignment horizontal="center" vertical="center" wrapText="1"/>
    </xf>
    <xf numFmtId="0" fontId="35" fillId="37" borderId="135" xfId="33" applyFont="1" applyFill="1" applyBorder="1" applyAlignment="1">
      <alignment horizontal="center" vertical="center" wrapText="1"/>
    </xf>
    <xf numFmtId="0" fontId="35" fillId="37" borderId="136" xfId="33" applyFont="1" applyFill="1" applyBorder="1" applyAlignment="1">
      <alignment horizontal="center" vertical="center" wrapText="1"/>
    </xf>
    <xf numFmtId="0" fontId="35" fillId="37" borderId="137" xfId="33" applyFont="1" applyFill="1" applyBorder="1" applyAlignment="1">
      <alignment horizontal="center" vertical="center" wrapText="1"/>
    </xf>
    <xf numFmtId="0" fontId="32" fillId="37" borderId="41" xfId="33" applyFont="1" applyFill="1" applyBorder="1" applyAlignment="1">
      <alignment horizontal="center" vertical="center"/>
    </xf>
    <xf numFmtId="0" fontId="32" fillId="37" borderId="0" xfId="33" applyFont="1" applyFill="1" applyBorder="1" applyAlignment="1">
      <alignment horizontal="center" vertical="center"/>
    </xf>
    <xf numFmtId="0" fontId="32" fillId="37" borderId="42" xfId="33" applyFont="1" applyFill="1" applyBorder="1" applyAlignment="1">
      <alignment horizontal="center" vertical="center"/>
    </xf>
    <xf numFmtId="0" fontId="36" fillId="24" borderId="98" xfId="33" applyFont="1" applyFill="1" applyBorder="1" applyAlignment="1">
      <alignment horizontal="center" vertical="center" wrapText="1"/>
    </xf>
    <xf numFmtId="0" fontId="36" fillId="24" borderId="12" xfId="33" applyFont="1" applyFill="1" applyBorder="1" applyAlignment="1">
      <alignment horizontal="center" vertical="center" wrapText="1"/>
    </xf>
    <xf numFmtId="0" fontId="36" fillId="24" borderId="23" xfId="33" applyFont="1" applyFill="1" applyBorder="1" applyAlignment="1">
      <alignment horizontal="center" vertical="center" wrapText="1"/>
    </xf>
    <xf numFmtId="0" fontId="29" fillId="0" borderId="19" xfId="49" applyFont="1" applyBorder="1" applyAlignment="1" applyProtection="1">
      <alignment horizontal="left" vertical="center"/>
    </xf>
    <xf numFmtId="0" fontId="29" fillId="0" borderId="17" xfId="49" applyFont="1" applyBorder="1" applyAlignment="1" applyProtection="1">
      <alignment horizontal="left" vertical="center"/>
    </xf>
    <xf numFmtId="0" fontId="29" fillId="0" borderId="15" xfId="49" applyFont="1" applyBorder="1" applyAlignment="1" applyProtection="1">
      <alignment horizontal="left" vertical="center"/>
    </xf>
    <xf numFmtId="0" fontId="28" fillId="33" borderId="41" xfId="49" applyFont="1" applyFill="1" applyBorder="1" applyAlignment="1" applyProtection="1">
      <alignment horizontal="left" vertical="center"/>
    </xf>
    <xf numFmtId="0" fontId="28" fillId="33" borderId="0" xfId="49" applyFont="1" applyFill="1" applyBorder="1" applyAlignment="1" applyProtection="1">
      <alignment horizontal="left" vertical="center"/>
    </xf>
    <xf numFmtId="0" fontId="28" fillId="33" borderId="11" xfId="49" applyFont="1" applyFill="1" applyBorder="1" applyAlignment="1" applyProtection="1">
      <alignment horizontal="left" vertical="center"/>
    </xf>
    <xf numFmtId="0" fontId="28" fillId="33" borderId="41" xfId="49" applyFont="1" applyFill="1" applyBorder="1" applyAlignment="1" applyProtection="1">
      <alignment horizontal="right" vertical="center"/>
    </xf>
    <xf numFmtId="0" fontId="28" fillId="33" borderId="0" xfId="49" applyFont="1" applyFill="1" applyBorder="1" applyAlignment="1" applyProtection="1">
      <alignment horizontal="right" vertical="center"/>
    </xf>
    <xf numFmtId="0" fontId="28" fillId="33" borderId="11" xfId="49" applyFont="1" applyFill="1" applyBorder="1" applyAlignment="1" applyProtection="1">
      <alignment horizontal="right" vertical="center"/>
    </xf>
    <xf numFmtId="0" fontId="28" fillId="33" borderId="98" xfId="49" applyFont="1" applyFill="1" applyBorder="1" applyAlignment="1" applyProtection="1">
      <alignment horizontal="left" vertical="center"/>
    </xf>
    <xf numFmtId="0" fontId="28" fillId="33" borderId="12" xfId="49" applyFont="1" applyFill="1" applyBorder="1" applyAlignment="1" applyProtection="1">
      <alignment horizontal="left" vertical="center"/>
    </xf>
    <xf numFmtId="0" fontId="28" fillId="33" borderId="31" xfId="49" applyFont="1" applyFill="1" applyBorder="1" applyAlignment="1" applyProtection="1">
      <alignment horizontal="left" vertical="center"/>
    </xf>
    <xf numFmtId="0" fontId="28" fillId="32" borderId="85" xfId="49" applyFont="1" applyFill="1" applyBorder="1" applyAlignment="1" applyProtection="1">
      <alignment horizontal="right" vertical="center"/>
    </xf>
    <xf numFmtId="0" fontId="28" fillId="32" borderId="17" xfId="49" applyFont="1" applyFill="1" applyBorder="1" applyAlignment="1" applyProtection="1">
      <alignment horizontal="right" vertical="center"/>
    </xf>
    <xf numFmtId="0" fontId="28" fillId="32" borderId="15" xfId="49" applyFont="1" applyFill="1" applyBorder="1" applyAlignment="1" applyProtection="1">
      <alignment horizontal="right" vertical="center"/>
    </xf>
    <xf numFmtId="0" fontId="28" fillId="35" borderId="85" xfId="49" applyFont="1" applyFill="1" applyBorder="1" applyAlignment="1" applyProtection="1">
      <alignment horizontal="center" vertical="center"/>
    </xf>
    <xf numFmtId="0" fontId="28" fillId="35" borderId="17" xfId="49" applyFont="1" applyFill="1" applyBorder="1" applyAlignment="1" applyProtection="1">
      <alignment horizontal="center" vertical="center"/>
    </xf>
    <xf numFmtId="0" fontId="28" fillId="35" borderId="18" xfId="49" applyFont="1" applyFill="1" applyBorder="1" applyAlignment="1" applyProtection="1">
      <alignment horizontal="center" vertical="center"/>
    </xf>
    <xf numFmtId="0" fontId="29" fillId="0" borderId="24" xfId="49" applyFont="1" applyBorder="1" applyAlignment="1" applyProtection="1">
      <alignment horizontal="left" vertical="center"/>
    </xf>
    <xf numFmtId="0" fontId="29" fillId="0" borderId="21" xfId="49" applyFont="1" applyBorder="1" applyAlignment="1" applyProtection="1">
      <alignment horizontal="left" vertical="center"/>
    </xf>
    <xf numFmtId="0" fontId="29" fillId="0" borderId="103" xfId="49" applyFont="1" applyBorder="1" applyAlignment="1" applyProtection="1">
      <alignment horizontal="left" vertical="center"/>
    </xf>
    <xf numFmtId="0" fontId="29" fillId="0" borderId="0" xfId="49" applyFont="1" applyBorder="1" applyAlignment="1" applyProtection="1">
      <alignment horizontal="left" vertical="center"/>
    </xf>
    <xf numFmtId="0" fontId="28" fillId="0" borderId="103" xfId="49" applyFont="1" applyBorder="1" applyAlignment="1" applyProtection="1">
      <alignment horizontal="left" vertical="center"/>
    </xf>
    <xf numFmtId="0" fontId="28" fillId="0" borderId="0" xfId="49" applyFont="1" applyBorder="1" applyAlignment="1" applyProtection="1">
      <alignment horizontal="left" vertical="center"/>
    </xf>
    <xf numFmtId="0" fontId="28" fillId="0" borderId="25" xfId="49" applyFont="1" applyBorder="1" applyAlignment="1" applyProtection="1">
      <alignment horizontal="right" vertical="center"/>
    </xf>
    <xf numFmtId="0" fontId="28" fillId="0" borderId="12" xfId="49" applyFont="1" applyBorder="1" applyAlignment="1" applyProtection="1">
      <alignment horizontal="right" vertical="center"/>
    </xf>
    <xf numFmtId="0" fontId="28" fillId="27" borderId="83" xfId="49" applyFont="1" applyFill="1" applyBorder="1" applyAlignment="1" applyProtection="1">
      <alignment horizontal="center" vertical="center"/>
    </xf>
    <xf numFmtId="0" fontId="28" fillId="27" borderId="15" xfId="49" applyFont="1" applyFill="1" applyBorder="1" applyAlignment="1" applyProtection="1">
      <alignment horizontal="center" vertical="center"/>
    </xf>
    <xf numFmtId="0" fontId="28" fillId="27" borderId="16" xfId="49" applyFont="1" applyFill="1" applyBorder="1" applyAlignment="1" applyProtection="1">
      <alignment horizontal="center" vertical="center"/>
    </xf>
    <xf numFmtId="0" fontId="28" fillId="27" borderId="84" xfId="49" applyFont="1" applyFill="1" applyBorder="1" applyAlignment="1" applyProtection="1">
      <alignment horizontal="center" vertical="center"/>
    </xf>
    <xf numFmtId="0" fontId="28" fillId="33" borderId="20" xfId="49" applyFont="1" applyFill="1" applyBorder="1" applyAlignment="1" applyProtection="1">
      <alignment horizontal="left" vertical="center"/>
    </xf>
    <xf numFmtId="0" fontId="28" fillId="33" borderId="21" xfId="49" applyFont="1" applyFill="1" applyBorder="1" applyAlignment="1" applyProtection="1">
      <alignment horizontal="left" vertical="center"/>
    </xf>
    <xf numFmtId="0" fontId="28" fillId="33" borderId="29" xfId="49" applyFont="1" applyFill="1" applyBorder="1" applyAlignment="1" applyProtection="1">
      <alignment horizontal="left" vertical="center"/>
    </xf>
    <xf numFmtId="0" fontId="28" fillId="32" borderId="83" xfId="49" applyFont="1" applyFill="1" applyBorder="1" applyAlignment="1" applyProtection="1">
      <alignment horizontal="right" vertical="center"/>
    </xf>
    <xf numFmtId="0" fontId="28" fillId="31" borderId="85" xfId="0" applyFont="1" applyFill="1" applyBorder="1" applyAlignment="1" applyProtection="1">
      <alignment horizontal="left" vertical="center"/>
    </xf>
    <xf numFmtId="0" fontId="28" fillId="31" borderId="17" xfId="0" applyFont="1" applyFill="1" applyBorder="1" applyAlignment="1" applyProtection="1">
      <alignment horizontal="left" vertical="center"/>
    </xf>
    <xf numFmtId="0" fontId="28" fillId="31" borderId="18" xfId="0" applyFont="1" applyFill="1" applyBorder="1" applyAlignment="1" applyProtection="1">
      <alignment horizontal="left" vertical="center"/>
    </xf>
    <xf numFmtId="0" fontId="29" fillId="0" borderId="24" xfId="0" applyFont="1" applyBorder="1" applyAlignment="1" applyProtection="1">
      <alignment horizontal="left" vertical="center"/>
    </xf>
    <xf numFmtId="0" fontId="29" fillId="0" borderId="21" xfId="0" applyFont="1" applyBorder="1" applyAlignment="1" applyProtection="1">
      <alignment horizontal="left" vertical="center"/>
    </xf>
    <xf numFmtId="0" fontId="28" fillId="32" borderId="83" xfId="0" applyFont="1" applyFill="1" applyBorder="1" applyAlignment="1" applyProtection="1">
      <alignment horizontal="right" vertical="center"/>
    </xf>
    <xf numFmtId="0" fontId="28" fillId="32" borderId="15" xfId="0" applyFont="1" applyFill="1" applyBorder="1" applyAlignment="1" applyProtection="1">
      <alignment horizontal="right" vertical="center"/>
    </xf>
    <xf numFmtId="0" fontId="28" fillId="32" borderId="85" xfId="0" applyFont="1" applyFill="1" applyBorder="1" applyAlignment="1" applyProtection="1">
      <alignment horizontal="right" vertical="center"/>
    </xf>
    <xf numFmtId="0" fontId="28" fillId="32" borderId="17" xfId="0" applyFont="1" applyFill="1" applyBorder="1" applyAlignment="1" applyProtection="1">
      <alignment horizontal="right" vertical="center"/>
    </xf>
    <xf numFmtId="0" fontId="28" fillId="31" borderId="85" xfId="49" applyFont="1" applyFill="1" applyBorder="1" applyAlignment="1" applyProtection="1">
      <alignment horizontal="left" vertical="center"/>
    </xf>
    <xf numFmtId="0" fontId="28" fillId="31" borderId="17" xfId="49" applyFont="1" applyFill="1" applyBorder="1" applyAlignment="1" applyProtection="1">
      <alignment horizontal="left" vertical="center"/>
    </xf>
    <xf numFmtId="0" fontId="28" fillId="31" borderId="18" xfId="49" applyFont="1" applyFill="1" applyBorder="1" applyAlignment="1" applyProtection="1">
      <alignment horizontal="left" vertical="center"/>
    </xf>
    <xf numFmtId="0" fontId="29" fillId="0" borderId="103" xfId="0" applyFont="1" applyBorder="1" applyAlignment="1" applyProtection="1">
      <alignment horizontal="left" vertical="center"/>
    </xf>
    <xf numFmtId="0" fontId="29" fillId="0" borderId="0" xfId="0" applyFont="1" applyBorder="1" applyAlignment="1" applyProtection="1">
      <alignment horizontal="left" vertical="center"/>
    </xf>
    <xf numFmtId="0" fontId="29" fillId="0" borderId="25" xfId="0" applyFont="1" applyBorder="1" applyAlignment="1" applyProtection="1">
      <alignment horizontal="left" vertical="center"/>
    </xf>
    <xf numFmtId="0" fontId="29" fillId="0" borderId="12" xfId="0" applyFont="1" applyBorder="1" applyAlignment="1" applyProtection="1">
      <alignment horizontal="left" vertical="center"/>
    </xf>
    <xf numFmtId="0" fontId="29" fillId="0" borderId="25" xfId="49" applyFont="1" applyBorder="1" applyAlignment="1" applyProtection="1">
      <alignment horizontal="left" vertical="center"/>
    </xf>
    <xf numFmtId="0" fontId="29" fillId="0" borderId="12" xfId="49" applyFont="1" applyBorder="1" applyAlignment="1" applyProtection="1">
      <alignment horizontal="left" vertical="center"/>
    </xf>
    <xf numFmtId="0" fontId="29" fillId="0" borderId="103" xfId="49" applyFont="1" applyBorder="1" applyAlignment="1" applyProtection="1">
      <alignment vertical="center"/>
    </xf>
    <xf numFmtId="0" fontId="29" fillId="0" borderId="0" xfId="49" applyFont="1" applyBorder="1" applyAlignment="1" applyProtection="1">
      <alignment vertical="center"/>
    </xf>
    <xf numFmtId="0" fontId="29" fillId="0" borderId="24" xfId="0" applyFont="1" applyBorder="1" applyAlignment="1" applyProtection="1">
      <alignment vertical="center"/>
    </xf>
    <xf numFmtId="0" fontId="29" fillId="0" borderId="21" xfId="0" applyFont="1" applyBorder="1" applyAlignment="1" applyProtection="1">
      <alignment vertical="center"/>
    </xf>
    <xf numFmtId="0" fontId="29" fillId="0" borderId="103" xfId="0" applyFont="1" applyBorder="1" applyAlignment="1" applyProtection="1">
      <alignment vertical="center"/>
    </xf>
    <xf numFmtId="0" fontId="29" fillId="0" borderId="0" xfId="0" applyFont="1" applyBorder="1" applyAlignment="1" applyProtection="1">
      <alignment vertical="center"/>
    </xf>
    <xf numFmtId="0" fontId="29" fillId="0" borderId="11" xfId="0" applyFont="1" applyBorder="1" applyAlignment="1" applyProtection="1">
      <alignment horizontal="left" vertical="center"/>
    </xf>
    <xf numFmtId="0" fontId="29" fillId="0" borderId="31" xfId="0" applyFont="1" applyBorder="1" applyAlignment="1" applyProtection="1">
      <alignment horizontal="left" vertical="center"/>
    </xf>
    <xf numFmtId="0" fontId="28" fillId="0" borderId="17" xfId="0" applyFont="1" applyBorder="1" applyAlignment="1" applyProtection="1">
      <alignment horizontal="right" vertical="center"/>
      <protection locked="0"/>
    </xf>
    <xf numFmtId="0" fontId="29" fillId="0" borderId="29" xfId="0" applyFont="1" applyBorder="1" applyAlignment="1" applyProtection="1">
      <alignment horizontal="left" vertical="center"/>
    </xf>
    <xf numFmtId="0" fontId="29" fillId="0" borderId="104" xfId="0" applyFont="1" applyBorder="1" applyAlignment="1" applyProtection="1">
      <alignment horizontal="left" vertical="center"/>
    </xf>
    <xf numFmtId="0" fontId="28" fillId="32" borderId="16" xfId="49" applyFont="1" applyFill="1" applyBorder="1" applyAlignment="1" applyProtection="1">
      <alignment horizontal="right" vertical="center"/>
    </xf>
    <xf numFmtId="0" fontId="29" fillId="0" borderId="26" xfId="0" applyFont="1" applyBorder="1" applyAlignment="1" applyProtection="1">
      <alignment horizontal="left" vertical="center"/>
    </xf>
    <xf numFmtId="0" fontId="28" fillId="0" borderId="85" xfId="49" applyFont="1" applyBorder="1" applyAlignment="1" applyProtection="1">
      <alignment horizontal="center" vertical="center" wrapText="1"/>
    </xf>
    <xf numFmtId="0" fontId="28" fillId="0" borderId="17" xfId="49" applyFont="1" applyBorder="1" applyAlignment="1" applyProtection="1">
      <alignment horizontal="center" vertical="center" wrapText="1"/>
    </xf>
    <xf numFmtId="0" fontId="28" fillId="0" borderId="18" xfId="49" applyFont="1" applyBorder="1" applyAlignment="1" applyProtection="1">
      <alignment horizontal="center" vertical="center" wrapText="1"/>
    </xf>
    <xf numFmtId="0" fontId="28" fillId="31" borderId="16" xfId="49" applyFont="1" applyFill="1" applyBorder="1" applyAlignment="1" applyProtection="1">
      <alignment horizontal="center" vertical="center"/>
    </xf>
    <xf numFmtId="0" fontId="29" fillId="0" borderId="85" xfId="49" applyFont="1" applyBorder="1" applyAlignment="1" applyProtection="1">
      <alignment horizontal="right" vertical="center"/>
    </xf>
    <xf numFmtId="0" fontId="29" fillId="0" borderId="17" xfId="49" applyFont="1" applyBorder="1" applyAlignment="1" applyProtection="1">
      <alignment horizontal="right" vertical="center"/>
    </xf>
    <xf numFmtId="0" fontId="29" fillId="0" borderId="15" xfId="49" applyFont="1" applyBorder="1" applyAlignment="1" applyProtection="1">
      <alignment horizontal="right" vertical="center"/>
    </xf>
    <xf numFmtId="0" fontId="28" fillId="0" borderId="103" xfId="49" applyFont="1" applyBorder="1" applyAlignment="1" applyProtection="1">
      <alignment horizontal="center" vertical="center"/>
    </xf>
    <xf numFmtId="0" fontId="28" fillId="0" borderId="42" xfId="49" applyFont="1" applyBorder="1" applyAlignment="1" applyProtection="1">
      <alignment horizontal="center" vertical="center"/>
    </xf>
    <xf numFmtId="0" fontId="29" fillId="0" borderId="85" xfId="49" applyFont="1" applyBorder="1" applyAlignment="1" applyProtection="1">
      <alignment horizontal="right" vertical="center" wrapText="1"/>
    </xf>
    <xf numFmtId="0" fontId="29" fillId="0" borderId="17" xfId="49" applyFont="1" applyBorder="1" applyAlignment="1" applyProtection="1">
      <alignment horizontal="right" vertical="center" wrapText="1"/>
    </xf>
    <xf numFmtId="0" fontId="29" fillId="0" borderId="15" xfId="49" applyFont="1" applyBorder="1" applyAlignment="1" applyProtection="1">
      <alignment horizontal="right" vertical="center" wrapText="1"/>
    </xf>
    <xf numFmtId="1" fontId="28" fillId="0" borderId="103" xfId="49" applyNumberFormat="1" applyFont="1" applyBorder="1" applyAlignment="1" applyProtection="1">
      <alignment horizontal="center" vertical="center"/>
    </xf>
    <xf numFmtId="1" fontId="28" fillId="0" borderId="42" xfId="49" applyNumberFormat="1" applyFont="1" applyBorder="1" applyAlignment="1" applyProtection="1">
      <alignment horizontal="center" vertical="center"/>
    </xf>
    <xf numFmtId="168" fontId="28" fillId="29" borderId="103" xfId="64" applyNumberFormat="1" applyFont="1" applyFill="1" applyBorder="1" applyAlignment="1" applyProtection="1">
      <alignment horizontal="center" vertical="center"/>
    </xf>
    <xf numFmtId="168" fontId="28" fillId="29" borderId="42" xfId="64" applyNumberFormat="1" applyFont="1" applyFill="1" applyBorder="1" applyAlignment="1" applyProtection="1">
      <alignment horizontal="center" vertical="center"/>
    </xf>
    <xf numFmtId="14" fontId="28" fillId="30" borderId="103" xfId="49" applyNumberFormat="1" applyFont="1" applyFill="1" applyBorder="1" applyAlignment="1" applyProtection="1">
      <alignment horizontal="center" vertical="center"/>
    </xf>
    <xf numFmtId="14" fontId="28" fillId="30" borderId="42" xfId="49" applyNumberFormat="1" applyFont="1" applyFill="1" applyBorder="1" applyAlignment="1" applyProtection="1">
      <alignment horizontal="center" vertical="center"/>
    </xf>
    <xf numFmtId="168" fontId="28" fillId="0" borderId="24" xfId="64" applyNumberFormat="1" applyFont="1" applyBorder="1" applyAlignment="1" applyProtection="1">
      <alignment horizontal="center" vertical="center"/>
    </xf>
    <xf numFmtId="168" fontId="28" fillId="0" borderId="22" xfId="64" applyNumberFormat="1" applyFont="1" applyBorder="1" applyAlignment="1" applyProtection="1">
      <alignment horizontal="center" vertical="center"/>
    </xf>
    <xf numFmtId="0" fontId="28" fillId="28" borderId="103" xfId="0" applyFont="1" applyFill="1" applyBorder="1" applyAlignment="1" applyProtection="1">
      <alignment horizontal="center" vertical="center"/>
    </xf>
    <xf numFmtId="0" fontId="28" fillId="28" borderId="42" xfId="0" applyFont="1" applyFill="1" applyBorder="1" applyAlignment="1" applyProtection="1">
      <alignment horizontal="center" vertical="center"/>
    </xf>
    <xf numFmtId="0" fontId="28" fillId="0" borderId="25" xfId="49" applyFont="1" applyBorder="1" applyAlignment="1" applyProtection="1">
      <alignment horizontal="center" vertical="center" wrapText="1"/>
    </xf>
    <xf numFmtId="0" fontId="28" fillId="0" borderId="23" xfId="49" applyFont="1" applyBorder="1" applyAlignment="1" applyProtection="1">
      <alignment horizontal="center" vertical="center" wrapText="1"/>
    </xf>
    <xf numFmtId="0" fontId="28" fillId="0" borderId="100" xfId="49" applyFont="1" applyBorder="1" applyAlignment="1" applyProtection="1">
      <alignment horizontal="left" vertical="center"/>
    </xf>
    <xf numFmtId="0" fontId="28" fillId="0" borderId="101" xfId="49" applyFont="1" applyBorder="1" applyAlignment="1" applyProtection="1">
      <alignment horizontal="left" vertical="center"/>
    </xf>
    <xf numFmtId="0" fontId="28" fillId="26" borderId="10" xfId="49" applyFont="1" applyFill="1" applyBorder="1" applyAlignment="1" applyProtection="1">
      <alignment horizontal="center" vertical="center"/>
    </xf>
    <xf numFmtId="0" fontId="28" fillId="0" borderId="100" xfId="49" applyFont="1" applyBorder="1" applyAlignment="1" applyProtection="1">
      <alignment horizontal="center" vertical="center"/>
    </xf>
    <xf numFmtId="0" fontId="28" fillId="0" borderId="102" xfId="49" applyFont="1" applyBorder="1" applyAlignment="1" applyProtection="1">
      <alignment horizontal="center" vertical="center"/>
    </xf>
    <xf numFmtId="0" fontId="28" fillId="0" borderId="41" xfId="49" applyFont="1" applyBorder="1" applyAlignment="1" applyProtection="1">
      <alignment horizontal="justify" vertical="center"/>
    </xf>
    <xf numFmtId="0" fontId="28" fillId="0" borderId="0" xfId="49" applyFont="1" applyBorder="1" applyAlignment="1" applyProtection="1">
      <alignment horizontal="justify" vertical="center"/>
    </xf>
    <xf numFmtId="0" fontId="28" fillId="0" borderId="42" xfId="49" applyFont="1" applyBorder="1" applyAlignment="1" applyProtection="1">
      <alignment horizontal="justify" vertical="center"/>
    </xf>
    <xf numFmtId="0" fontId="28" fillId="0" borderId="78" xfId="49" applyFont="1" applyBorder="1" applyAlignment="1" applyProtection="1">
      <alignment horizontal="justify" vertical="center"/>
    </xf>
    <xf numFmtId="0" fontId="28" fillId="0" borderId="13" xfId="49" applyFont="1" applyBorder="1" applyAlignment="1" applyProtection="1">
      <alignment horizontal="justify" vertical="center"/>
    </xf>
    <xf numFmtId="0" fontId="28" fillId="0" borderId="14" xfId="49" applyFont="1" applyBorder="1" applyAlignment="1" applyProtection="1">
      <alignment horizontal="justify" vertical="center"/>
    </xf>
    <xf numFmtId="0" fontId="28" fillId="27" borderId="92" xfId="49" applyFont="1" applyFill="1" applyBorder="1" applyAlignment="1" applyProtection="1">
      <alignment horizontal="center" vertical="center" wrapText="1"/>
    </xf>
    <xf numFmtId="0" fontId="28" fillId="27" borderId="15" xfId="49" applyFont="1" applyFill="1" applyBorder="1" applyAlignment="1" applyProtection="1">
      <alignment horizontal="center" vertical="center" wrapText="1"/>
    </xf>
    <xf numFmtId="0" fontId="28" fillId="27" borderId="81" xfId="49" applyFont="1" applyFill="1" applyBorder="1" applyAlignment="1" applyProtection="1">
      <alignment horizontal="center" vertical="center" wrapText="1"/>
    </xf>
    <xf numFmtId="0" fontId="28" fillId="27" borderId="84" xfId="49" applyFont="1" applyFill="1" applyBorder="1" applyAlignment="1" applyProtection="1">
      <alignment horizontal="center" vertical="center" wrapText="1"/>
    </xf>
    <xf numFmtId="0" fontId="28" fillId="0" borderId="17" xfId="49" applyFont="1" applyBorder="1" applyAlignment="1" applyProtection="1">
      <alignment horizontal="center" vertical="center"/>
    </xf>
    <xf numFmtId="0" fontId="28" fillId="0" borderId="18" xfId="49" applyFont="1" applyBorder="1" applyAlignment="1" applyProtection="1">
      <alignment horizontal="center" vertical="center"/>
    </xf>
    <xf numFmtId="0" fontId="28" fillId="0" borderId="19" xfId="49" applyFont="1" applyBorder="1" applyAlignment="1" applyProtection="1">
      <alignment horizontal="center" vertical="center" wrapText="1"/>
    </xf>
    <xf numFmtId="0" fontId="28" fillId="0" borderId="20" xfId="49" applyFont="1" applyBorder="1" applyAlignment="1" applyProtection="1">
      <alignment horizontal="justify" vertical="center" wrapText="1"/>
    </xf>
    <xf numFmtId="0" fontId="28" fillId="0" borderId="21" xfId="49" applyFont="1" applyBorder="1" applyAlignment="1" applyProtection="1">
      <alignment horizontal="justify" vertical="center" wrapText="1"/>
    </xf>
    <xf numFmtId="0" fontId="28" fillId="0" borderId="22" xfId="49" applyFont="1" applyBorder="1" applyAlignment="1" applyProtection="1">
      <alignment horizontal="justify" vertical="center" wrapText="1"/>
    </xf>
    <xf numFmtId="0" fontId="28" fillId="0" borderId="98" xfId="49" applyFont="1" applyBorder="1" applyAlignment="1" applyProtection="1">
      <alignment horizontal="justify" vertical="center" wrapText="1"/>
    </xf>
    <xf numFmtId="0" fontId="28" fillId="0" borderId="12" xfId="49" applyFont="1" applyBorder="1" applyAlignment="1" applyProtection="1">
      <alignment horizontal="justify" vertical="center" wrapText="1"/>
    </xf>
    <xf numFmtId="0" fontId="28" fillId="0" borderId="23" xfId="49" applyFont="1" applyBorder="1" applyAlignment="1" applyProtection="1">
      <alignment horizontal="justify" vertical="center" wrapText="1"/>
    </xf>
    <xf numFmtId="0" fontId="45" fillId="39" borderId="60" xfId="0" applyFont="1" applyFill="1" applyBorder="1" applyAlignment="1" applyProtection="1">
      <alignment horizontal="left" vertical="center" wrapText="1"/>
    </xf>
    <xf numFmtId="0" fontId="45" fillId="39" borderId="38" xfId="0" applyFont="1" applyFill="1" applyBorder="1" applyAlignment="1" applyProtection="1">
      <alignment horizontal="left" vertical="center" wrapText="1"/>
    </xf>
    <xf numFmtId="0" fontId="45" fillId="39" borderId="33" xfId="0" applyFont="1" applyFill="1" applyBorder="1" applyAlignment="1" applyProtection="1">
      <alignment horizontal="left" vertical="center" wrapText="1"/>
    </xf>
    <xf numFmtId="0" fontId="32" fillId="22" borderId="41" xfId="0" applyFont="1" applyFill="1" applyBorder="1" applyAlignment="1" applyProtection="1">
      <alignment horizontal="center" vertical="center" wrapText="1"/>
      <protection locked="0"/>
    </xf>
    <xf numFmtId="0" fontId="32" fillId="22" borderId="0" xfId="0" applyFont="1" applyFill="1" applyBorder="1" applyAlignment="1" applyProtection="1">
      <alignment horizontal="center" vertical="center" wrapText="1"/>
      <protection locked="0"/>
    </xf>
    <xf numFmtId="0" fontId="32" fillId="22" borderId="42" xfId="0" applyFont="1" applyFill="1" applyBorder="1" applyAlignment="1" applyProtection="1">
      <alignment horizontal="center" vertical="center" wrapText="1"/>
      <protection locked="0"/>
    </xf>
    <xf numFmtId="0" fontId="32" fillId="0" borderId="97" xfId="0" applyFont="1" applyBorder="1" applyAlignment="1">
      <alignment horizontal="center"/>
    </xf>
    <xf numFmtId="0" fontId="32" fillId="0" borderId="48" xfId="0" applyFont="1" applyBorder="1" applyAlignment="1">
      <alignment horizontal="center"/>
    </xf>
    <xf numFmtId="0" fontId="32" fillId="40" borderId="89" xfId="0" applyFont="1" applyFill="1" applyBorder="1" applyAlignment="1">
      <alignment horizontal="right" vertical="center"/>
    </xf>
    <xf numFmtId="0" fontId="32" fillId="40" borderId="88" xfId="0" applyFont="1" applyFill="1" applyBorder="1" applyAlignment="1">
      <alignment horizontal="right" vertical="center"/>
    </xf>
    <xf numFmtId="0" fontId="32" fillId="0" borderId="41" xfId="0" applyFont="1" applyBorder="1" applyAlignment="1">
      <alignment horizontal="left" vertical="center"/>
    </xf>
    <xf numFmtId="0" fontId="32" fillId="0" borderId="0" xfId="0" applyFont="1" applyBorder="1" applyAlignment="1">
      <alignment horizontal="left" vertical="center"/>
    </xf>
    <xf numFmtId="0" fontId="32" fillId="0" borderId="34" xfId="0" applyFont="1" applyBorder="1" applyAlignment="1">
      <alignment horizontal="left" vertical="center"/>
    </xf>
    <xf numFmtId="0" fontId="32" fillId="39" borderId="41" xfId="0" applyFont="1" applyFill="1" applyBorder="1" applyAlignment="1" applyProtection="1">
      <alignment horizontal="left" vertical="center" wrapText="1"/>
    </xf>
    <xf numFmtId="0" fontId="32" fillId="39" borderId="0" xfId="0" applyFont="1" applyFill="1" applyBorder="1" applyAlignment="1" applyProtection="1">
      <alignment horizontal="left" vertical="center" wrapText="1"/>
    </xf>
    <xf numFmtId="0" fontId="32" fillId="39" borderId="34" xfId="0" applyFont="1" applyFill="1" applyBorder="1" applyAlignment="1" applyProtection="1">
      <alignment horizontal="left" vertical="center" wrapText="1"/>
    </xf>
    <xf numFmtId="0" fontId="32" fillId="39" borderId="41" xfId="0" applyFont="1" applyFill="1" applyBorder="1" applyAlignment="1" applyProtection="1">
      <alignment horizontal="left" vertical="center"/>
    </xf>
    <xf numFmtId="0" fontId="32" fillId="39" borderId="0" xfId="0" applyFont="1" applyFill="1" applyBorder="1" applyAlignment="1" applyProtection="1">
      <alignment horizontal="left" vertical="center"/>
    </xf>
    <xf numFmtId="0" fontId="32" fillId="39" borderId="34" xfId="0" applyFont="1" applyFill="1" applyBorder="1" applyAlignment="1" applyProtection="1">
      <alignment horizontal="left" vertical="center"/>
    </xf>
    <xf numFmtId="0" fontId="28" fillId="40" borderId="46" xfId="0" applyFont="1" applyFill="1" applyBorder="1" applyAlignment="1" applyProtection="1">
      <alignment horizontal="center" vertical="center" wrapText="1"/>
    </xf>
    <xf numFmtId="0" fontId="28" fillId="40" borderId="47" xfId="0" applyFont="1" applyFill="1" applyBorder="1" applyAlignment="1" applyProtection="1">
      <alignment horizontal="center" vertical="center" wrapText="1"/>
    </xf>
    <xf numFmtId="0" fontId="28" fillId="40" borderId="49" xfId="0" applyFont="1" applyFill="1" applyBorder="1" applyAlignment="1">
      <alignment horizontal="center" vertical="center"/>
    </xf>
    <xf numFmtId="0" fontId="28" fillId="40" borderId="46" xfId="0" applyFont="1" applyFill="1" applyBorder="1" applyAlignment="1">
      <alignment horizontal="center" vertical="center" wrapText="1"/>
    </xf>
    <xf numFmtId="0" fontId="28" fillId="40" borderId="116" xfId="0" applyFont="1" applyFill="1" applyBorder="1" applyAlignment="1">
      <alignment horizontal="center" vertical="center"/>
    </xf>
    <xf numFmtId="1" fontId="33" fillId="39" borderId="110" xfId="0" applyNumberFormat="1" applyFont="1" applyFill="1" applyBorder="1" applyAlignment="1">
      <alignment horizontal="center" vertical="center"/>
    </xf>
    <xf numFmtId="1" fontId="33" fillId="39" borderId="106" xfId="0" applyNumberFormat="1" applyFont="1" applyFill="1" applyBorder="1" applyAlignment="1">
      <alignment horizontal="center" vertical="center"/>
    </xf>
    <xf numFmtId="1" fontId="33" fillId="39" borderId="96" xfId="0" applyNumberFormat="1" applyFont="1" applyFill="1" applyBorder="1" applyAlignment="1">
      <alignment horizontal="center" vertical="center"/>
    </xf>
    <xf numFmtId="0" fontId="33" fillId="0" borderId="0" xfId="0" applyFont="1" applyAlignment="1" applyProtection="1">
      <alignment horizontal="center" vertical="center"/>
    </xf>
    <xf numFmtId="1" fontId="33" fillId="0" borderId="0" xfId="0" applyNumberFormat="1" applyFont="1" applyFill="1" applyBorder="1" applyAlignment="1">
      <alignment horizontal="center" vertical="center"/>
    </xf>
    <xf numFmtId="0" fontId="28" fillId="40" borderId="49" xfId="0" applyFont="1" applyFill="1" applyBorder="1" applyAlignment="1" applyProtection="1">
      <alignment horizontal="center" vertical="center" wrapText="1"/>
    </xf>
    <xf numFmtId="0" fontId="28" fillId="42" borderId="111" xfId="0" applyFont="1" applyFill="1" applyBorder="1" applyAlignment="1">
      <alignment horizontal="right" vertical="center"/>
    </xf>
    <xf numFmtId="0" fontId="28" fillId="42" borderId="112" xfId="0" applyFont="1" applyFill="1" applyBorder="1" applyAlignment="1">
      <alignment horizontal="right" vertical="center"/>
    </xf>
    <xf numFmtId="0" fontId="28" fillId="42" borderId="92" xfId="0" applyFont="1" applyFill="1" applyBorder="1" applyAlignment="1">
      <alignment horizontal="right" vertical="center"/>
    </xf>
    <xf numFmtId="0" fontId="28" fillId="42" borderId="87" xfId="0" applyFont="1" applyFill="1" applyBorder="1" applyAlignment="1">
      <alignment horizontal="right" vertical="center"/>
    </xf>
    <xf numFmtId="0" fontId="28" fillId="42" borderId="82" xfId="0" applyFont="1" applyFill="1" applyBorder="1" applyAlignment="1">
      <alignment horizontal="right" vertical="center"/>
    </xf>
    <xf numFmtId="0" fontId="28" fillId="42" borderId="62" xfId="0" applyFont="1" applyFill="1" applyBorder="1" applyAlignment="1">
      <alignment horizontal="right" vertical="center"/>
    </xf>
    <xf numFmtId="0" fontId="32" fillId="40" borderId="74" xfId="0" applyFont="1" applyFill="1" applyBorder="1" applyAlignment="1">
      <alignment horizontal="right" vertical="center"/>
    </xf>
    <xf numFmtId="0" fontId="32" fillId="40" borderId="75" xfId="0" applyFont="1" applyFill="1" applyBorder="1" applyAlignment="1">
      <alignment horizontal="right" vertical="center"/>
    </xf>
    <xf numFmtId="0" fontId="28" fillId="40" borderId="116" xfId="0" applyFont="1" applyFill="1" applyBorder="1" applyAlignment="1">
      <alignment horizontal="center" vertical="center" wrapText="1"/>
    </xf>
    <xf numFmtId="0" fontId="32" fillId="40" borderId="87" xfId="0" applyFont="1" applyFill="1" applyBorder="1" applyAlignment="1">
      <alignment horizontal="right" vertical="center"/>
    </xf>
    <xf numFmtId="0" fontId="33" fillId="47" borderId="121" xfId="0" applyFont="1" applyFill="1" applyBorder="1" applyAlignment="1">
      <alignment horizontal="center"/>
    </xf>
    <xf numFmtId="0" fontId="33" fillId="47" borderId="122" xfId="0" applyFont="1" applyFill="1" applyBorder="1" applyAlignment="1">
      <alignment horizontal="center"/>
    </xf>
    <xf numFmtId="0" fontId="32" fillId="0" borderId="50" xfId="0" applyFont="1" applyBorder="1" applyAlignment="1" applyProtection="1">
      <alignment horizontal="center" vertical="center" wrapText="1"/>
    </xf>
    <xf numFmtId="0" fontId="32" fillId="0" borderId="51" xfId="0" applyFont="1" applyBorder="1" applyAlignment="1" applyProtection="1">
      <alignment horizontal="center" vertical="center" wrapText="1"/>
    </xf>
    <xf numFmtId="0" fontId="32" fillId="0" borderId="54" xfId="0" applyFont="1" applyBorder="1" applyAlignment="1" applyProtection="1">
      <alignment horizontal="center" vertical="center" wrapText="1"/>
    </xf>
    <xf numFmtId="0" fontId="32" fillId="36" borderId="40" xfId="49" applyFont="1" applyFill="1" applyBorder="1" applyAlignment="1" applyProtection="1">
      <alignment horizontal="center" vertical="center"/>
    </xf>
    <xf numFmtId="0" fontId="32" fillId="36" borderId="13" xfId="49" applyFont="1" applyFill="1" applyBorder="1" applyAlignment="1" applyProtection="1">
      <alignment horizontal="center" vertical="center"/>
    </xf>
    <xf numFmtId="0" fontId="32" fillId="36" borderId="14" xfId="49" applyFont="1" applyFill="1" applyBorder="1" applyAlignment="1" applyProtection="1">
      <alignment horizontal="center" vertical="center"/>
    </xf>
    <xf numFmtId="0" fontId="34" fillId="0" borderId="52" xfId="33" applyFont="1" applyBorder="1" applyAlignment="1">
      <alignment horizontal="center" vertical="center" wrapText="1"/>
    </xf>
    <xf numFmtId="0" fontId="34" fillId="0" borderId="53" xfId="33" applyFont="1" applyBorder="1" applyAlignment="1">
      <alignment horizontal="center" vertical="center" wrapText="1"/>
    </xf>
    <xf numFmtId="0" fontId="34" fillId="0" borderId="55" xfId="33" applyFont="1" applyBorder="1" applyAlignment="1">
      <alignment horizontal="center" vertical="center" wrapText="1"/>
    </xf>
    <xf numFmtId="0" fontId="33" fillId="47" borderId="120" xfId="0" applyFont="1" applyFill="1" applyBorder="1" applyAlignment="1">
      <alignment horizontal="center" vertical="center"/>
    </xf>
    <xf numFmtId="0" fontId="33" fillId="47" borderId="118" xfId="0" applyFont="1" applyFill="1" applyBorder="1" applyAlignment="1">
      <alignment horizontal="center" vertical="center"/>
    </xf>
    <xf numFmtId="0" fontId="32" fillId="48" borderId="87" xfId="0" applyFont="1" applyFill="1" applyBorder="1" applyAlignment="1">
      <alignment horizontal="right" vertical="center"/>
    </xf>
    <xf numFmtId="0" fontId="28" fillId="27" borderId="92" xfId="49" applyFont="1" applyFill="1" applyBorder="1" applyAlignment="1" applyProtection="1">
      <alignment horizontal="center" vertical="center"/>
    </xf>
    <xf numFmtId="0" fontId="28" fillId="32" borderId="92" xfId="0" applyFont="1" applyFill="1" applyBorder="1" applyAlignment="1" applyProtection="1">
      <alignment horizontal="right" vertical="center"/>
    </xf>
    <xf numFmtId="0" fontId="28" fillId="32" borderId="92" xfId="49" applyFont="1" applyFill="1" applyBorder="1" applyAlignment="1" applyProtection="1">
      <alignment horizontal="right" vertical="center"/>
    </xf>
    <xf numFmtId="0" fontId="43" fillId="0" borderId="103" xfId="0" applyFont="1" applyBorder="1" applyAlignment="1" applyProtection="1">
      <alignment horizontal="left" vertical="center"/>
    </xf>
    <xf numFmtId="0" fontId="43" fillId="0" borderId="24" xfId="0" applyFont="1" applyBorder="1" applyAlignment="1" applyProtection="1">
      <alignment horizontal="left" vertical="center"/>
    </xf>
    <xf numFmtId="0" fontId="28" fillId="27" borderId="16" xfId="49" applyFont="1" applyFill="1" applyBorder="1" applyAlignment="1" applyProtection="1">
      <alignment horizontal="center" vertical="center" wrapText="1"/>
    </xf>
    <xf numFmtId="0" fontId="33" fillId="47" borderId="120" xfId="0" applyFont="1" applyFill="1" applyBorder="1" applyAlignment="1">
      <alignment horizontal="center"/>
    </xf>
    <xf numFmtId="0" fontId="33" fillId="47" borderId="118" xfId="0" applyFont="1" applyFill="1" applyBorder="1" applyAlignment="1">
      <alignment horizontal="center"/>
    </xf>
    <xf numFmtId="0" fontId="32" fillId="36" borderId="78" xfId="49" applyFont="1" applyFill="1" applyBorder="1" applyAlignment="1" applyProtection="1">
      <alignment horizontal="center" vertical="center"/>
    </xf>
    <xf numFmtId="0" fontId="45" fillId="39" borderId="78" xfId="0" applyFont="1" applyFill="1" applyBorder="1" applyAlignment="1" applyProtection="1">
      <alignment horizontal="left" vertical="center" wrapText="1"/>
    </xf>
    <xf numFmtId="0" fontId="45" fillId="39" borderId="13" xfId="0" applyFont="1" applyFill="1" applyBorder="1" applyAlignment="1" applyProtection="1">
      <alignment horizontal="left" vertical="center" wrapText="1"/>
    </xf>
    <xf numFmtId="0" fontId="45" fillId="39" borderId="14" xfId="0" applyFont="1" applyFill="1" applyBorder="1" applyAlignment="1" applyProtection="1">
      <alignment horizontal="left" vertical="center" wrapText="1"/>
    </xf>
    <xf numFmtId="0" fontId="32" fillId="0" borderId="135" xfId="0" applyFont="1" applyBorder="1" applyAlignment="1" applyProtection="1">
      <alignment horizontal="center" vertical="center" wrapText="1"/>
    </xf>
    <xf numFmtId="0" fontId="32" fillId="0" borderId="136" xfId="0" applyFont="1" applyBorder="1" applyAlignment="1" applyProtection="1">
      <alignment horizontal="center" vertical="center" wrapText="1"/>
    </xf>
    <xf numFmtId="0" fontId="32" fillId="0" borderId="137" xfId="0" applyFont="1" applyBorder="1" applyAlignment="1" applyProtection="1">
      <alignment horizontal="center" vertical="center" wrapText="1"/>
    </xf>
    <xf numFmtId="0" fontId="34" fillId="0" borderId="138" xfId="33" applyFont="1" applyBorder="1" applyAlignment="1">
      <alignment horizontal="center" vertical="center" wrapText="1"/>
    </xf>
    <xf numFmtId="0" fontId="34" fillId="0" borderId="139" xfId="33" applyFont="1" applyBorder="1" applyAlignment="1">
      <alignment horizontal="center" vertical="center" wrapText="1"/>
    </xf>
    <xf numFmtId="0" fontId="34" fillId="0" borderId="140" xfId="33" applyFont="1" applyBorder="1" applyAlignment="1">
      <alignment horizontal="center" vertical="center" wrapText="1"/>
    </xf>
    <xf numFmtId="0" fontId="32" fillId="39" borderId="42" xfId="0" applyFont="1" applyFill="1" applyBorder="1" applyAlignment="1" applyProtection="1">
      <alignment horizontal="left" vertical="center"/>
    </xf>
    <xf numFmtId="0" fontId="32" fillId="0" borderId="42" xfId="0" applyFont="1" applyBorder="1" applyAlignment="1">
      <alignment horizontal="left" vertical="center"/>
    </xf>
    <xf numFmtId="0" fontId="33" fillId="42" borderId="125" xfId="0" applyFont="1" applyFill="1" applyBorder="1" applyAlignment="1">
      <alignment horizontal="right" vertical="center"/>
    </xf>
    <xf numFmtId="0" fontId="33" fillId="42" borderId="126" xfId="0" applyFont="1" applyFill="1" applyBorder="1" applyAlignment="1">
      <alignment horizontal="right" vertical="center"/>
    </xf>
    <xf numFmtId="0" fontId="33" fillId="42" borderId="149" xfId="0" applyFont="1" applyFill="1" applyBorder="1" applyAlignment="1">
      <alignment horizontal="right" vertical="center"/>
    </xf>
    <xf numFmtId="0" fontId="33" fillId="42" borderId="150" xfId="0" applyFont="1" applyFill="1" applyBorder="1" applyAlignment="1">
      <alignment horizontal="right" vertical="center"/>
    </xf>
    <xf numFmtId="0" fontId="33" fillId="42" borderId="151" xfId="0" applyFont="1" applyFill="1" applyBorder="1" applyAlignment="1">
      <alignment horizontal="right" vertical="center"/>
    </xf>
    <xf numFmtId="0" fontId="32" fillId="42" borderId="153" xfId="0" applyFont="1" applyFill="1" applyBorder="1" applyAlignment="1">
      <alignment horizontal="right" vertical="center"/>
    </xf>
    <xf numFmtId="0" fontId="32" fillId="42" borderId="154" xfId="0" applyFont="1" applyFill="1" applyBorder="1" applyAlignment="1">
      <alignment horizontal="right" vertical="center"/>
    </xf>
    <xf numFmtId="0" fontId="32" fillId="42" borderId="155" xfId="0" applyFont="1" applyFill="1" applyBorder="1" applyAlignment="1">
      <alignment horizontal="right" vertical="center"/>
    </xf>
    <xf numFmtId="0" fontId="28" fillId="40" borderId="107" xfId="0" applyFont="1" applyFill="1" applyBorder="1" applyAlignment="1">
      <alignment horizontal="center" vertical="center"/>
    </xf>
    <xf numFmtId="0" fontId="28" fillId="40" borderId="123" xfId="0" applyFont="1" applyFill="1" applyBorder="1" applyAlignment="1">
      <alignment horizontal="center" vertical="center"/>
    </xf>
    <xf numFmtId="0" fontId="28" fillId="40" borderId="108" xfId="0" applyFont="1" applyFill="1" applyBorder="1" applyAlignment="1">
      <alignment horizontal="center" vertical="center" wrapText="1"/>
    </xf>
    <xf numFmtId="0" fontId="28" fillId="40" borderId="108" xfId="0" applyFont="1" applyFill="1" applyBorder="1" applyAlignment="1">
      <alignment horizontal="center" vertical="center"/>
    </xf>
    <xf numFmtId="0" fontId="32" fillId="0" borderId="78" xfId="0" applyFont="1" applyFill="1" applyBorder="1" applyAlignment="1" applyProtection="1">
      <alignment horizontal="center" vertical="center" wrapText="1"/>
      <protection locked="0"/>
    </xf>
    <xf numFmtId="0" fontId="32" fillId="0" borderId="13" xfId="0" applyFont="1" applyFill="1" applyBorder="1" applyAlignment="1" applyProtection="1">
      <alignment horizontal="center" vertical="center" wrapText="1"/>
      <protection locked="0"/>
    </xf>
    <xf numFmtId="0" fontId="32" fillId="0" borderId="14" xfId="0" applyFont="1" applyFill="1" applyBorder="1" applyAlignment="1" applyProtection="1">
      <alignment horizontal="center" vertical="center" wrapText="1"/>
      <protection locked="0"/>
    </xf>
    <xf numFmtId="0" fontId="32" fillId="40" borderId="130" xfId="0" applyFont="1" applyFill="1" applyBorder="1" applyAlignment="1">
      <alignment horizontal="right" vertical="center"/>
    </xf>
    <xf numFmtId="0" fontId="32" fillId="40" borderId="131" xfId="0" applyFont="1" applyFill="1" applyBorder="1" applyAlignment="1">
      <alignment horizontal="right" vertical="center"/>
    </xf>
    <xf numFmtId="0" fontId="33" fillId="47" borderId="144" xfId="0" applyFont="1" applyFill="1" applyBorder="1" applyAlignment="1">
      <alignment horizontal="center"/>
    </xf>
    <xf numFmtId="0" fontId="33" fillId="47" borderId="145" xfId="0" applyFont="1" applyFill="1" applyBorder="1" applyAlignment="1">
      <alignment horizontal="center"/>
    </xf>
    <xf numFmtId="0" fontId="32" fillId="40" borderId="146" xfId="0" applyFont="1" applyFill="1" applyBorder="1" applyAlignment="1">
      <alignment horizontal="right" vertical="center"/>
    </xf>
    <xf numFmtId="0" fontId="32" fillId="40" borderId="147" xfId="0" applyFont="1" applyFill="1" applyBorder="1" applyAlignment="1">
      <alignment horizontal="right" vertical="center"/>
    </xf>
    <xf numFmtId="0" fontId="28" fillId="40" borderId="141" xfId="0" applyFont="1" applyFill="1" applyBorder="1" applyAlignment="1">
      <alignment horizontal="center" vertical="center"/>
    </xf>
    <xf numFmtId="0" fontId="28" fillId="40" borderId="142" xfId="0" applyFont="1" applyFill="1" applyBorder="1" applyAlignment="1">
      <alignment horizontal="center" vertical="center" wrapText="1"/>
    </xf>
    <xf numFmtId="0" fontId="28" fillId="40" borderId="142" xfId="0" applyFont="1" applyFill="1" applyBorder="1" applyAlignment="1">
      <alignment horizontal="center" vertical="center"/>
    </xf>
    <xf numFmtId="0" fontId="28" fillId="40" borderId="109" xfId="0" applyFont="1" applyFill="1" applyBorder="1" applyAlignment="1">
      <alignment horizontal="center" vertical="center" wrapText="1"/>
    </xf>
    <xf numFmtId="0" fontId="28" fillId="40" borderId="143" xfId="0" applyFont="1" applyFill="1" applyBorder="1" applyAlignment="1">
      <alignment horizontal="center" vertical="center" wrapText="1"/>
    </xf>
    <xf numFmtId="0" fontId="33" fillId="42" borderId="168" xfId="0" applyFont="1" applyFill="1" applyBorder="1" applyAlignment="1">
      <alignment horizontal="right" vertical="center"/>
    </xf>
    <xf numFmtId="0" fontId="33" fillId="42" borderId="169" xfId="0" applyFont="1" applyFill="1" applyBorder="1" applyAlignment="1">
      <alignment horizontal="right" vertical="center"/>
    </xf>
    <xf numFmtId="0" fontId="33" fillId="42" borderId="171" xfId="0" applyFont="1" applyFill="1" applyBorder="1" applyAlignment="1">
      <alignment horizontal="right" vertical="center"/>
    </xf>
    <xf numFmtId="0" fontId="33" fillId="42" borderId="172" xfId="0" applyFont="1" applyFill="1" applyBorder="1" applyAlignment="1">
      <alignment horizontal="right" vertical="center"/>
    </xf>
    <xf numFmtId="0" fontId="32" fillId="42" borderId="82" xfId="0" applyFont="1" applyFill="1" applyBorder="1" applyAlignment="1">
      <alignment horizontal="right" vertical="center"/>
    </xf>
    <xf numFmtId="0" fontId="32" fillId="42" borderId="133" xfId="0" applyFont="1" applyFill="1" applyBorder="1" applyAlignment="1">
      <alignment horizontal="right" vertical="center"/>
    </xf>
    <xf numFmtId="0" fontId="32" fillId="0" borderId="41"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42" xfId="0" applyFont="1" applyFill="1" applyBorder="1" applyAlignment="1">
      <alignment horizontal="center" vertical="center"/>
    </xf>
    <xf numFmtId="0" fontId="28" fillId="40" borderId="124" xfId="0" applyFont="1" applyFill="1" applyBorder="1" applyAlignment="1">
      <alignment horizontal="center" vertical="center" wrapText="1"/>
    </xf>
    <xf numFmtId="0" fontId="32" fillId="40" borderId="160" xfId="0" applyFont="1" applyFill="1" applyBorder="1" applyAlignment="1">
      <alignment horizontal="right" vertical="center"/>
    </xf>
    <xf numFmtId="0" fontId="32" fillId="40" borderId="161" xfId="0" applyFont="1" applyFill="1" applyBorder="1" applyAlignment="1">
      <alignment horizontal="right" vertical="center"/>
    </xf>
    <xf numFmtId="0" fontId="33" fillId="47" borderId="163" xfId="0" applyFont="1" applyFill="1" applyBorder="1" applyAlignment="1">
      <alignment horizontal="center" vertical="center"/>
    </xf>
    <xf numFmtId="0" fontId="33" fillId="47" borderId="164" xfId="0" applyFont="1" applyFill="1" applyBorder="1" applyAlignment="1">
      <alignment horizontal="center" vertical="center"/>
    </xf>
    <xf numFmtId="0" fontId="32" fillId="48" borderId="165" xfId="0" applyFont="1" applyFill="1" applyBorder="1" applyAlignment="1">
      <alignment horizontal="right" vertical="center"/>
    </xf>
    <xf numFmtId="0" fontId="32" fillId="48" borderId="166" xfId="0" applyFont="1" applyFill="1" applyBorder="1" applyAlignment="1">
      <alignment horizontal="right" vertical="center"/>
    </xf>
    <xf numFmtId="0" fontId="33" fillId="47" borderId="163" xfId="0" applyFont="1" applyFill="1" applyBorder="1" applyAlignment="1">
      <alignment horizontal="center"/>
    </xf>
    <xf numFmtId="0" fontId="33" fillId="47" borderId="164" xfId="0" applyFont="1" applyFill="1" applyBorder="1" applyAlignment="1">
      <alignment horizontal="center"/>
    </xf>
    <xf numFmtId="0" fontId="32" fillId="40" borderId="165" xfId="0" applyFont="1" applyFill="1" applyBorder="1" applyAlignment="1">
      <alignment horizontal="right" vertical="center"/>
    </xf>
    <xf numFmtId="0" fontId="32" fillId="40" borderId="166" xfId="0" applyFont="1" applyFill="1" applyBorder="1" applyAlignment="1">
      <alignment horizontal="right" vertical="center"/>
    </xf>
    <xf numFmtId="0" fontId="33" fillId="0" borderId="174" xfId="0" applyFont="1" applyFill="1" applyBorder="1" applyAlignment="1">
      <alignment horizontal="right" vertical="center"/>
    </xf>
    <xf numFmtId="0" fontId="33" fillId="0" borderId="175" xfId="0" applyFont="1" applyFill="1" applyBorder="1" applyAlignment="1">
      <alignment horizontal="right" vertical="center"/>
    </xf>
    <xf numFmtId="0" fontId="33" fillId="0" borderId="176" xfId="0" applyFont="1" applyFill="1" applyBorder="1" applyAlignment="1">
      <alignment horizontal="right" vertical="center"/>
    </xf>
    <xf numFmtId="0" fontId="33" fillId="0" borderId="177" xfId="0" applyFont="1" applyFill="1" applyBorder="1" applyAlignment="1">
      <alignment horizontal="right" vertical="center"/>
    </xf>
    <xf numFmtId="0" fontId="33" fillId="0" borderId="178" xfId="0" applyFont="1" applyFill="1" applyBorder="1" applyAlignment="1">
      <alignment horizontal="right" vertical="center"/>
    </xf>
    <xf numFmtId="0" fontId="33" fillId="0" borderId="179" xfId="0" applyFont="1" applyFill="1" applyBorder="1" applyAlignment="1">
      <alignment horizontal="right" vertical="center"/>
    </xf>
    <xf numFmtId="0" fontId="32" fillId="42" borderId="180" xfId="0" applyFont="1" applyFill="1" applyBorder="1" applyAlignment="1">
      <alignment horizontal="right" vertical="center"/>
    </xf>
    <xf numFmtId="0" fontId="32" fillId="42" borderId="181" xfId="0" applyFont="1" applyFill="1" applyBorder="1" applyAlignment="1">
      <alignment horizontal="right" vertical="center"/>
    </xf>
    <xf numFmtId="0" fontId="32" fillId="39" borderId="41" xfId="0" applyFont="1" applyFill="1" applyBorder="1" applyAlignment="1">
      <alignment horizontal="center"/>
    </xf>
    <xf numFmtId="0" fontId="32" fillId="39" borderId="0" xfId="0" applyFont="1" applyFill="1" applyBorder="1" applyAlignment="1">
      <alignment horizontal="center"/>
    </xf>
    <xf numFmtId="0" fontId="32" fillId="39" borderId="42" xfId="0" applyFont="1" applyFill="1" applyBorder="1" applyAlignment="1">
      <alignment horizontal="center"/>
    </xf>
    <xf numFmtId="0" fontId="32" fillId="40" borderId="82" xfId="0" applyFont="1" applyFill="1" applyBorder="1" applyAlignment="1">
      <alignment horizontal="right" vertical="center"/>
    </xf>
    <xf numFmtId="0" fontId="32" fillId="40" borderId="133" xfId="0" applyFont="1" applyFill="1" applyBorder="1" applyAlignment="1">
      <alignment horizontal="right" vertical="center"/>
    </xf>
    <xf numFmtId="0" fontId="32" fillId="49" borderId="171" xfId="0" applyFont="1" applyFill="1" applyBorder="1" applyAlignment="1">
      <alignment horizontal="right" vertical="center"/>
    </xf>
    <xf numFmtId="0" fontId="32" fillId="49" borderId="172" xfId="0" applyFont="1" applyFill="1" applyBorder="1" applyAlignment="1">
      <alignment horizontal="right" vertical="center"/>
    </xf>
    <xf numFmtId="0" fontId="32" fillId="0" borderId="174" xfId="0" applyFont="1" applyFill="1" applyBorder="1" applyAlignment="1">
      <alignment horizontal="center" vertical="center"/>
    </xf>
    <xf numFmtId="0" fontId="32" fillId="0" borderId="175" xfId="0" applyFont="1" applyFill="1" applyBorder="1" applyAlignment="1">
      <alignment horizontal="center" vertical="center"/>
    </xf>
    <xf numFmtId="0" fontId="32" fillId="0" borderId="182" xfId="0" applyFont="1" applyFill="1" applyBorder="1" applyAlignment="1">
      <alignment horizontal="center" vertical="center"/>
    </xf>
    <xf numFmtId="0" fontId="40" fillId="41" borderId="168" xfId="0" applyFont="1" applyFill="1" applyBorder="1" applyAlignment="1">
      <alignment horizontal="center" vertical="center" wrapText="1"/>
    </xf>
    <xf numFmtId="0" fontId="40" fillId="41" borderId="170" xfId="0" applyFont="1" applyFill="1" applyBorder="1" applyAlignment="1">
      <alignment horizontal="center" vertical="center" wrapText="1"/>
    </xf>
    <xf numFmtId="0" fontId="40" fillId="41" borderId="134" xfId="0" applyFont="1" applyFill="1" applyBorder="1" applyAlignment="1">
      <alignment horizontal="center" vertical="center" wrapText="1"/>
    </xf>
    <xf numFmtId="0" fontId="44" fillId="0" borderId="171" xfId="0" applyFont="1" applyFill="1" applyBorder="1" applyAlignment="1">
      <alignment horizontal="center" vertical="center" wrapText="1"/>
    </xf>
    <xf numFmtId="0" fontId="44" fillId="0" borderId="165" xfId="0" applyFont="1" applyFill="1" applyBorder="1" applyAlignment="1">
      <alignment horizontal="center" vertical="center" wrapText="1"/>
    </xf>
    <xf numFmtId="0" fontId="46" fillId="0" borderId="173" xfId="0" applyFont="1" applyFill="1" applyBorder="1" applyAlignment="1">
      <alignment horizontal="left" vertical="center" wrapText="1"/>
    </xf>
    <xf numFmtId="0" fontId="44" fillId="0" borderId="171" xfId="0" applyFont="1" applyFill="1" applyBorder="1" applyAlignment="1">
      <alignment horizontal="center" vertical="center" wrapText="1"/>
    </xf>
    <xf numFmtId="0" fontId="46" fillId="0" borderId="167" xfId="0" applyFont="1" applyFill="1" applyBorder="1" applyAlignment="1">
      <alignment horizontal="left" vertical="center" wrapText="1"/>
    </xf>
    <xf numFmtId="0" fontId="44" fillId="0" borderId="171" xfId="0" applyFont="1" applyFill="1" applyBorder="1" applyAlignment="1">
      <alignment horizontal="justify" vertical="center" wrapText="1"/>
    </xf>
    <xf numFmtId="0" fontId="46" fillId="0" borderId="167" xfId="0" applyFont="1" applyFill="1" applyBorder="1" applyAlignment="1">
      <alignment horizontal="left" vertical="center" wrapText="1"/>
    </xf>
    <xf numFmtId="0" fontId="44" fillId="0" borderId="82" xfId="0" applyFont="1" applyFill="1" applyBorder="1" applyAlignment="1">
      <alignment horizontal="center" vertical="center" wrapText="1"/>
    </xf>
    <xf numFmtId="0" fontId="46" fillId="0" borderId="134" xfId="0" applyFont="1" applyFill="1" applyBorder="1" applyAlignment="1">
      <alignment horizontal="justify" vertical="center" wrapText="1"/>
    </xf>
    <xf numFmtId="0" fontId="48" fillId="0" borderId="80" xfId="49" applyFont="1" applyFill="1" applyBorder="1" applyAlignment="1">
      <alignment horizontal="justify" vertical="center"/>
    </xf>
    <xf numFmtId="0" fontId="46" fillId="0" borderId="173" xfId="0" applyFont="1" applyFill="1" applyBorder="1" applyAlignment="1">
      <alignment horizontal="left" vertical="center" wrapText="1"/>
    </xf>
    <xf numFmtId="0" fontId="44" fillId="45" borderId="171" xfId="0" applyFont="1" applyFill="1" applyBorder="1" applyAlignment="1">
      <alignment horizontal="center" vertical="center" wrapText="1"/>
    </xf>
    <xf numFmtId="0" fontId="46" fillId="45" borderId="173" xfId="0" applyFont="1" applyFill="1" applyBorder="1" applyAlignment="1">
      <alignment horizontal="justify" vertical="center" wrapText="1"/>
    </xf>
    <xf numFmtId="0" fontId="44" fillId="0" borderId="165" xfId="0" applyFont="1" applyFill="1" applyBorder="1" applyAlignment="1">
      <alignment horizontal="center" vertical="center" wrapText="1"/>
    </xf>
    <xf numFmtId="0" fontId="46" fillId="0" borderId="167" xfId="0" applyFont="1" applyFill="1" applyBorder="1" applyAlignment="1">
      <alignment horizontal="justify" vertical="center" wrapText="1"/>
    </xf>
    <xf numFmtId="0" fontId="44" fillId="45" borderId="173" xfId="0" applyFont="1" applyFill="1" applyBorder="1" applyAlignment="1">
      <alignment horizontal="justify" vertical="center" wrapText="1"/>
    </xf>
    <xf numFmtId="0" fontId="44" fillId="0" borderId="187" xfId="0" applyFont="1" applyFill="1" applyBorder="1" applyAlignment="1">
      <alignment horizontal="center" vertical="center" wrapText="1"/>
    </xf>
    <xf numFmtId="0" fontId="44" fillId="0" borderId="41" xfId="0" applyFont="1" applyFill="1" applyBorder="1" applyAlignment="1">
      <alignment horizontal="left" vertical="top" wrapText="1"/>
    </xf>
    <xf numFmtId="0" fontId="44" fillId="0" borderId="42" xfId="0" applyFont="1" applyFill="1" applyBorder="1" applyAlignment="1">
      <alignment horizontal="left" vertical="top" wrapText="1"/>
    </xf>
    <xf numFmtId="0" fontId="44" fillId="0" borderId="193" xfId="0" applyFont="1" applyFill="1" applyBorder="1" applyAlignment="1">
      <alignment horizontal="left" vertical="top" wrapText="1"/>
    </xf>
    <xf numFmtId="0" fontId="44" fillId="0" borderId="195" xfId="0" applyFont="1" applyFill="1" applyBorder="1" applyAlignment="1">
      <alignment horizontal="left" vertical="top" wrapText="1"/>
    </xf>
    <xf numFmtId="0" fontId="32" fillId="50" borderId="158" xfId="0" applyFont="1" applyFill="1" applyBorder="1" applyAlignment="1">
      <alignment vertical="center"/>
    </xf>
    <xf numFmtId="174" fontId="33" fillId="51" borderId="39" xfId="0" applyNumberFormat="1" applyFont="1" applyFill="1" applyBorder="1" applyAlignment="1">
      <alignment horizontal="right"/>
    </xf>
    <xf numFmtId="166" fontId="33" fillId="51" borderId="39" xfId="0" applyNumberFormat="1" applyFont="1" applyFill="1" applyBorder="1" applyAlignment="1">
      <alignment horizontal="center"/>
    </xf>
    <xf numFmtId="174" fontId="33" fillId="51" borderId="156" xfId="0" applyNumberFormat="1" applyFont="1" applyFill="1" applyBorder="1"/>
    <xf numFmtId="174" fontId="33" fillId="51" borderId="157" xfId="0" applyNumberFormat="1" applyFont="1" applyFill="1" applyBorder="1"/>
    <xf numFmtId="0" fontId="32" fillId="50" borderId="45" xfId="0" applyFont="1" applyFill="1" applyBorder="1" applyAlignment="1">
      <alignment vertical="center"/>
    </xf>
    <xf numFmtId="174" fontId="32" fillId="51" borderId="39" xfId="0" applyNumberFormat="1" applyFont="1" applyFill="1" applyBorder="1" applyAlignment="1">
      <alignment horizontal="right"/>
    </xf>
    <xf numFmtId="166" fontId="32" fillId="51" borderId="39" xfId="0" applyNumberFormat="1" applyFont="1" applyFill="1" applyBorder="1" applyAlignment="1">
      <alignment horizontal="center"/>
    </xf>
    <xf numFmtId="174" fontId="32" fillId="51" borderId="37" xfId="0" applyNumberFormat="1" applyFont="1" applyFill="1" applyBorder="1"/>
    <xf numFmtId="174" fontId="32" fillId="51" borderId="95" xfId="0" applyNumberFormat="1" applyFont="1" applyFill="1" applyBorder="1"/>
  </cellXfs>
  <cellStyles count="66">
    <cellStyle name="20% - Ênfase1" xfId="1" builtinId="30" customBuiltin="1"/>
    <cellStyle name="20% - Ênfase2" xfId="2" builtinId="34" customBuiltin="1"/>
    <cellStyle name="20% - Ênfase3" xfId="3" builtinId="38" customBuiltin="1"/>
    <cellStyle name="20% - Ênfase4" xfId="4" builtinId="42" customBuiltin="1"/>
    <cellStyle name="20% - Ênfase5" xfId="5" builtinId="46" customBuiltin="1"/>
    <cellStyle name="20% - Ênfase6" xfId="6" builtinId="50" customBuiltin="1"/>
    <cellStyle name="40% - Ênfase1" xfId="7" builtinId="31" customBuiltin="1"/>
    <cellStyle name="40% - Ênfase2" xfId="8" builtinId="35" customBuiltin="1"/>
    <cellStyle name="40% - Ênfase3" xfId="9" builtinId="39" customBuiltin="1"/>
    <cellStyle name="40% - Ênfase4" xfId="10" builtinId="43" customBuiltin="1"/>
    <cellStyle name="40% - Ênfase5" xfId="11" builtinId="47" customBuiltin="1"/>
    <cellStyle name="40% - Ênfase6" xfId="12" builtinId="51" customBuiltin="1"/>
    <cellStyle name="60% - Ênfase1" xfId="13" builtinId="32" customBuiltin="1"/>
    <cellStyle name="60% - Ênfase2" xfId="14" builtinId="36" customBuiltin="1"/>
    <cellStyle name="60% - Ênfase3" xfId="15" builtinId="40" customBuiltin="1"/>
    <cellStyle name="60% - Ênfase4" xfId="16" builtinId="44" customBuiltin="1"/>
    <cellStyle name="60% - Ênfase5" xfId="17" builtinId="48" customBuiltin="1"/>
    <cellStyle name="60% - Ênfase6" xfId="18" builtinId="52" customBuiltin="1"/>
    <cellStyle name="Bom" xfId="19" builtinId="26" customBuiltin="1"/>
    <cellStyle name="Cálculo" xfId="20" builtinId="22" customBuiltin="1"/>
    <cellStyle name="Célula de Verificação" xfId="21" builtinId="23" customBuiltin="1"/>
    <cellStyle name="Célula Vinculada" xfId="22" builtinId="24" customBuiltin="1"/>
    <cellStyle name="Ênfase1" xfId="23" builtinId="29" customBuiltin="1"/>
    <cellStyle name="Ênfase2" xfId="24" builtinId="33" customBuiltin="1"/>
    <cellStyle name="Ênfase3" xfId="25" builtinId="37" customBuiltin="1"/>
    <cellStyle name="Ênfase4" xfId="26" builtinId="41" customBuiltin="1"/>
    <cellStyle name="Ênfase5" xfId="27" builtinId="45" customBuiltin="1"/>
    <cellStyle name="Ênfase6" xfId="28" builtinId="49" customBuiltin="1"/>
    <cellStyle name="Entrada" xfId="29" builtinId="20" customBuiltin="1"/>
    <cellStyle name="Incorreto" xfId="30" builtinId="27" customBuiltin="1"/>
    <cellStyle name="Moeda" xfId="64" builtinId="4"/>
    <cellStyle name="Moeda 2" xfId="46"/>
    <cellStyle name="Moeda 3" xfId="31"/>
    <cellStyle name="Moeda 4" xfId="58"/>
    <cellStyle name="Neutra" xfId="32" builtinId="28" customBuiltin="1"/>
    <cellStyle name="Normal" xfId="0" builtinId="0"/>
    <cellStyle name="Normal 2" xfId="33"/>
    <cellStyle name="Normal 3" xfId="47"/>
    <cellStyle name="Normal 4" xfId="52"/>
    <cellStyle name="Normal 4 2" xfId="55"/>
    <cellStyle name="Normal 4 3" xfId="59"/>
    <cellStyle name="Normal 4 4" xfId="62"/>
    <cellStyle name="Normal 4 5" xfId="63"/>
    <cellStyle name="Normal 5" xfId="49"/>
    <cellStyle name="Normal 6" xfId="53"/>
    <cellStyle name="Normal 7" xfId="57"/>
    <cellStyle name="Normal 8" xfId="61"/>
    <cellStyle name="Nota" xfId="34" builtinId="10" customBuiltin="1"/>
    <cellStyle name="Porcentagem" xfId="51" builtinId="5"/>
    <cellStyle name="Porcentagem 2" xfId="35"/>
    <cellStyle name="Saída" xfId="36" builtinId="21" customBuiltin="1"/>
    <cellStyle name="TableStyleLight1" xfId="54"/>
    <cellStyle name="Texto de Aviso" xfId="37" builtinId="11" customBuiltin="1"/>
    <cellStyle name="Texto Explicativo" xfId="38" builtinId="53" customBuiltin="1"/>
    <cellStyle name="Título" xfId="39" builtinId="15" customBuiltin="1"/>
    <cellStyle name="Título 1" xfId="40" builtinId="16" customBuiltin="1"/>
    <cellStyle name="Título 2" xfId="41" builtinId="17" customBuiltin="1"/>
    <cellStyle name="Título 3" xfId="42" builtinId="18" customBuiltin="1"/>
    <cellStyle name="Título 4" xfId="43" builtinId="19" customBuiltin="1"/>
    <cellStyle name="Título 5" xfId="44"/>
    <cellStyle name="Total" xfId="45" builtinId="25" customBuiltin="1"/>
    <cellStyle name="Vírgula 2" xfId="48"/>
    <cellStyle name="Vírgula 2 2" xfId="60"/>
    <cellStyle name="Vírgula 3" xfId="50"/>
    <cellStyle name="Vírgula 3 2" xfId="56"/>
    <cellStyle name="Vírgula 4" xfId="6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E6"/>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EA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33</xdr:row>
      <xdr:rowOff>0</xdr:rowOff>
    </xdr:from>
    <xdr:to>
      <xdr:col>1</xdr:col>
      <xdr:colOff>12700</xdr:colOff>
      <xdr:row>33</xdr:row>
      <xdr:rowOff>203200</xdr:rowOff>
    </xdr:to>
    <xdr:sp macro="" textlink="">
      <xdr:nvSpPr>
        <xdr:cNvPr id="2" name="Text 13"/>
        <xdr:cNvSpPr txBox="1">
          <a:spLocks noChangeArrowheads="1"/>
        </xdr:cNvSpPr>
      </xdr:nvSpPr>
      <xdr:spPr bwMode="auto">
        <a:xfrm>
          <a:off x="200025" y="11087100"/>
          <a:ext cx="127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1206500</xdr:colOff>
      <xdr:row>35</xdr:row>
      <xdr:rowOff>0</xdr:rowOff>
    </xdr:from>
    <xdr:to>
      <xdr:col>8</xdr:col>
      <xdr:colOff>50800</xdr:colOff>
      <xdr:row>35</xdr:row>
      <xdr:rowOff>203200</xdr:rowOff>
    </xdr:to>
    <xdr:sp macro="" textlink="">
      <xdr:nvSpPr>
        <xdr:cNvPr id="3" name="Text 14"/>
        <xdr:cNvSpPr txBox="1">
          <a:spLocks noChangeArrowheads="1"/>
        </xdr:cNvSpPr>
      </xdr:nvSpPr>
      <xdr:spPr bwMode="auto">
        <a:xfrm>
          <a:off x="8007350" y="11487150"/>
          <a:ext cx="102552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33</xdr:row>
      <xdr:rowOff>0</xdr:rowOff>
    </xdr:from>
    <xdr:to>
      <xdr:col>1</xdr:col>
      <xdr:colOff>12700</xdr:colOff>
      <xdr:row>33</xdr:row>
      <xdr:rowOff>203200</xdr:rowOff>
    </xdr:to>
    <xdr:sp macro="" textlink="">
      <xdr:nvSpPr>
        <xdr:cNvPr id="2" name="Text 13"/>
        <xdr:cNvSpPr txBox="1">
          <a:spLocks noChangeArrowheads="1"/>
        </xdr:cNvSpPr>
      </xdr:nvSpPr>
      <xdr:spPr bwMode="auto">
        <a:xfrm>
          <a:off x="200025" y="8067675"/>
          <a:ext cx="127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1206500</xdr:colOff>
      <xdr:row>35</xdr:row>
      <xdr:rowOff>0</xdr:rowOff>
    </xdr:from>
    <xdr:to>
      <xdr:col>8</xdr:col>
      <xdr:colOff>50800</xdr:colOff>
      <xdr:row>35</xdr:row>
      <xdr:rowOff>203200</xdr:rowOff>
    </xdr:to>
    <xdr:sp macro="" textlink="">
      <xdr:nvSpPr>
        <xdr:cNvPr id="3" name="Text 14"/>
        <xdr:cNvSpPr txBox="1">
          <a:spLocks noChangeArrowheads="1"/>
        </xdr:cNvSpPr>
      </xdr:nvSpPr>
      <xdr:spPr bwMode="auto">
        <a:xfrm>
          <a:off x="8007350" y="8467725"/>
          <a:ext cx="102552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45</xdr:row>
      <xdr:rowOff>0</xdr:rowOff>
    </xdr:from>
    <xdr:to>
      <xdr:col>1</xdr:col>
      <xdr:colOff>12700</xdr:colOff>
      <xdr:row>45</xdr:row>
      <xdr:rowOff>203200</xdr:rowOff>
    </xdr:to>
    <xdr:sp macro="" textlink="">
      <xdr:nvSpPr>
        <xdr:cNvPr id="2" name="Text 13"/>
        <xdr:cNvSpPr txBox="1">
          <a:spLocks noChangeArrowheads="1"/>
        </xdr:cNvSpPr>
      </xdr:nvSpPr>
      <xdr:spPr bwMode="auto">
        <a:xfrm>
          <a:off x="200025" y="8067675"/>
          <a:ext cx="127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1206500</xdr:colOff>
      <xdr:row>47</xdr:row>
      <xdr:rowOff>0</xdr:rowOff>
    </xdr:from>
    <xdr:to>
      <xdr:col>8</xdr:col>
      <xdr:colOff>50800</xdr:colOff>
      <xdr:row>47</xdr:row>
      <xdr:rowOff>203200</xdr:rowOff>
    </xdr:to>
    <xdr:sp macro="" textlink="">
      <xdr:nvSpPr>
        <xdr:cNvPr id="3" name="Text 14"/>
        <xdr:cNvSpPr txBox="1">
          <a:spLocks noChangeArrowheads="1"/>
        </xdr:cNvSpPr>
      </xdr:nvSpPr>
      <xdr:spPr bwMode="auto">
        <a:xfrm>
          <a:off x="8007350" y="8467725"/>
          <a:ext cx="102552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45</xdr:row>
      <xdr:rowOff>0</xdr:rowOff>
    </xdr:from>
    <xdr:to>
      <xdr:col>1</xdr:col>
      <xdr:colOff>12700</xdr:colOff>
      <xdr:row>45</xdr:row>
      <xdr:rowOff>203200</xdr:rowOff>
    </xdr:to>
    <xdr:sp macro="" textlink="">
      <xdr:nvSpPr>
        <xdr:cNvPr id="2" name="Text 13"/>
        <xdr:cNvSpPr txBox="1">
          <a:spLocks noChangeArrowheads="1"/>
        </xdr:cNvSpPr>
      </xdr:nvSpPr>
      <xdr:spPr bwMode="auto">
        <a:xfrm>
          <a:off x="200025" y="10467975"/>
          <a:ext cx="127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1206500</xdr:colOff>
      <xdr:row>47</xdr:row>
      <xdr:rowOff>0</xdr:rowOff>
    </xdr:from>
    <xdr:to>
      <xdr:col>8</xdr:col>
      <xdr:colOff>50800</xdr:colOff>
      <xdr:row>47</xdr:row>
      <xdr:rowOff>203200</xdr:rowOff>
    </xdr:to>
    <xdr:sp macro="" textlink="">
      <xdr:nvSpPr>
        <xdr:cNvPr id="3" name="Text 14"/>
        <xdr:cNvSpPr txBox="1">
          <a:spLocks noChangeArrowheads="1"/>
        </xdr:cNvSpPr>
      </xdr:nvSpPr>
      <xdr:spPr bwMode="auto">
        <a:xfrm>
          <a:off x="8007350" y="10868025"/>
          <a:ext cx="102552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49</xdr:row>
      <xdr:rowOff>0</xdr:rowOff>
    </xdr:from>
    <xdr:to>
      <xdr:col>1</xdr:col>
      <xdr:colOff>12700</xdr:colOff>
      <xdr:row>49</xdr:row>
      <xdr:rowOff>203200</xdr:rowOff>
    </xdr:to>
    <xdr:sp macro="" textlink="">
      <xdr:nvSpPr>
        <xdr:cNvPr id="2" name="Text 13"/>
        <xdr:cNvSpPr txBox="1">
          <a:spLocks noChangeArrowheads="1"/>
        </xdr:cNvSpPr>
      </xdr:nvSpPr>
      <xdr:spPr bwMode="auto">
        <a:xfrm>
          <a:off x="3200400" y="5238750"/>
          <a:ext cx="127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Comercial\PROJETOS%20ORIGINAIS%202011\165%20-%20DROGASIL\CFTV%20CPD-SAC\CFTV%20CPD-SAC%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ipamentos e material"/>
      <sheetName val="Infra"/>
      <sheetName val="EQUIPAMENTOS - ALARME"/>
      <sheetName val="MÃO DE OBRA "/>
      <sheetName val="Soma Total"/>
      <sheetName val="COC LOCAÇÃO"/>
      <sheetName val="Petição1"/>
      <sheetName val="SAÍDA DE MATERIAS"/>
    </sheetNames>
    <sheetDataSet>
      <sheetData sheetId="0"/>
      <sheetData sheetId="1"/>
      <sheetData sheetId="2"/>
      <sheetData sheetId="3"/>
      <sheetData sheetId="4"/>
      <sheetData sheetId="5"/>
      <sheetData sheetId="6">
        <row r="13">
          <cell r="E13">
            <v>314</v>
          </cell>
        </row>
      </sheetData>
      <sheetData sheetId="7"/>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3.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4.xml"/><Relationship Id="rId1" Type="http://schemas.openxmlformats.org/officeDocument/2006/relationships/printerSettings" Target="../printerSettings/printerSettings18.bin"/><Relationship Id="rId4" Type="http://schemas.openxmlformats.org/officeDocument/2006/relationships/comments" Target="../comments1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J41"/>
  <sheetViews>
    <sheetView showGridLines="0" tabSelected="1" view="pageBreakPreview" zoomScaleNormal="90" zoomScaleSheetLayoutView="100" workbookViewId="0">
      <selection sqref="A1:B2"/>
    </sheetView>
  </sheetViews>
  <sheetFormatPr defaultColWidth="9.140625" defaultRowHeight="12.75" x14ac:dyDescent="0.2"/>
  <cols>
    <col min="1" max="1" width="33.42578125" style="56" customWidth="1"/>
    <col min="2" max="2" width="98.5703125" style="112" customWidth="1"/>
    <col min="3" max="9" width="9.140625" style="112"/>
    <col min="10" max="10" width="15.85546875" style="112" customWidth="1"/>
    <col min="11" max="16384" width="9.140625" style="112"/>
  </cols>
  <sheetData>
    <row r="1" spans="1:2" ht="12.75" customHeight="1" x14ac:dyDescent="0.2">
      <c r="A1" s="637" t="s">
        <v>146</v>
      </c>
      <c r="B1" s="638"/>
    </row>
    <row r="2" spans="1:2" ht="13.5" customHeight="1" thickBot="1" x14ac:dyDescent="0.25">
      <c r="A2" s="334"/>
      <c r="B2" s="639"/>
    </row>
    <row r="3" spans="1:2" ht="121.5" x14ac:dyDescent="0.2">
      <c r="A3" s="335" t="s">
        <v>143</v>
      </c>
      <c r="B3" s="138" t="s">
        <v>231</v>
      </c>
    </row>
    <row r="4" spans="1:2" ht="30" x14ac:dyDescent="0.2">
      <c r="A4" s="640"/>
      <c r="B4" s="138" t="s">
        <v>192</v>
      </c>
    </row>
    <row r="5" spans="1:2" ht="60" x14ac:dyDescent="0.2">
      <c r="A5" s="640"/>
      <c r="B5" s="138" t="s">
        <v>193</v>
      </c>
    </row>
    <row r="6" spans="1:2" ht="45" x14ac:dyDescent="0.2">
      <c r="A6" s="640"/>
      <c r="B6" s="138" t="s">
        <v>194</v>
      </c>
    </row>
    <row r="7" spans="1:2" ht="15.75" customHeight="1" x14ac:dyDescent="0.2">
      <c r="A7" s="641" t="s">
        <v>213</v>
      </c>
      <c r="B7" s="642" t="s">
        <v>202</v>
      </c>
    </row>
    <row r="8" spans="1:2" ht="45" customHeight="1" x14ac:dyDescent="0.2">
      <c r="A8" s="335"/>
      <c r="B8" s="642"/>
    </row>
    <row r="9" spans="1:2" ht="31.5" x14ac:dyDescent="0.2">
      <c r="A9" s="643" t="s">
        <v>214</v>
      </c>
      <c r="B9" s="644" t="s">
        <v>215</v>
      </c>
    </row>
    <row r="10" spans="1:2" ht="45" x14ac:dyDescent="0.2">
      <c r="A10" s="643" t="s">
        <v>216</v>
      </c>
      <c r="B10" s="644" t="s">
        <v>217</v>
      </c>
    </row>
    <row r="11" spans="1:2" ht="165.75" x14ac:dyDescent="0.2">
      <c r="A11" s="643" t="s">
        <v>218</v>
      </c>
      <c r="B11" s="644" t="s">
        <v>219</v>
      </c>
    </row>
    <row r="12" spans="1:2" ht="45" x14ac:dyDescent="0.2">
      <c r="A12" s="643" t="s">
        <v>203</v>
      </c>
      <c r="B12" s="644" t="s">
        <v>204</v>
      </c>
    </row>
    <row r="13" spans="1:2" ht="38.25" customHeight="1" x14ac:dyDescent="0.2">
      <c r="A13" s="645" t="s">
        <v>2</v>
      </c>
      <c r="B13" s="646" t="s">
        <v>220</v>
      </c>
    </row>
    <row r="14" spans="1:2" ht="45.75" customHeight="1" x14ac:dyDescent="0.2">
      <c r="A14" s="645"/>
      <c r="B14" s="336"/>
    </row>
    <row r="15" spans="1:2" ht="31.5" x14ac:dyDescent="0.2">
      <c r="A15" s="139" t="s">
        <v>228</v>
      </c>
      <c r="B15" s="288" t="s">
        <v>221</v>
      </c>
    </row>
    <row r="16" spans="1:2" ht="45" x14ac:dyDescent="0.2">
      <c r="A16" s="140" t="s">
        <v>195</v>
      </c>
      <c r="B16" s="141" t="s">
        <v>196</v>
      </c>
    </row>
    <row r="17" spans="1:10" ht="90.75" x14ac:dyDescent="0.2">
      <c r="A17" s="287" t="s">
        <v>138</v>
      </c>
      <c r="B17" s="142" t="s">
        <v>222</v>
      </c>
    </row>
    <row r="18" spans="1:10" ht="61.5" thickBot="1" x14ac:dyDescent="0.25">
      <c r="A18" s="647" t="s">
        <v>197</v>
      </c>
      <c r="B18" s="648" t="s">
        <v>223</v>
      </c>
      <c r="C18" s="55"/>
      <c r="D18" s="55"/>
      <c r="E18" s="55"/>
      <c r="F18" s="55"/>
      <c r="G18" s="55"/>
      <c r="H18" s="55"/>
      <c r="I18" s="113"/>
      <c r="J18" s="113"/>
    </row>
    <row r="19" spans="1:10" ht="30" x14ac:dyDescent="0.2">
      <c r="A19" s="287" t="s">
        <v>137</v>
      </c>
      <c r="B19" s="649" t="s">
        <v>224</v>
      </c>
    </row>
    <row r="20" spans="1:10" ht="90.75" x14ac:dyDescent="0.2">
      <c r="A20" s="643" t="s">
        <v>125</v>
      </c>
      <c r="B20" s="650" t="s">
        <v>229</v>
      </c>
    </row>
    <row r="21" spans="1:10" ht="150" x14ac:dyDescent="0.2">
      <c r="A21" s="651" t="s">
        <v>139</v>
      </c>
      <c r="B21" s="652" t="s">
        <v>225</v>
      </c>
    </row>
    <row r="22" spans="1:10" ht="135" x14ac:dyDescent="0.2">
      <c r="A22" s="653" t="s">
        <v>140</v>
      </c>
      <c r="B22" s="654" t="s">
        <v>142</v>
      </c>
    </row>
    <row r="23" spans="1:10" ht="150" x14ac:dyDescent="0.2">
      <c r="A23" s="653" t="s">
        <v>145</v>
      </c>
      <c r="B23" s="654" t="s">
        <v>144</v>
      </c>
    </row>
    <row r="24" spans="1:10" ht="47.25" x14ac:dyDescent="0.2">
      <c r="A24" s="651" t="s">
        <v>226</v>
      </c>
      <c r="B24" s="655" t="s">
        <v>230</v>
      </c>
    </row>
    <row r="25" spans="1:10" x14ac:dyDescent="0.2">
      <c r="A25" s="656" t="s">
        <v>198</v>
      </c>
      <c r="B25" s="329"/>
    </row>
    <row r="26" spans="1:10" x14ac:dyDescent="0.2">
      <c r="A26" s="330"/>
      <c r="B26" s="331"/>
    </row>
    <row r="27" spans="1:10" x14ac:dyDescent="0.2">
      <c r="A27" s="332" t="s">
        <v>227</v>
      </c>
      <c r="B27" s="333"/>
    </row>
    <row r="28" spans="1:10" x14ac:dyDescent="0.2">
      <c r="A28" s="332"/>
      <c r="B28" s="333"/>
    </row>
    <row r="29" spans="1:10" x14ac:dyDescent="0.2">
      <c r="A29" s="332"/>
      <c r="B29" s="333"/>
    </row>
    <row r="30" spans="1:10" x14ac:dyDescent="0.2">
      <c r="A30" s="332"/>
      <c r="B30" s="333"/>
    </row>
    <row r="31" spans="1:10" x14ac:dyDescent="0.2">
      <c r="A31" s="332"/>
      <c r="B31" s="333"/>
    </row>
    <row r="32" spans="1:10" x14ac:dyDescent="0.2">
      <c r="A32" s="332"/>
      <c r="B32" s="333"/>
    </row>
    <row r="33" spans="1:2" ht="12.75" customHeight="1" x14ac:dyDescent="0.2">
      <c r="A33" s="332"/>
      <c r="B33" s="333"/>
    </row>
    <row r="34" spans="1:2" ht="12.75" customHeight="1" x14ac:dyDescent="0.2">
      <c r="A34" s="332"/>
      <c r="B34" s="333"/>
    </row>
    <row r="35" spans="1:2" ht="12.75" customHeight="1" x14ac:dyDescent="0.2">
      <c r="A35" s="332"/>
      <c r="B35" s="333"/>
    </row>
    <row r="36" spans="1:2" ht="12.75" customHeight="1" x14ac:dyDescent="0.2">
      <c r="A36" s="332"/>
      <c r="B36" s="333"/>
    </row>
    <row r="37" spans="1:2" ht="12.75" customHeight="1" x14ac:dyDescent="0.2">
      <c r="A37" s="332"/>
      <c r="B37" s="333"/>
    </row>
    <row r="38" spans="1:2" ht="13.5" customHeight="1" x14ac:dyDescent="0.2">
      <c r="A38" s="332"/>
      <c r="B38" s="333"/>
    </row>
    <row r="39" spans="1:2" x14ac:dyDescent="0.2">
      <c r="A39" s="657" t="s">
        <v>410</v>
      </c>
      <c r="B39" s="658"/>
    </row>
    <row r="40" spans="1:2" x14ac:dyDescent="0.2">
      <c r="A40" s="657"/>
      <c r="B40" s="658"/>
    </row>
    <row r="41" spans="1:2" ht="13.5" thickBot="1" x14ac:dyDescent="0.25">
      <c r="A41" s="659"/>
      <c r="B41" s="660"/>
    </row>
  </sheetData>
  <mergeCells count="9">
    <mergeCell ref="A39:B41"/>
    <mergeCell ref="A25:B26"/>
    <mergeCell ref="A27:B38"/>
    <mergeCell ref="A1:B2"/>
    <mergeCell ref="A3:A6"/>
    <mergeCell ref="A7:A8"/>
    <mergeCell ref="B7:B8"/>
    <mergeCell ref="A13:A14"/>
    <mergeCell ref="B13:B14"/>
  </mergeCells>
  <printOptions horizontalCentered="1" verticalCentered="1"/>
  <pageMargins left="1.1023622047244095" right="0.51181102362204722" top="0.59055118110236227" bottom="1.1811023622047245" header="0.51181102362204722" footer="0.31496062992125984"/>
  <pageSetup paperSize="9" scale="41" orientation="portrait" r:id="rId1"/>
  <headerFooter>
    <oddHeader>&amp;RModelo (Nome da Empresa)</oddHeader>
    <oddFooter>&amp;C&amp;A - Pag.&amp;P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H148"/>
  <sheetViews>
    <sheetView view="pageBreakPreview" topLeftCell="A100" zoomScaleNormal="100" zoomScaleSheetLayoutView="100" workbookViewId="0">
      <selection activeCell="G139" sqref="G139"/>
    </sheetView>
  </sheetViews>
  <sheetFormatPr defaultColWidth="9.140625" defaultRowHeight="12.75" x14ac:dyDescent="0.2"/>
  <cols>
    <col min="1" max="1" width="4.7109375" style="1" customWidth="1"/>
    <col min="2" max="2" width="19.7109375" style="1" customWidth="1"/>
    <col min="3" max="5" width="11.7109375" style="1" customWidth="1"/>
    <col min="6" max="7" width="13.7109375" style="1" customWidth="1"/>
    <col min="8" max="16381" width="9.140625" style="1"/>
    <col min="16382" max="16384" width="17" style="1" customWidth="1"/>
  </cols>
  <sheetData>
    <row r="1" spans="1:8" ht="30" customHeight="1" thickBot="1" x14ac:dyDescent="0.25">
      <c r="A1" s="477" t="s">
        <v>13</v>
      </c>
      <c r="B1" s="477"/>
      <c r="C1" s="477"/>
      <c r="D1" s="477"/>
      <c r="E1" s="477"/>
      <c r="F1" s="477"/>
      <c r="G1" s="477"/>
    </row>
    <row r="2" spans="1:8" ht="18.75" customHeight="1" x14ac:dyDescent="0.2">
      <c r="A2" s="475" t="s">
        <v>235</v>
      </c>
      <c r="B2" s="476"/>
      <c r="C2" s="476"/>
      <c r="D2" s="2"/>
      <c r="E2" s="2"/>
      <c r="F2" s="478"/>
      <c r="G2" s="479"/>
    </row>
    <row r="3" spans="1:8" ht="18" customHeight="1" x14ac:dyDescent="0.2">
      <c r="A3" s="480" t="s">
        <v>236</v>
      </c>
      <c r="B3" s="481"/>
      <c r="C3" s="481"/>
      <c r="D3" s="481"/>
      <c r="E3" s="481"/>
      <c r="F3" s="481"/>
      <c r="G3" s="482"/>
    </row>
    <row r="4" spans="1:8" ht="18" customHeight="1" thickBot="1" x14ac:dyDescent="0.25">
      <c r="A4" s="483"/>
      <c r="B4" s="484"/>
      <c r="C4" s="484"/>
      <c r="D4" s="484"/>
      <c r="E4" s="484"/>
      <c r="F4" s="484"/>
      <c r="G4" s="485"/>
    </row>
    <row r="5" spans="1:8" ht="14.1" customHeight="1" x14ac:dyDescent="0.2">
      <c r="A5" s="486" t="s">
        <v>4</v>
      </c>
      <c r="B5" s="487"/>
      <c r="C5" s="487"/>
      <c r="D5" s="487"/>
      <c r="E5" s="487"/>
      <c r="F5" s="488"/>
      <c r="G5" s="489"/>
    </row>
    <row r="6" spans="1:8" x14ac:dyDescent="0.2">
      <c r="A6" s="460" t="s">
        <v>15</v>
      </c>
      <c r="B6" s="461"/>
      <c r="C6" s="461"/>
      <c r="D6" s="461"/>
      <c r="E6" s="462"/>
      <c r="F6" s="452"/>
      <c r="G6" s="453"/>
    </row>
    <row r="7" spans="1:8" ht="14.1" customHeight="1" x14ac:dyDescent="0.2">
      <c r="A7" s="460" t="s">
        <v>10</v>
      </c>
      <c r="B7" s="461"/>
      <c r="C7" s="461"/>
      <c r="D7" s="461"/>
      <c r="E7" s="462"/>
      <c r="F7" s="492" t="s">
        <v>242</v>
      </c>
      <c r="G7" s="453"/>
    </row>
    <row r="8" spans="1:8" ht="19.5" customHeight="1" x14ac:dyDescent="0.2">
      <c r="A8" s="493" t="s">
        <v>411</v>
      </c>
      <c r="B8" s="494"/>
      <c r="C8" s="494"/>
      <c r="D8" s="494"/>
      <c r="E8" s="494"/>
      <c r="F8" s="494"/>
      <c r="G8" s="495"/>
    </row>
    <row r="9" spans="1:8" ht="19.5" customHeight="1" x14ac:dyDescent="0.2">
      <c r="A9" s="496"/>
      <c r="B9" s="497"/>
      <c r="C9" s="497"/>
      <c r="D9" s="497"/>
      <c r="E9" s="497"/>
      <c r="F9" s="497"/>
      <c r="G9" s="498"/>
    </row>
    <row r="10" spans="1:8" ht="14.1" customHeight="1" x14ac:dyDescent="0.2">
      <c r="A10" s="455" t="s">
        <v>16</v>
      </c>
      <c r="B10" s="456"/>
      <c r="C10" s="456"/>
      <c r="D10" s="456"/>
      <c r="E10" s="457"/>
      <c r="F10" s="490">
        <v>2023</v>
      </c>
      <c r="G10" s="491"/>
    </row>
    <row r="11" spans="1:8" ht="14.1" customHeight="1" x14ac:dyDescent="0.2">
      <c r="A11" s="455" t="s">
        <v>17</v>
      </c>
      <c r="B11" s="456"/>
      <c r="C11" s="456"/>
      <c r="D11" s="456"/>
      <c r="E11" s="457"/>
      <c r="F11" s="490" t="s">
        <v>148</v>
      </c>
      <c r="G11" s="491"/>
    </row>
    <row r="12" spans="1:8" ht="14.1" customHeight="1" x14ac:dyDescent="0.2">
      <c r="A12" s="455" t="s">
        <v>18</v>
      </c>
      <c r="B12" s="456"/>
      <c r="C12" s="456"/>
      <c r="D12" s="456"/>
      <c r="E12" s="457"/>
      <c r="F12" s="490" t="s">
        <v>19</v>
      </c>
      <c r="G12" s="491"/>
    </row>
    <row r="13" spans="1:8" ht="14.1" customHeight="1" x14ac:dyDescent="0.2">
      <c r="A13" s="455" t="s">
        <v>9</v>
      </c>
      <c r="B13" s="456"/>
      <c r="C13" s="456"/>
      <c r="D13" s="456"/>
      <c r="E13" s="457"/>
      <c r="F13" s="490" t="s">
        <v>8</v>
      </c>
      <c r="G13" s="491"/>
    </row>
    <row r="14" spans="1:8" ht="14.1" customHeight="1" x14ac:dyDescent="0.2">
      <c r="A14" s="412" t="s">
        <v>5</v>
      </c>
      <c r="B14" s="413"/>
      <c r="C14" s="413"/>
      <c r="D14" s="413"/>
      <c r="E14" s="413"/>
      <c r="F14" s="414"/>
      <c r="G14" s="415"/>
    </row>
    <row r="15" spans="1:8" ht="14.1" customHeight="1" x14ac:dyDescent="0.2">
      <c r="A15" s="455" t="s">
        <v>6</v>
      </c>
      <c r="B15" s="456"/>
      <c r="C15" s="456"/>
      <c r="D15" s="456"/>
      <c r="E15" s="457"/>
      <c r="F15" s="469">
        <v>0</v>
      </c>
      <c r="G15" s="470"/>
    </row>
    <row r="16" spans="1:8" ht="14.1" customHeight="1" x14ac:dyDescent="0.2">
      <c r="A16" s="455" t="s">
        <v>0</v>
      </c>
      <c r="B16" s="456"/>
      <c r="C16" s="456"/>
      <c r="D16" s="456"/>
      <c r="E16" s="457"/>
      <c r="F16" s="471" t="s">
        <v>183</v>
      </c>
      <c r="G16" s="472"/>
      <c r="H16" s="3"/>
    </row>
    <row r="17" spans="1:8" ht="14.1" customHeight="1" x14ac:dyDescent="0.2">
      <c r="A17" s="455" t="s">
        <v>20</v>
      </c>
      <c r="B17" s="456"/>
      <c r="C17" s="456"/>
      <c r="D17" s="456"/>
      <c r="E17" s="457"/>
      <c r="F17" s="471"/>
      <c r="G17" s="472"/>
      <c r="H17" s="3"/>
    </row>
    <row r="18" spans="1:8" ht="14.1" customHeight="1" x14ac:dyDescent="0.2">
      <c r="A18" s="455" t="s">
        <v>1</v>
      </c>
      <c r="B18" s="456"/>
      <c r="C18" s="456"/>
      <c r="D18" s="456"/>
      <c r="E18" s="457"/>
      <c r="F18" s="465">
        <v>0</v>
      </c>
      <c r="G18" s="466"/>
    </row>
    <row r="19" spans="1:8" ht="14.1" customHeight="1" x14ac:dyDescent="0.2">
      <c r="A19" s="460" t="s">
        <v>7</v>
      </c>
      <c r="B19" s="461"/>
      <c r="C19" s="461"/>
      <c r="D19" s="461"/>
      <c r="E19" s="462"/>
      <c r="F19" s="467">
        <v>44927</v>
      </c>
      <c r="G19" s="468"/>
    </row>
    <row r="20" spans="1:8" ht="14.1" customHeight="1" x14ac:dyDescent="0.2">
      <c r="A20" s="455" t="s">
        <v>21</v>
      </c>
      <c r="B20" s="456"/>
      <c r="C20" s="456"/>
      <c r="D20" s="456"/>
      <c r="E20" s="457"/>
      <c r="F20" s="458" t="s">
        <v>141</v>
      </c>
      <c r="G20" s="459"/>
    </row>
    <row r="21" spans="1:8" ht="14.1" customHeight="1" x14ac:dyDescent="0.2">
      <c r="A21" s="460" t="s">
        <v>22</v>
      </c>
      <c r="B21" s="461"/>
      <c r="C21" s="461"/>
      <c r="D21" s="461"/>
      <c r="E21" s="462"/>
      <c r="F21" s="463">
        <v>1</v>
      </c>
      <c r="G21" s="464"/>
    </row>
    <row r="22" spans="1:8" ht="14.1" customHeight="1" x14ac:dyDescent="0.2">
      <c r="A22" s="460" t="s">
        <v>23</v>
      </c>
      <c r="B22" s="461"/>
      <c r="C22" s="461"/>
      <c r="D22" s="461"/>
      <c r="E22" s="462"/>
      <c r="F22" s="463">
        <v>1</v>
      </c>
      <c r="G22" s="464"/>
    </row>
    <row r="23" spans="1:8" ht="12.75" customHeight="1" x14ac:dyDescent="0.2">
      <c r="A23" s="460" t="s">
        <v>24</v>
      </c>
      <c r="B23" s="461"/>
      <c r="C23" s="461"/>
      <c r="D23" s="461"/>
      <c r="E23" s="462"/>
      <c r="F23" s="473" t="s">
        <v>244</v>
      </c>
      <c r="G23" s="474"/>
    </row>
    <row r="24" spans="1:8" ht="16.5" customHeight="1" x14ac:dyDescent="0.2">
      <c r="A24" s="451" t="s">
        <v>243</v>
      </c>
      <c r="B24" s="452"/>
      <c r="C24" s="452"/>
      <c r="D24" s="452"/>
      <c r="E24" s="452"/>
      <c r="F24" s="452"/>
      <c r="G24" s="453"/>
    </row>
    <row r="25" spans="1:8" x14ac:dyDescent="0.2">
      <c r="A25" s="412" t="s">
        <v>2</v>
      </c>
      <c r="B25" s="413"/>
      <c r="C25" s="413"/>
      <c r="D25" s="413"/>
      <c r="E25" s="413"/>
      <c r="F25" s="414"/>
      <c r="G25" s="415"/>
    </row>
    <row r="26" spans="1:8" x14ac:dyDescent="0.2">
      <c r="A26" s="143">
        <v>1</v>
      </c>
      <c r="B26" s="454" t="s">
        <v>25</v>
      </c>
      <c r="C26" s="454"/>
      <c r="D26" s="454"/>
      <c r="E26" s="454"/>
      <c r="F26" s="185" t="s">
        <v>26</v>
      </c>
      <c r="G26" s="144" t="s">
        <v>3</v>
      </c>
    </row>
    <row r="27" spans="1:8" s="34" customFormat="1" x14ac:dyDescent="0.2">
      <c r="A27" s="145" t="s">
        <v>27</v>
      </c>
      <c r="B27" s="450" t="s">
        <v>152</v>
      </c>
      <c r="C27" s="450"/>
      <c r="D27" s="450"/>
      <c r="E27" s="450"/>
      <c r="F27" s="146">
        <v>1</v>
      </c>
      <c r="G27" s="147">
        <f>F18*F27</f>
        <v>0</v>
      </c>
      <c r="H27" s="59"/>
    </row>
    <row r="28" spans="1:8" s="34" customFormat="1" x14ac:dyDescent="0.2">
      <c r="A28" s="145" t="s">
        <v>28</v>
      </c>
      <c r="B28" s="448" t="s">
        <v>116</v>
      </c>
      <c r="C28" s="448"/>
      <c r="D28" s="448"/>
      <c r="E28" s="448"/>
      <c r="F28" s="148"/>
      <c r="G28" s="147">
        <f>ROUND(F18*F28,2)</f>
        <v>0</v>
      </c>
      <c r="H28" s="59"/>
    </row>
    <row r="29" spans="1:8" s="34" customFormat="1" x14ac:dyDescent="0.2">
      <c r="A29" s="145" t="s">
        <v>29</v>
      </c>
      <c r="B29" s="448" t="s">
        <v>14</v>
      </c>
      <c r="C29" s="448"/>
      <c r="D29" s="448"/>
      <c r="E29" s="448"/>
      <c r="F29" s="148">
        <v>0.4</v>
      </c>
      <c r="G29" s="147">
        <f>ROUND(F15*F29,2)</f>
        <v>0</v>
      </c>
      <c r="H29" s="59"/>
    </row>
    <row r="30" spans="1:8" s="34" customFormat="1" x14ac:dyDescent="0.2">
      <c r="A30" s="145" t="s">
        <v>30</v>
      </c>
      <c r="B30" s="448" t="s">
        <v>153</v>
      </c>
      <c r="C30" s="448"/>
      <c r="D30" s="448"/>
      <c r="E30" s="448"/>
      <c r="F30" s="148"/>
      <c r="G30" s="147">
        <f>ROUND(F18*F30,2)</f>
        <v>0</v>
      </c>
      <c r="H30" s="59"/>
    </row>
    <row r="31" spans="1:8" s="34" customFormat="1" x14ac:dyDescent="0.2">
      <c r="A31" s="145" t="s">
        <v>31</v>
      </c>
      <c r="B31" s="448" t="s">
        <v>32</v>
      </c>
      <c r="C31" s="448"/>
      <c r="D31" s="448"/>
      <c r="E31" s="448"/>
      <c r="F31" s="146">
        <f>ROUND((ROUND((3*22),2)/52.5)*60,2)</f>
        <v>75.430000000000007</v>
      </c>
      <c r="G31" s="147">
        <f>ROUND((F18/192*0.2)*F31,2)</f>
        <v>0</v>
      </c>
      <c r="H31" s="59"/>
    </row>
    <row r="32" spans="1:8" s="34" customFormat="1" x14ac:dyDescent="0.2">
      <c r="A32" s="145" t="s">
        <v>33</v>
      </c>
      <c r="B32" s="448" t="s">
        <v>154</v>
      </c>
      <c r="C32" s="448"/>
      <c r="D32" s="448"/>
      <c r="E32" s="448"/>
      <c r="F32" s="146">
        <f>ROUND(SUM(F31)/25*5,2)</f>
        <v>15.09</v>
      </c>
      <c r="G32" s="147">
        <f>ROUND((F18/192*0.2)*F32,2)</f>
        <v>0</v>
      </c>
      <c r="H32" s="59"/>
    </row>
    <row r="33" spans="1:8" s="34" customFormat="1" x14ac:dyDescent="0.2">
      <c r="A33" s="145" t="s">
        <v>47</v>
      </c>
      <c r="B33" s="448" t="s">
        <v>155</v>
      </c>
      <c r="C33" s="448"/>
      <c r="D33" s="448"/>
      <c r="E33" s="448"/>
      <c r="F33" s="148"/>
      <c r="G33" s="147">
        <v>0</v>
      </c>
    </row>
    <row r="34" spans="1:8" x14ac:dyDescent="0.2">
      <c r="A34" s="419" t="s">
        <v>34</v>
      </c>
      <c r="B34" s="400"/>
      <c r="C34" s="400"/>
      <c r="D34" s="400"/>
      <c r="E34" s="400"/>
      <c r="F34" s="449"/>
      <c r="G34" s="149">
        <f>SUM(G27:G33)</f>
        <v>0</v>
      </c>
    </row>
    <row r="35" spans="1:8" x14ac:dyDescent="0.2">
      <c r="A35" s="412" t="s">
        <v>35</v>
      </c>
      <c r="B35" s="413"/>
      <c r="C35" s="413"/>
      <c r="D35" s="413"/>
      <c r="E35" s="413"/>
      <c r="F35" s="414"/>
      <c r="G35" s="415"/>
    </row>
    <row r="36" spans="1:8" x14ac:dyDescent="0.2">
      <c r="A36" s="420" t="s">
        <v>36</v>
      </c>
      <c r="B36" s="421"/>
      <c r="C36" s="421"/>
      <c r="D36" s="421"/>
      <c r="E36" s="421"/>
      <c r="F36" s="421"/>
      <c r="G36" s="422"/>
      <c r="H36" s="4"/>
    </row>
    <row r="37" spans="1:8" s="7" customFormat="1" x14ac:dyDescent="0.2">
      <c r="A37" s="36" t="s">
        <v>27</v>
      </c>
      <c r="B37" s="423" t="s">
        <v>37</v>
      </c>
      <c r="C37" s="424"/>
      <c r="D37" s="424"/>
      <c r="E37" s="447"/>
      <c r="F37" s="150">
        <f>ROUND((1/12),6)*0</f>
        <v>0</v>
      </c>
      <c r="G37" s="151">
        <f>ROUND(G$34*F37,2)</f>
        <v>0</v>
      </c>
      <c r="H37" s="57"/>
    </row>
    <row r="38" spans="1:8" x14ac:dyDescent="0.2">
      <c r="A38" s="152" t="s">
        <v>28</v>
      </c>
      <c r="B38" s="434" t="s">
        <v>156</v>
      </c>
      <c r="C38" s="435"/>
      <c r="D38" s="435"/>
      <c r="E38" s="445"/>
      <c r="F38" s="153">
        <f>ROUND((1/11)+(1/11)/3, 3)*0</f>
        <v>0</v>
      </c>
      <c r="G38" s="8">
        <f>ROUND(G$34*F38,2)</f>
        <v>0</v>
      </c>
      <c r="H38" s="4"/>
    </row>
    <row r="39" spans="1:8" x14ac:dyDescent="0.2">
      <c r="A39" s="154"/>
      <c r="B39" s="446" t="s">
        <v>38</v>
      </c>
      <c r="C39" s="446"/>
      <c r="D39" s="446"/>
      <c r="E39" s="446"/>
      <c r="F39" s="37">
        <f>SUM(F37:F38)</f>
        <v>0</v>
      </c>
      <c r="G39" s="151"/>
      <c r="H39" s="4"/>
    </row>
    <row r="40" spans="1:8" x14ac:dyDescent="0.2">
      <c r="A40" s="155" t="s">
        <v>29</v>
      </c>
      <c r="B40" s="38" t="s">
        <v>39</v>
      </c>
      <c r="C40" s="39"/>
      <c r="D40" s="39"/>
      <c r="E40" s="39"/>
      <c r="F40" s="40">
        <f>ROUND((F51*F39),4)</f>
        <v>0</v>
      </c>
      <c r="G40" s="9">
        <f>ROUND(G$34*F40,2)</f>
        <v>0</v>
      </c>
      <c r="H40" s="4"/>
    </row>
    <row r="41" spans="1:8" x14ac:dyDescent="0.2">
      <c r="A41" s="427" t="s">
        <v>40</v>
      </c>
      <c r="B41" s="428"/>
      <c r="C41" s="428"/>
      <c r="D41" s="428"/>
      <c r="E41" s="426"/>
      <c r="F41" s="41">
        <f>ROUND(SUM(F39:F40),4)</f>
        <v>0</v>
      </c>
      <c r="G41" s="156">
        <f>SUM(G37:G40)</f>
        <v>0</v>
      </c>
      <c r="H41" s="4">
        <f>ROUND(G34*F41,2)</f>
        <v>0</v>
      </c>
    </row>
    <row r="42" spans="1:8" x14ac:dyDescent="0.2">
      <c r="A42" s="420" t="s">
        <v>118</v>
      </c>
      <c r="B42" s="421"/>
      <c r="C42" s="421"/>
      <c r="D42" s="421"/>
      <c r="E42" s="421"/>
      <c r="F42" s="421"/>
      <c r="G42" s="422"/>
      <c r="H42" s="4">
        <f>SUM(G41,G34)</f>
        <v>0</v>
      </c>
    </row>
    <row r="43" spans="1:8" x14ac:dyDescent="0.2">
      <c r="A43" s="42" t="s">
        <v>27</v>
      </c>
      <c r="B43" s="423" t="s">
        <v>41</v>
      </c>
      <c r="C43" s="424"/>
      <c r="D43" s="424"/>
      <c r="E43" s="447"/>
      <c r="F43" s="43">
        <v>0</v>
      </c>
      <c r="G43" s="23">
        <f>ROUND((G$34)*F43,2)</f>
        <v>0</v>
      </c>
      <c r="H43" s="4"/>
    </row>
    <row r="44" spans="1:8" x14ac:dyDescent="0.2">
      <c r="A44" s="36" t="s">
        <v>28</v>
      </c>
      <c r="B44" s="432" t="s">
        <v>42</v>
      </c>
      <c r="C44" s="433"/>
      <c r="D44" s="433"/>
      <c r="E44" s="444"/>
      <c r="F44" s="150">
        <v>0</v>
      </c>
      <c r="G44" s="157">
        <f>ROUND((G$34)*F44,2)</f>
        <v>0</v>
      </c>
      <c r="H44" s="4"/>
    </row>
    <row r="45" spans="1:8" x14ac:dyDescent="0.2">
      <c r="A45" s="36" t="s">
        <v>29</v>
      </c>
      <c r="B45" s="432" t="s">
        <v>43</v>
      </c>
      <c r="C45" s="433"/>
      <c r="D45" s="433"/>
      <c r="E45" s="444"/>
      <c r="F45" s="158">
        <v>0</v>
      </c>
      <c r="G45" s="157">
        <f t="shared" ref="G45:G50" si="0">ROUND((G$34)*F45,2)</f>
        <v>0</v>
      </c>
      <c r="H45" s="4"/>
    </row>
    <row r="46" spans="1:8" x14ac:dyDescent="0.2">
      <c r="A46" s="36" t="s">
        <v>30</v>
      </c>
      <c r="B46" s="432" t="s">
        <v>44</v>
      </c>
      <c r="C46" s="433"/>
      <c r="D46" s="433"/>
      <c r="E46" s="444"/>
      <c r="F46" s="150">
        <v>0</v>
      </c>
      <c r="G46" s="157">
        <f t="shared" si="0"/>
        <v>0</v>
      </c>
      <c r="H46" s="4"/>
    </row>
    <row r="47" spans="1:8" x14ac:dyDescent="0.2">
      <c r="A47" s="36" t="s">
        <v>31</v>
      </c>
      <c r="B47" s="432" t="s">
        <v>45</v>
      </c>
      <c r="C47" s="433"/>
      <c r="D47" s="433"/>
      <c r="E47" s="444"/>
      <c r="F47" s="150">
        <v>0</v>
      </c>
      <c r="G47" s="157">
        <f t="shared" si="0"/>
        <v>0</v>
      </c>
      <c r="H47" s="4"/>
    </row>
    <row r="48" spans="1:8" x14ac:dyDescent="0.2">
      <c r="A48" s="36" t="s">
        <v>33</v>
      </c>
      <c r="B48" s="432" t="s">
        <v>46</v>
      </c>
      <c r="C48" s="433"/>
      <c r="D48" s="433"/>
      <c r="E48" s="444"/>
      <c r="F48" s="150">
        <v>0</v>
      </c>
      <c r="G48" s="157">
        <f t="shared" si="0"/>
        <v>0</v>
      </c>
      <c r="H48" s="4"/>
    </row>
    <row r="49" spans="1:8" x14ac:dyDescent="0.2">
      <c r="A49" s="36" t="s">
        <v>47</v>
      </c>
      <c r="B49" s="432" t="s">
        <v>48</v>
      </c>
      <c r="C49" s="433"/>
      <c r="D49" s="433"/>
      <c r="E49" s="444"/>
      <c r="F49" s="150">
        <v>0</v>
      </c>
      <c r="G49" s="157">
        <f t="shared" si="0"/>
        <v>0</v>
      </c>
      <c r="H49" s="4"/>
    </row>
    <row r="50" spans="1:8" x14ac:dyDescent="0.2">
      <c r="A50" s="152" t="s">
        <v>49</v>
      </c>
      <c r="B50" s="434" t="s">
        <v>50</v>
      </c>
      <c r="C50" s="435"/>
      <c r="D50" s="435"/>
      <c r="E50" s="445"/>
      <c r="F50" s="153">
        <v>0</v>
      </c>
      <c r="G50" s="157">
        <f t="shared" si="0"/>
        <v>0</v>
      </c>
      <c r="H50" s="4"/>
    </row>
    <row r="51" spans="1:8" x14ac:dyDescent="0.2">
      <c r="A51" s="427" t="s">
        <v>51</v>
      </c>
      <c r="B51" s="428"/>
      <c r="C51" s="428"/>
      <c r="D51" s="428"/>
      <c r="E51" s="426"/>
      <c r="F51" s="41">
        <f>SUM(F43:F50)</f>
        <v>0</v>
      </c>
      <c r="G51" s="156">
        <f>SUM(G43:G50)</f>
        <v>0</v>
      </c>
      <c r="H51" s="4">
        <f>ROUND(G34*F51,2)</f>
        <v>0</v>
      </c>
    </row>
    <row r="52" spans="1:8" x14ac:dyDescent="0.2">
      <c r="A52" s="420" t="s">
        <v>52</v>
      </c>
      <c r="B52" s="421"/>
      <c r="C52" s="421"/>
      <c r="D52" s="421"/>
      <c r="E52" s="421"/>
      <c r="F52" s="421"/>
      <c r="G52" s="422"/>
      <c r="H52" s="4"/>
    </row>
    <row r="53" spans="1:8" s="34" customFormat="1" x14ac:dyDescent="0.2">
      <c r="A53" s="42" t="s">
        <v>27</v>
      </c>
      <c r="B53" s="440" t="s">
        <v>53</v>
      </c>
      <c r="C53" s="441"/>
      <c r="D53" s="441"/>
      <c r="E53" s="159">
        <v>0</v>
      </c>
      <c r="F53" s="58">
        <v>52</v>
      </c>
      <c r="G53" s="15">
        <f>IF(ROUND((E53*F53)-(G27*0.06),2)&lt;0,0,ROUND((E53*F53)-(G27*0.06),2))</f>
        <v>0</v>
      </c>
      <c r="H53" s="35"/>
    </row>
    <row r="54" spans="1:8" s="34" customFormat="1" x14ac:dyDescent="0.2">
      <c r="A54" s="36" t="s">
        <v>54</v>
      </c>
      <c r="B54" s="438" t="s">
        <v>55</v>
      </c>
      <c r="C54" s="439"/>
      <c r="D54" s="439"/>
      <c r="E54" s="159">
        <v>0</v>
      </c>
      <c r="F54" s="160">
        <v>26</v>
      </c>
      <c r="G54" s="147">
        <f>ROUND((E54*F54),2)</f>
        <v>0</v>
      </c>
      <c r="H54" s="35"/>
    </row>
    <row r="55" spans="1:8" s="34" customFormat="1" x14ac:dyDescent="0.2">
      <c r="A55" s="36" t="s">
        <v>56</v>
      </c>
      <c r="B55" s="438" t="s">
        <v>57</v>
      </c>
      <c r="C55" s="439"/>
      <c r="D55" s="439"/>
      <c r="E55" s="159">
        <v>0</v>
      </c>
      <c r="F55" s="160">
        <v>1</v>
      </c>
      <c r="G55" s="147">
        <f>ROUND((E55*F55),2)</f>
        <v>0</v>
      </c>
      <c r="H55" s="35"/>
    </row>
    <row r="56" spans="1:8" s="34" customFormat="1" x14ac:dyDescent="0.2">
      <c r="A56" s="36" t="s">
        <v>29</v>
      </c>
      <c r="B56" s="438" t="s">
        <v>151</v>
      </c>
      <c r="C56" s="439"/>
      <c r="D56" s="439"/>
      <c r="E56" s="159">
        <v>0</v>
      </c>
      <c r="F56" s="160">
        <v>1</v>
      </c>
      <c r="G56" s="147">
        <f>ROUND((E56*F56),2)</f>
        <v>0</v>
      </c>
      <c r="H56" s="35"/>
    </row>
    <row r="57" spans="1:8" s="34" customFormat="1" x14ac:dyDescent="0.2">
      <c r="A57" s="36" t="s">
        <v>30</v>
      </c>
      <c r="B57" s="438" t="s">
        <v>151</v>
      </c>
      <c r="C57" s="439"/>
      <c r="D57" s="439"/>
      <c r="E57" s="159">
        <f>ROUND((F18*30%)*5%,2)*0</f>
        <v>0</v>
      </c>
      <c r="F57" s="160">
        <v>1</v>
      </c>
      <c r="G57" s="147">
        <f t="shared" ref="G57:G61" si="1">ROUND((E57*F57),2)</f>
        <v>0</v>
      </c>
      <c r="H57" s="35"/>
    </row>
    <row r="58" spans="1:8" s="34" customFormat="1" x14ac:dyDescent="0.2">
      <c r="A58" s="36" t="s">
        <v>31</v>
      </c>
      <c r="B58" s="438" t="s">
        <v>151</v>
      </c>
      <c r="C58" s="439"/>
      <c r="D58" s="439"/>
      <c r="E58" s="159">
        <v>0</v>
      </c>
      <c r="F58" s="160">
        <v>1</v>
      </c>
      <c r="G58" s="147">
        <f>ROUND((E58*F58)/12,2)</f>
        <v>0</v>
      </c>
      <c r="H58" s="35"/>
    </row>
    <row r="59" spans="1:8" s="34" customFormat="1" x14ac:dyDescent="0.2">
      <c r="A59" s="36" t="s">
        <v>33</v>
      </c>
      <c r="B59" s="438" t="s">
        <v>151</v>
      </c>
      <c r="C59" s="439"/>
      <c r="D59" s="439"/>
      <c r="E59" s="159">
        <v>0</v>
      </c>
      <c r="F59" s="161">
        <v>1</v>
      </c>
      <c r="G59" s="162">
        <f t="shared" ref="G59" si="2">ROUND((E59*F59),2)</f>
        <v>0</v>
      </c>
      <c r="H59" s="35"/>
    </row>
    <row r="60" spans="1:8" s="34" customFormat="1" x14ac:dyDescent="0.2">
      <c r="A60" s="36" t="s">
        <v>47</v>
      </c>
      <c r="B60" s="438" t="s">
        <v>151</v>
      </c>
      <c r="C60" s="439"/>
      <c r="D60" s="439"/>
      <c r="E60" s="159">
        <v>0</v>
      </c>
      <c r="F60" s="160">
        <v>1</v>
      </c>
      <c r="G60" s="147">
        <f>ROUND((E60*F60)/12,2)</f>
        <v>0</v>
      </c>
      <c r="H60" s="35"/>
    </row>
    <row r="61" spans="1:8" s="34" customFormat="1" x14ac:dyDescent="0.2">
      <c r="A61" s="145" t="s">
        <v>49</v>
      </c>
      <c r="B61" s="438" t="s">
        <v>151</v>
      </c>
      <c r="C61" s="439"/>
      <c r="D61" s="439"/>
      <c r="E61" s="159">
        <v>0</v>
      </c>
      <c r="F61" s="160">
        <v>1</v>
      </c>
      <c r="G61" s="163">
        <f t="shared" si="1"/>
        <v>0</v>
      </c>
      <c r="H61" s="35"/>
    </row>
    <row r="62" spans="1:8" s="34" customFormat="1" x14ac:dyDescent="0.2">
      <c r="A62" s="36" t="s">
        <v>150</v>
      </c>
      <c r="B62" s="442" t="s">
        <v>151</v>
      </c>
      <c r="C62" s="443"/>
      <c r="D62" s="443"/>
      <c r="E62" s="164">
        <v>0</v>
      </c>
      <c r="F62" s="160">
        <v>1</v>
      </c>
      <c r="G62" s="147">
        <v>0</v>
      </c>
      <c r="H62" s="35"/>
    </row>
    <row r="63" spans="1:8" x14ac:dyDescent="0.2">
      <c r="A63" s="398" t="s">
        <v>59</v>
      </c>
      <c r="B63" s="399"/>
      <c r="C63" s="399"/>
      <c r="D63" s="399"/>
      <c r="E63" s="399"/>
      <c r="F63" s="400"/>
      <c r="G63" s="149">
        <f>SUM(G53:G62)</f>
        <v>0</v>
      </c>
      <c r="H63" s="4"/>
    </row>
    <row r="64" spans="1:8" x14ac:dyDescent="0.2">
      <c r="A64" s="412" t="s">
        <v>60</v>
      </c>
      <c r="B64" s="413"/>
      <c r="C64" s="413"/>
      <c r="D64" s="413"/>
      <c r="E64" s="413"/>
      <c r="F64" s="414"/>
      <c r="G64" s="415"/>
      <c r="H64" s="4"/>
    </row>
    <row r="65" spans="1:8" x14ac:dyDescent="0.2">
      <c r="A65" s="16" t="s">
        <v>61</v>
      </c>
      <c r="B65" s="416" t="s">
        <v>62</v>
      </c>
      <c r="C65" s="417"/>
      <c r="D65" s="417"/>
      <c r="E65" s="417"/>
      <c r="F65" s="17">
        <f>F41</f>
        <v>0</v>
      </c>
      <c r="G65" s="18">
        <f>G41</f>
        <v>0</v>
      </c>
      <c r="H65" s="4"/>
    </row>
    <row r="66" spans="1:8" x14ac:dyDescent="0.2">
      <c r="A66" s="165" t="s">
        <v>63</v>
      </c>
      <c r="B66" s="389" t="s">
        <v>128</v>
      </c>
      <c r="C66" s="390"/>
      <c r="D66" s="390"/>
      <c r="E66" s="390"/>
      <c r="F66" s="19">
        <f>F51</f>
        <v>0</v>
      </c>
      <c r="G66" s="166">
        <f>G51</f>
        <v>0</v>
      </c>
      <c r="H66" s="4"/>
    </row>
    <row r="67" spans="1:8" x14ac:dyDescent="0.2">
      <c r="A67" s="165" t="s">
        <v>64</v>
      </c>
      <c r="B67" s="389" t="s">
        <v>65</v>
      </c>
      <c r="C67" s="390"/>
      <c r="D67" s="390"/>
      <c r="E67" s="390"/>
      <c r="F67" s="391"/>
      <c r="G67" s="166">
        <f>G63</f>
        <v>0</v>
      </c>
      <c r="H67" s="4"/>
    </row>
    <row r="68" spans="1:8" x14ac:dyDescent="0.2">
      <c r="A68" s="398" t="s">
        <v>66</v>
      </c>
      <c r="B68" s="399"/>
      <c r="C68" s="399"/>
      <c r="D68" s="399"/>
      <c r="E68" s="399"/>
      <c r="F68" s="400"/>
      <c r="G68" s="149">
        <f>SUM(G65:G67)</f>
        <v>0</v>
      </c>
      <c r="H68" s="4"/>
    </row>
    <row r="69" spans="1:8" x14ac:dyDescent="0.2">
      <c r="A69" s="412" t="s">
        <v>67</v>
      </c>
      <c r="B69" s="413"/>
      <c r="C69" s="413"/>
      <c r="D69" s="413"/>
      <c r="E69" s="413"/>
      <c r="F69" s="414"/>
      <c r="G69" s="415"/>
      <c r="H69" s="4"/>
    </row>
    <row r="70" spans="1:8" s="22" customFormat="1" x14ac:dyDescent="0.2">
      <c r="A70" s="143">
        <v>3</v>
      </c>
      <c r="B70" s="20" t="s">
        <v>68</v>
      </c>
      <c r="C70" s="20"/>
      <c r="D70" s="20"/>
      <c r="E70" s="20"/>
      <c r="F70" s="20"/>
      <c r="G70" s="21"/>
      <c r="H70" s="4"/>
    </row>
    <row r="71" spans="1:8" x14ac:dyDescent="0.2">
      <c r="A71" s="11" t="s">
        <v>27</v>
      </c>
      <c r="B71" s="404" t="s">
        <v>69</v>
      </c>
      <c r="C71" s="405"/>
      <c r="D71" s="405"/>
      <c r="E71" s="405"/>
      <c r="F71" s="48">
        <f>ROUND((1/12)*0.05,4)*0</f>
        <v>0</v>
      </c>
      <c r="G71" s="23">
        <f t="shared" ref="G71:G76" si="3">ROUND(G$34*F71,2)</f>
        <v>0</v>
      </c>
      <c r="H71" s="4"/>
    </row>
    <row r="72" spans="1:8" x14ac:dyDescent="0.2">
      <c r="A72" s="5" t="s">
        <v>28</v>
      </c>
      <c r="B72" s="406" t="s">
        <v>70</v>
      </c>
      <c r="C72" s="407"/>
      <c r="D72" s="407"/>
      <c r="E72" s="407"/>
      <c r="F72" s="167">
        <f>ROUND((F71*F50),4)</f>
        <v>0</v>
      </c>
      <c r="G72" s="157">
        <f t="shared" si="3"/>
        <v>0</v>
      </c>
      <c r="H72" s="4"/>
    </row>
    <row r="73" spans="1:8" x14ac:dyDescent="0.2">
      <c r="A73" s="5" t="s">
        <v>29</v>
      </c>
      <c r="B73" s="406" t="s">
        <v>135</v>
      </c>
      <c r="C73" s="407"/>
      <c r="D73" s="407"/>
      <c r="E73" s="407"/>
      <c r="F73" s="167">
        <f>ROUND((0.08*0.4*0.9)*(1+0.09+0.09+0.3),2)*0</f>
        <v>0</v>
      </c>
      <c r="G73" s="157">
        <f t="shared" si="3"/>
        <v>0</v>
      </c>
      <c r="H73" s="4"/>
    </row>
    <row r="74" spans="1:8" x14ac:dyDescent="0.2">
      <c r="A74" s="5" t="s">
        <v>30</v>
      </c>
      <c r="B74" s="406" t="s">
        <v>71</v>
      </c>
      <c r="C74" s="407"/>
      <c r="D74" s="407"/>
      <c r="E74" s="407"/>
      <c r="F74" s="167">
        <f>ROUND(100%/30*7/12*100%,4)*0</f>
        <v>0</v>
      </c>
      <c r="G74" s="157">
        <f t="shared" si="3"/>
        <v>0</v>
      </c>
      <c r="H74" s="4"/>
    </row>
    <row r="75" spans="1:8" s="3" customFormat="1" x14ac:dyDescent="0.2">
      <c r="A75" s="5" t="s">
        <v>31</v>
      </c>
      <c r="B75" s="406" t="s">
        <v>119</v>
      </c>
      <c r="C75" s="407"/>
      <c r="D75" s="407"/>
      <c r="E75" s="407"/>
      <c r="F75" s="167">
        <f>ROUND(F74*F51,4)</f>
        <v>0</v>
      </c>
      <c r="G75" s="157">
        <f t="shared" si="3"/>
        <v>0</v>
      </c>
      <c r="H75" s="4"/>
    </row>
    <row r="76" spans="1:8" x14ac:dyDescent="0.2">
      <c r="A76" s="5" t="s">
        <v>33</v>
      </c>
      <c r="B76" s="436" t="s">
        <v>136</v>
      </c>
      <c r="C76" s="437"/>
      <c r="D76" s="437"/>
      <c r="E76" s="437"/>
      <c r="F76" s="168">
        <v>0</v>
      </c>
      <c r="G76" s="169">
        <f t="shared" si="3"/>
        <v>0</v>
      </c>
      <c r="H76" s="4"/>
    </row>
    <row r="77" spans="1:8" x14ac:dyDescent="0.2">
      <c r="A77" s="398" t="s">
        <v>72</v>
      </c>
      <c r="B77" s="399"/>
      <c r="C77" s="399"/>
      <c r="D77" s="399"/>
      <c r="E77" s="399"/>
      <c r="F77" s="24">
        <f>SUM(F71:F76)</f>
        <v>0</v>
      </c>
      <c r="G77" s="170">
        <f>SUM(G71:G76)</f>
        <v>0</v>
      </c>
      <c r="H77" s="4">
        <f>ROUND(G34*F77,2)</f>
        <v>0</v>
      </c>
    </row>
    <row r="78" spans="1:8" x14ac:dyDescent="0.2">
      <c r="A78" s="412" t="s">
        <v>73</v>
      </c>
      <c r="B78" s="413"/>
      <c r="C78" s="413"/>
      <c r="D78" s="413"/>
      <c r="E78" s="413"/>
      <c r="F78" s="414"/>
      <c r="G78" s="415"/>
      <c r="H78" s="4"/>
    </row>
    <row r="79" spans="1:8" s="22" customFormat="1" x14ac:dyDescent="0.2">
      <c r="A79" s="420" t="s">
        <v>120</v>
      </c>
      <c r="B79" s="421"/>
      <c r="C79" s="421"/>
      <c r="D79" s="421"/>
      <c r="E79" s="421"/>
      <c r="F79" s="421"/>
      <c r="G79" s="422"/>
      <c r="H79" s="4"/>
    </row>
    <row r="80" spans="1:8" x14ac:dyDescent="0.2">
      <c r="A80" s="42" t="s">
        <v>27</v>
      </c>
      <c r="B80" s="423" t="s">
        <v>188</v>
      </c>
      <c r="C80" s="424"/>
      <c r="D80" s="424"/>
      <c r="E80" s="424"/>
      <c r="F80" s="43">
        <v>0</v>
      </c>
      <c r="G80" s="23">
        <f t="shared" ref="G80:G85" si="4">ROUND(G$34*F80,2)</f>
        <v>0</v>
      </c>
      <c r="H80" s="4"/>
    </row>
    <row r="81" spans="1:8" x14ac:dyDescent="0.2">
      <c r="A81" s="36" t="s">
        <v>28</v>
      </c>
      <c r="B81" s="432" t="s">
        <v>121</v>
      </c>
      <c r="C81" s="433"/>
      <c r="D81" s="433"/>
      <c r="E81" s="433"/>
      <c r="F81" s="150">
        <f>ROUND(((1/30)/12)*1,4)*0</f>
        <v>0</v>
      </c>
      <c r="G81" s="157">
        <f t="shared" si="4"/>
        <v>0</v>
      </c>
      <c r="H81" s="4"/>
    </row>
    <row r="82" spans="1:8" x14ac:dyDescent="0.2">
      <c r="A82" s="36" t="s">
        <v>29</v>
      </c>
      <c r="B82" s="432" t="s">
        <v>122</v>
      </c>
      <c r="C82" s="433"/>
      <c r="D82" s="433"/>
      <c r="E82" s="433"/>
      <c r="F82" s="150">
        <f>ROUND((((1/30)/12)*5)*0.02,4)*0</f>
        <v>0</v>
      </c>
      <c r="G82" s="157">
        <f t="shared" si="4"/>
        <v>0</v>
      </c>
      <c r="H82" s="4"/>
    </row>
    <row r="83" spans="1:8" x14ac:dyDescent="0.2">
      <c r="A83" s="36" t="s">
        <v>30</v>
      </c>
      <c r="B83" s="432" t="s">
        <v>123</v>
      </c>
      <c r="C83" s="433"/>
      <c r="D83" s="433"/>
      <c r="E83" s="433"/>
      <c r="F83" s="150">
        <f>ROUND((((1/30)/12)*15)*0.05,4)*0</f>
        <v>0</v>
      </c>
      <c r="G83" s="157">
        <f t="shared" si="4"/>
        <v>0</v>
      </c>
      <c r="H83" s="4"/>
    </row>
    <row r="84" spans="1:8" x14ac:dyDescent="0.2">
      <c r="A84" s="36" t="s">
        <v>31</v>
      </c>
      <c r="B84" s="432" t="s">
        <v>190</v>
      </c>
      <c r="C84" s="433"/>
      <c r="D84" s="433"/>
      <c r="E84" s="433"/>
      <c r="F84" s="150">
        <v>0</v>
      </c>
      <c r="G84" s="157">
        <f t="shared" si="4"/>
        <v>0</v>
      </c>
      <c r="H84" s="4"/>
    </row>
    <row r="85" spans="1:8" x14ac:dyDescent="0.2">
      <c r="A85" s="36" t="s">
        <v>33</v>
      </c>
      <c r="B85" s="434" t="s">
        <v>124</v>
      </c>
      <c r="C85" s="435"/>
      <c r="D85" s="435"/>
      <c r="E85" s="435"/>
      <c r="F85" s="153">
        <f>ROUND((((1/30)/12)*5)*0.5,4)*0</f>
        <v>0</v>
      </c>
      <c r="G85" s="169">
        <f t="shared" si="4"/>
        <v>0</v>
      </c>
      <c r="H85" s="4"/>
    </row>
    <row r="86" spans="1:8" x14ac:dyDescent="0.2">
      <c r="A86" s="425" t="s">
        <v>74</v>
      </c>
      <c r="B86" s="426"/>
      <c r="C86" s="426"/>
      <c r="D86" s="426"/>
      <c r="E86" s="426"/>
      <c r="F86" s="41">
        <f>SUM(F80:F85)</f>
        <v>0</v>
      </c>
      <c r="G86" s="156">
        <f>SUM(G80:G85)</f>
        <v>0</v>
      </c>
      <c r="H86" s="4">
        <f>ROUND(G34*F86,2)</f>
        <v>0</v>
      </c>
    </row>
    <row r="87" spans="1:8" s="22" customFormat="1" x14ac:dyDescent="0.2">
      <c r="A87" s="429" t="s">
        <v>75</v>
      </c>
      <c r="B87" s="430"/>
      <c r="C87" s="430"/>
      <c r="D87" s="430"/>
      <c r="E87" s="430"/>
      <c r="F87" s="430"/>
      <c r="G87" s="431"/>
      <c r="H87" s="4"/>
    </row>
    <row r="88" spans="1:8" x14ac:dyDescent="0.2">
      <c r="A88" s="11" t="s">
        <v>27</v>
      </c>
      <c r="B88" s="404" t="s">
        <v>76</v>
      </c>
      <c r="C88" s="405"/>
      <c r="D88" s="405"/>
      <c r="E88" s="405"/>
      <c r="F88" s="43">
        <f xml:space="preserve"> ROUND((((ROUND((1/11)+(1/11)/3, 3))*4)/12)*1%,4)*0</f>
        <v>0</v>
      </c>
      <c r="G88" s="23">
        <f>ROUND(G$34*F88,2)</f>
        <v>0</v>
      </c>
      <c r="H88" s="4"/>
    </row>
    <row r="89" spans="1:8" x14ac:dyDescent="0.2">
      <c r="A89" s="5" t="s">
        <v>28</v>
      </c>
      <c r="B89" s="406" t="s">
        <v>77</v>
      </c>
      <c r="C89" s="407"/>
      <c r="D89" s="407"/>
      <c r="E89" s="407"/>
      <c r="F89" s="150">
        <f>ROUND(F88*F51,4)</f>
        <v>0</v>
      </c>
      <c r="G89" s="157">
        <f>ROUND(G$34*F89,2)</f>
        <v>0</v>
      </c>
      <c r="H89" s="4"/>
    </row>
    <row r="90" spans="1:8" x14ac:dyDescent="0.2">
      <c r="A90" s="5" t="s">
        <v>29</v>
      </c>
      <c r="B90" s="406" t="s">
        <v>78</v>
      </c>
      <c r="C90" s="407"/>
      <c r="D90" s="407"/>
      <c r="E90" s="407"/>
      <c r="F90" s="150">
        <f>ROUND(ROUND(ROUND(((1+1/12)*4)/12,4)*1%,4)*F51,4)</f>
        <v>0</v>
      </c>
      <c r="G90" s="157">
        <f>ROUND(G$34*F90,2)</f>
        <v>0</v>
      </c>
      <c r="H90" s="4"/>
    </row>
    <row r="91" spans="1:8" x14ac:dyDescent="0.2">
      <c r="A91" s="5" t="s">
        <v>30</v>
      </c>
      <c r="B91" s="406" t="s">
        <v>58</v>
      </c>
      <c r="C91" s="407"/>
      <c r="D91" s="407"/>
      <c r="E91" s="407"/>
      <c r="F91" s="150">
        <v>0</v>
      </c>
      <c r="G91" s="169">
        <f>ROUND(G$34*F91,2)</f>
        <v>0</v>
      </c>
      <c r="H91" s="4"/>
    </row>
    <row r="92" spans="1:8" x14ac:dyDescent="0.2">
      <c r="A92" s="419" t="s">
        <v>79</v>
      </c>
      <c r="B92" s="400"/>
      <c r="C92" s="400"/>
      <c r="D92" s="400"/>
      <c r="E92" s="400"/>
      <c r="F92" s="10">
        <f>SUM(F88:F91)</f>
        <v>0</v>
      </c>
      <c r="G92" s="171">
        <f>SUM(G88:G91)</f>
        <v>0</v>
      </c>
      <c r="H92" s="4">
        <f>ROUND(G34*F92,2)</f>
        <v>0</v>
      </c>
    </row>
    <row r="93" spans="1:8" s="22" customFormat="1" x14ac:dyDescent="0.2">
      <c r="A93" s="429" t="s">
        <v>80</v>
      </c>
      <c r="B93" s="430"/>
      <c r="C93" s="430"/>
      <c r="D93" s="430"/>
      <c r="E93" s="430"/>
      <c r="F93" s="430"/>
      <c r="G93" s="431"/>
      <c r="H93" s="4"/>
    </row>
    <row r="94" spans="1:8" x14ac:dyDescent="0.2">
      <c r="A94" s="11" t="s">
        <v>27</v>
      </c>
      <c r="B94" s="404" t="s">
        <v>81</v>
      </c>
      <c r="C94" s="405"/>
      <c r="D94" s="405"/>
      <c r="E94" s="405"/>
      <c r="F94" s="12">
        <f>((1/220)*22)*0</f>
        <v>0</v>
      </c>
      <c r="G94" s="23">
        <f>ROUND(G$34*F94,2)</f>
        <v>0</v>
      </c>
      <c r="H94" s="4"/>
    </row>
    <row r="95" spans="1:8" x14ac:dyDescent="0.2">
      <c r="A95" s="11" t="s">
        <v>28</v>
      </c>
      <c r="B95" s="386" t="s">
        <v>205</v>
      </c>
      <c r="C95" s="387"/>
      <c r="D95" s="387"/>
      <c r="E95" s="388"/>
      <c r="F95" s="116">
        <f>F94*F51</f>
        <v>0</v>
      </c>
      <c r="G95" s="23">
        <f>ROUND(G$34*F95,2)</f>
        <v>0</v>
      </c>
      <c r="H95" s="4"/>
    </row>
    <row r="96" spans="1:8" x14ac:dyDescent="0.2">
      <c r="A96" s="419" t="s">
        <v>82</v>
      </c>
      <c r="B96" s="400"/>
      <c r="C96" s="400"/>
      <c r="D96" s="400"/>
      <c r="E96" s="400"/>
      <c r="F96" s="10">
        <f>SUM(F94:F94)</f>
        <v>0</v>
      </c>
      <c r="G96" s="171">
        <f>SUM(G94:G95)</f>
        <v>0</v>
      </c>
      <c r="H96" s="4">
        <f>ROUND(G34*F96,2)</f>
        <v>0</v>
      </c>
    </row>
    <row r="97" spans="1:8" s="45" customFormat="1" x14ac:dyDescent="0.2">
      <c r="A97" s="420" t="s">
        <v>125</v>
      </c>
      <c r="B97" s="421"/>
      <c r="C97" s="421"/>
      <c r="D97" s="421"/>
      <c r="E97" s="421"/>
      <c r="F97" s="421"/>
      <c r="G97" s="422"/>
      <c r="H97" s="35"/>
    </row>
    <row r="98" spans="1:8" s="34" customFormat="1" x14ac:dyDescent="0.2">
      <c r="A98" s="42" t="s">
        <v>27</v>
      </c>
      <c r="B98" s="423" t="s">
        <v>126</v>
      </c>
      <c r="C98" s="424"/>
      <c r="D98" s="424"/>
      <c r="E98" s="424"/>
      <c r="F98" s="12">
        <f>((((8*13)/12)/220)+((((8*13)/12)/220)*100%))*0</f>
        <v>0</v>
      </c>
      <c r="G98" s="23">
        <f>ROUND(G$34*F98,2)</f>
        <v>0</v>
      </c>
      <c r="H98" s="35"/>
    </row>
    <row r="99" spans="1:8" s="34" customFormat="1" x14ac:dyDescent="0.2">
      <c r="A99" s="11" t="s">
        <v>28</v>
      </c>
      <c r="B99" s="386" t="s">
        <v>205</v>
      </c>
      <c r="C99" s="387"/>
      <c r="D99" s="387"/>
      <c r="E99" s="388"/>
      <c r="F99" s="116">
        <f>F98*F51</f>
        <v>0</v>
      </c>
      <c r="G99" s="23">
        <f>ROUND(G$34*F99,2)</f>
        <v>0</v>
      </c>
      <c r="H99" s="35"/>
    </row>
    <row r="100" spans="1:8" s="34" customFormat="1" x14ac:dyDescent="0.2">
      <c r="A100" s="425" t="s">
        <v>127</v>
      </c>
      <c r="B100" s="426"/>
      <c r="C100" s="426"/>
      <c r="D100" s="426"/>
      <c r="E100" s="426"/>
      <c r="F100" s="41">
        <f>SUM(F98:F98)</f>
        <v>0</v>
      </c>
      <c r="G100" s="156">
        <f>SUM(G98:G99)</f>
        <v>0</v>
      </c>
      <c r="H100" s="35">
        <f>ROUND(G44*F100,2)</f>
        <v>0</v>
      </c>
    </row>
    <row r="101" spans="1:8" x14ac:dyDescent="0.2">
      <c r="A101" s="412" t="s">
        <v>83</v>
      </c>
      <c r="B101" s="413"/>
      <c r="C101" s="413"/>
      <c r="D101" s="413"/>
      <c r="E101" s="413"/>
      <c r="F101" s="414"/>
      <c r="G101" s="415"/>
      <c r="H101" s="4"/>
    </row>
    <row r="102" spans="1:8" x14ac:dyDescent="0.2">
      <c r="A102" s="16" t="s">
        <v>84</v>
      </c>
      <c r="B102" s="416" t="s">
        <v>129</v>
      </c>
      <c r="C102" s="417"/>
      <c r="D102" s="417"/>
      <c r="E102" s="417"/>
      <c r="F102" s="17">
        <f>F86</f>
        <v>0</v>
      </c>
      <c r="G102" s="18">
        <f>G86</f>
        <v>0</v>
      </c>
      <c r="H102" s="4"/>
    </row>
    <row r="103" spans="1:8" x14ac:dyDescent="0.2">
      <c r="A103" s="165" t="s">
        <v>85</v>
      </c>
      <c r="B103" s="389" t="s">
        <v>86</v>
      </c>
      <c r="C103" s="390"/>
      <c r="D103" s="390"/>
      <c r="E103" s="390"/>
      <c r="F103" s="19">
        <f>F92</f>
        <v>0</v>
      </c>
      <c r="G103" s="166">
        <f>G92</f>
        <v>0</v>
      </c>
      <c r="H103" s="4"/>
    </row>
    <row r="104" spans="1:8" x14ac:dyDescent="0.2">
      <c r="A104" s="165" t="s">
        <v>87</v>
      </c>
      <c r="B104" s="389" t="s">
        <v>88</v>
      </c>
      <c r="C104" s="390"/>
      <c r="D104" s="390"/>
      <c r="E104" s="390"/>
      <c r="F104" s="19">
        <f>F96</f>
        <v>0</v>
      </c>
      <c r="G104" s="166">
        <f>G96</f>
        <v>0</v>
      </c>
      <c r="H104" s="4"/>
    </row>
    <row r="105" spans="1:8" x14ac:dyDescent="0.2">
      <c r="A105" s="165" t="s">
        <v>131</v>
      </c>
      <c r="B105" s="395" t="s">
        <v>130</v>
      </c>
      <c r="C105" s="396"/>
      <c r="D105" s="396"/>
      <c r="E105" s="396"/>
      <c r="F105" s="19">
        <f>F100</f>
        <v>0</v>
      </c>
      <c r="G105" s="166">
        <f>G100</f>
        <v>0</v>
      </c>
      <c r="H105" s="4"/>
    </row>
    <row r="106" spans="1:8" x14ac:dyDescent="0.2">
      <c r="A106" s="398" t="s">
        <v>89</v>
      </c>
      <c r="B106" s="399"/>
      <c r="C106" s="399"/>
      <c r="D106" s="399"/>
      <c r="E106" s="399"/>
      <c r="F106" s="400"/>
      <c r="G106" s="149">
        <f>SUM(G102:G105)</f>
        <v>0</v>
      </c>
      <c r="H106" s="4"/>
    </row>
    <row r="107" spans="1:8" x14ac:dyDescent="0.2">
      <c r="A107" s="412" t="s">
        <v>90</v>
      </c>
      <c r="B107" s="413"/>
      <c r="C107" s="413"/>
      <c r="D107" s="413"/>
      <c r="E107" s="413"/>
      <c r="F107" s="414"/>
      <c r="G107" s="415"/>
      <c r="H107" s="4"/>
    </row>
    <row r="108" spans="1:8" x14ac:dyDescent="0.2">
      <c r="A108" s="11" t="s">
        <v>27</v>
      </c>
      <c r="B108" s="50" t="str">
        <f>'Insumos Diversos'!A114</f>
        <v>Uniformes</v>
      </c>
      <c r="C108" s="53"/>
      <c r="D108" s="53"/>
      <c r="E108" s="14">
        <f>'Insumos Diversos'!I124</f>
        <v>0</v>
      </c>
      <c r="F108" s="25">
        <v>1</v>
      </c>
      <c r="G108" s="147">
        <f>ROUND(SUM(C108:E108),2)*F108</f>
        <v>0</v>
      </c>
      <c r="H108" s="4"/>
    </row>
    <row r="109" spans="1:8" s="34" customFormat="1" x14ac:dyDescent="0.2">
      <c r="A109" s="36" t="s">
        <v>28</v>
      </c>
      <c r="B109" s="183" t="str">
        <f>'Insumos Diversos'!A99</f>
        <v>EPI's</v>
      </c>
      <c r="C109" s="184"/>
      <c r="D109" s="184"/>
      <c r="E109" s="44">
        <f>'Insumos Diversos'!I112</f>
        <v>0</v>
      </c>
      <c r="F109" s="46">
        <v>1</v>
      </c>
      <c r="G109" s="147">
        <f>ROUND((E109*F109),2)</f>
        <v>0</v>
      </c>
      <c r="H109" s="35"/>
    </row>
    <row r="110" spans="1:8" s="34" customFormat="1" x14ac:dyDescent="0.2">
      <c r="A110" s="36" t="s">
        <v>29</v>
      </c>
      <c r="B110" s="183" t="str">
        <f>'Insumos Diversos'!A4</f>
        <v>MATERIAIS (Limpeza)</v>
      </c>
      <c r="C110" s="184"/>
      <c r="D110" s="184"/>
      <c r="E110" s="44">
        <f>'Insumos Diversos'!I46</f>
        <v>0</v>
      </c>
      <c r="F110" s="47">
        <v>1</v>
      </c>
      <c r="G110" s="147">
        <f t="shared" ref="G110:G113" si="5">ROUND((E110*F110),2)</f>
        <v>0</v>
      </c>
      <c r="H110" s="35"/>
    </row>
    <row r="111" spans="1:8" s="34" customFormat="1" x14ac:dyDescent="0.2">
      <c r="A111" s="36" t="s">
        <v>30</v>
      </c>
      <c r="B111" s="183" t="str">
        <f>'Insumos Diversos'!A48</f>
        <v>UTENSÍLIOS - Jardinagem</v>
      </c>
      <c r="C111" s="184"/>
      <c r="D111" s="184"/>
      <c r="E111" s="44">
        <v>0</v>
      </c>
      <c r="F111" s="47">
        <v>1</v>
      </c>
      <c r="G111" s="147">
        <f t="shared" si="5"/>
        <v>0</v>
      </c>
      <c r="H111" s="35"/>
    </row>
    <row r="112" spans="1:8" s="34" customFormat="1" x14ac:dyDescent="0.2">
      <c r="A112" s="36" t="s">
        <v>31</v>
      </c>
      <c r="B112" s="236" t="str">
        <f>'Insumos Diversos'!A63</f>
        <v>EQUIPAMENTOS - Uso Jardinagem</v>
      </c>
      <c r="C112" s="237"/>
      <c r="D112" s="237"/>
      <c r="E112" s="44">
        <v>0</v>
      </c>
      <c r="F112" s="47">
        <v>1</v>
      </c>
      <c r="G112" s="147">
        <f t="shared" ref="G112" si="6">ROUND((E112*F112),2)</f>
        <v>0</v>
      </c>
      <c r="H112" s="35"/>
    </row>
    <row r="113" spans="1:8" s="34" customFormat="1" x14ac:dyDescent="0.2">
      <c r="A113" s="36" t="s">
        <v>33</v>
      </c>
      <c r="B113" s="183" t="str">
        <f>'Insumos Diversos'!A69</f>
        <v>UTENSÍLIOS (Uso Geral)</v>
      </c>
      <c r="C113" s="184"/>
      <c r="D113" s="184"/>
      <c r="E113" s="44">
        <f>'Insumos Diversos'!I81</f>
        <v>0</v>
      </c>
      <c r="F113" s="47">
        <v>1</v>
      </c>
      <c r="G113" s="147">
        <f t="shared" si="5"/>
        <v>0</v>
      </c>
      <c r="H113" s="35"/>
    </row>
    <row r="114" spans="1:8" s="34" customFormat="1" x14ac:dyDescent="0.2">
      <c r="A114" s="36" t="s">
        <v>47</v>
      </c>
      <c r="B114" s="183" t="str">
        <f>'Insumos Diversos'!A83</f>
        <v>MÁQUINAS E EQUIPAMENTOS (Uso Geral)</v>
      </c>
      <c r="C114" s="184"/>
      <c r="D114" s="184"/>
      <c r="E114" s="44">
        <f>'Insumos Diversos'!I97</f>
        <v>0</v>
      </c>
      <c r="F114" s="47">
        <v>1</v>
      </c>
      <c r="G114" s="147">
        <f>ROUND((E114*F114)/12,2)</f>
        <v>0</v>
      </c>
      <c r="H114" s="35"/>
    </row>
    <row r="115" spans="1:8" s="34" customFormat="1" x14ac:dyDescent="0.2">
      <c r="A115" s="36" t="s">
        <v>49</v>
      </c>
      <c r="B115" s="188" t="s">
        <v>58</v>
      </c>
      <c r="C115" s="189"/>
      <c r="D115" s="189"/>
      <c r="E115" s="44">
        <v>0</v>
      </c>
      <c r="F115" s="47">
        <v>1</v>
      </c>
      <c r="G115" s="147">
        <f>ROUND((E115*F115)/12,2)</f>
        <v>0</v>
      </c>
      <c r="H115" s="35"/>
    </row>
    <row r="116" spans="1:8" s="34" customFormat="1" x14ac:dyDescent="0.2">
      <c r="A116" s="427" t="s">
        <v>91</v>
      </c>
      <c r="B116" s="428"/>
      <c r="C116" s="428"/>
      <c r="D116" s="428"/>
      <c r="E116" s="428"/>
      <c r="F116" s="426"/>
      <c r="G116" s="149">
        <f>SUM(G108:G115)</f>
        <v>0</v>
      </c>
      <c r="H116" s="35"/>
    </row>
    <row r="117" spans="1:8" x14ac:dyDescent="0.2">
      <c r="A117" s="412" t="s">
        <v>92</v>
      </c>
      <c r="B117" s="413"/>
      <c r="C117" s="413"/>
      <c r="D117" s="413"/>
      <c r="E117" s="413"/>
      <c r="F117" s="414"/>
      <c r="G117" s="415"/>
      <c r="H117" s="4"/>
    </row>
    <row r="118" spans="1:8" s="22" customFormat="1" x14ac:dyDescent="0.2">
      <c r="A118" s="143">
        <v>3</v>
      </c>
      <c r="B118" s="20" t="s">
        <v>93</v>
      </c>
      <c r="C118" s="20"/>
      <c r="D118" s="20"/>
      <c r="E118" s="20"/>
      <c r="F118" s="20"/>
      <c r="G118" s="21"/>
      <c r="H118" s="4"/>
    </row>
    <row r="119" spans="1:8" x14ac:dyDescent="0.2">
      <c r="A119" s="11" t="s">
        <v>27</v>
      </c>
      <c r="B119" s="404" t="s">
        <v>94</v>
      </c>
      <c r="C119" s="405"/>
      <c r="D119" s="405"/>
      <c r="E119" s="405"/>
      <c r="F119" s="48">
        <v>0</v>
      </c>
      <c r="G119" s="13">
        <f>ROUND(G134*F119,2)</f>
        <v>0</v>
      </c>
      <c r="H119" s="4"/>
    </row>
    <row r="120" spans="1:8" x14ac:dyDescent="0.2">
      <c r="A120" s="5" t="s">
        <v>28</v>
      </c>
      <c r="B120" s="406" t="s">
        <v>95</v>
      </c>
      <c r="C120" s="407"/>
      <c r="D120" s="407"/>
      <c r="E120" s="407"/>
      <c r="F120" s="167">
        <v>0</v>
      </c>
      <c r="G120" s="151">
        <f>ROUND(((G134+G119)*F120),2)</f>
        <v>0</v>
      </c>
      <c r="H120" s="4"/>
    </row>
    <row r="121" spans="1:8" x14ac:dyDescent="0.2">
      <c r="A121" s="5" t="s">
        <v>29</v>
      </c>
      <c r="B121" s="408" t="s">
        <v>96</v>
      </c>
      <c r="C121" s="409"/>
      <c r="D121" s="409"/>
      <c r="E121" s="409"/>
      <c r="F121" s="167"/>
      <c r="G121" s="151"/>
      <c r="H121" s="4"/>
    </row>
    <row r="122" spans="1:8" x14ac:dyDescent="0.2">
      <c r="A122" s="5" t="s">
        <v>97</v>
      </c>
      <c r="B122" s="406" t="s">
        <v>98</v>
      </c>
      <c r="C122" s="407"/>
      <c r="D122" s="407"/>
      <c r="E122" s="407"/>
      <c r="F122" s="172">
        <v>0</v>
      </c>
      <c r="G122" s="151">
        <f ca="1">ROUND(G$138*F122,2)</f>
        <v>0</v>
      </c>
      <c r="H122" s="4"/>
    </row>
    <row r="123" spans="1:8" s="3" customFormat="1" x14ac:dyDescent="0.2">
      <c r="A123" s="5" t="s">
        <v>99</v>
      </c>
      <c r="B123" s="406" t="s">
        <v>100</v>
      </c>
      <c r="C123" s="407"/>
      <c r="D123" s="407"/>
      <c r="E123" s="407"/>
      <c r="F123" s="167">
        <v>0</v>
      </c>
      <c r="G123" s="151">
        <f ca="1">ROUND(G$138*F123,2)</f>
        <v>0</v>
      </c>
      <c r="H123" s="4"/>
    </row>
    <row r="124" spans="1:8" x14ac:dyDescent="0.2">
      <c r="A124" s="5" t="s">
        <v>101</v>
      </c>
      <c r="B124" s="406" t="s">
        <v>11</v>
      </c>
      <c r="C124" s="407"/>
      <c r="D124" s="407"/>
      <c r="E124" s="407"/>
      <c r="F124" s="167">
        <v>0</v>
      </c>
      <c r="G124" s="151">
        <f ca="1">ROUND(G$138*F124,2)</f>
        <v>0</v>
      </c>
      <c r="H124" s="4"/>
    </row>
    <row r="125" spans="1:8" x14ac:dyDescent="0.2">
      <c r="A125" s="5" t="s">
        <v>157</v>
      </c>
      <c r="B125" s="406" t="s">
        <v>147</v>
      </c>
      <c r="C125" s="407"/>
      <c r="D125" s="407"/>
      <c r="E125" s="407"/>
      <c r="F125" s="167">
        <v>0</v>
      </c>
      <c r="G125" s="151">
        <f ca="1">ROUND(G$138*F125,2)</f>
        <v>0</v>
      </c>
      <c r="H125" s="4"/>
    </row>
    <row r="126" spans="1:8" x14ac:dyDescent="0.2">
      <c r="A126" s="5"/>
      <c r="B126" s="410" t="s">
        <v>102</v>
      </c>
      <c r="C126" s="411"/>
      <c r="D126" s="411"/>
      <c r="E126" s="411"/>
      <c r="F126" s="173">
        <f>SUM(F122:F125)</f>
        <v>0</v>
      </c>
      <c r="G126" s="174">
        <f ca="1">SUM(G122:G125)</f>
        <v>0</v>
      </c>
      <c r="H126" s="4">
        <f ca="1">ROUND(G138*F126,2)</f>
        <v>0</v>
      </c>
    </row>
    <row r="127" spans="1:8" x14ac:dyDescent="0.2">
      <c r="A127" s="398" t="s">
        <v>103</v>
      </c>
      <c r="B127" s="399"/>
      <c r="C127" s="399"/>
      <c r="D127" s="399"/>
      <c r="E127" s="399"/>
      <c r="F127" s="24">
        <f>SUM(F119,F120,F126)</f>
        <v>0</v>
      </c>
      <c r="G127" s="170">
        <f ca="1">SUM(G119:G125)</f>
        <v>0</v>
      </c>
      <c r="H127" s="4"/>
    </row>
    <row r="128" spans="1:8" x14ac:dyDescent="0.2">
      <c r="A128" s="412" t="s">
        <v>104</v>
      </c>
      <c r="B128" s="413"/>
      <c r="C128" s="413"/>
      <c r="D128" s="413"/>
      <c r="E128" s="413"/>
      <c r="F128" s="414"/>
      <c r="G128" s="415"/>
      <c r="H128" s="4"/>
    </row>
    <row r="129" spans="1:8" x14ac:dyDescent="0.2">
      <c r="A129" s="16" t="s">
        <v>27</v>
      </c>
      <c r="B129" s="416" t="s">
        <v>105</v>
      </c>
      <c r="C129" s="417"/>
      <c r="D129" s="417"/>
      <c r="E129" s="417"/>
      <c r="F129" s="418"/>
      <c r="G129" s="18">
        <f>G34</f>
        <v>0</v>
      </c>
      <c r="H129" s="4"/>
    </row>
    <row r="130" spans="1:8" x14ac:dyDescent="0.2">
      <c r="A130" s="165" t="s">
        <v>28</v>
      </c>
      <c r="B130" s="389" t="s">
        <v>106</v>
      </c>
      <c r="C130" s="390"/>
      <c r="D130" s="390"/>
      <c r="E130" s="390"/>
      <c r="F130" s="391"/>
      <c r="G130" s="166">
        <f>G68</f>
        <v>0</v>
      </c>
      <c r="H130" s="4"/>
    </row>
    <row r="131" spans="1:8" x14ac:dyDescent="0.2">
      <c r="A131" s="165" t="s">
        <v>29</v>
      </c>
      <c r="B131" s="389" t="s">
        <v>107</v>
      </c>
      <c r="C131" s="390"/>
      <c r="D131" s="390"/>
      <c r="E131" s="390"/>
      <c r="F131" s="391"/>
      <c r="G131" s="166">
        <f>G77</f>
        <v>0</v>
      </c>
      <c r="H131" s="4"/>
    </row>
    <row r="132" spans="1:8" x14ac:dyDescent="0.2">
      <c r="A132" s="165" t="s">
        <v>30</v>
      </c>
      <c r="B132" s="389" t="s">
        <v>108</v>
      </c>
      <c r="C132" s="390"/>
      <c r="D132" s="390"/>
      <c r="E132" s="390"/>
      <c r="F132" s="391"/>
      <c r="G132" s="166">
        <f>G106</f>
        <v>0</v>
      </c>
      <c r="H132" s="4"/>
    </row>
    <row r="133" spans="1:8" x14ac:dyDescent="0.2">
      <c r="A133" s="165" t="s">
        <v>31</v>
      </c>
      <c r="B133" s="389" t="s">
        <v>109</v>
      </c>
      <c r="C133" s="390"/>
      <c r="D133" s="390"/>
      <c r="E133" s="390"/>
      <c r="F133" s="391"/>
      <c r="G133" s="166">
        <f>G116</f>
        <v>0</v>
      </c>
      <c r="H133" s="4"/>
    </row>
    <row r="134" spans="1:8" x14ac:dyDescent="0.2">
      <c r="A134" s="165"/>
      <c r="B134" s="392" t="s">
        <v>110</v>
      </c>
      <c r="C134" s="393"/>
      <c r="D134" s="393"/>
      <c r="E134" s="393"/>
      <c r="F134" s="394"/>
      <c r="G134" s="166">
        <f>SUM(G129:G133)</f>
        <v>0</v>
      </c>
      <c r="H134" s="4"/>
    </row>
    <row r="135" spans="1:8" x14ac:dyDescent="0.2">
      <c r="A135" s="165" t="s">
        <v>33</v>
      </c>
      <c r="B135" s="395" t="s">
        <v>111</v>
      </c>
      <c r="C135" s="396"/>
      <c r="D135" s="396"/>
      <c r="E135" s="396"/>
      <c r="F135" s="397"/>
      <c r="G135" s="166">
        <f ca="1">G127</f>
        <v>0</v>
      </c>
      <c r="H135" s="4"/>
    </row>
    <row r="136" spans="1:8" x14ac:dyDescent="0.2">
      <c r="A136" s="398" t="s">
        <v>112</v>
      </c>
      <c r="B136" s="399"/>
      <c r="C136" s="399"/>
      <c r="D136" s="399"/>
      <c r="E136" s="399"/>
      <c r="F136" s="400"/>
      <c r="G136" s="149">
        <f ca="1">SUM(G134:G135)</f>
        <v>0</v>
      </c>
      <c r="H136" s="4">
        <f ca="1">SUM(G129:G135)-G134</f>
        <v>0</v>
      </c>
    </row>
    <row r="137" spans="1:8" x14ac:dyDescent="0.2">
      <c r="A137" s="401" t="s">
        <v>12</v>
      </c>
      <c r="B137" s="402"/>
      <c r="C137" s="402"/>
      <c r="D137" s="402"/>
      <c r="E137" s="402"/>
      <c r="F137" s="402"/>
      <c r="G137" s="403"/>
      <c r="H137" s="4"/>
    </row>
    <row r="138" spans="1:8" x14ac:dyDescent="0.2">
      <c r="A138" s="26"/>
      <c r="B138" s="27" t="s">
        <v>113</v>
      </c>
      <c r="C138" s="27"/>
      <c r="D138" s="27"/>
      <c r="E138" s="27"/>
      <c r="F138" s="28"/>
      <c r="G138" s="29">
        <f ca="1">G136</f>
        <v>0</v>
      </c>
      <c r="H138" s="4"/>
    </row>
    <row r="139" spans="1:8" x14ac:dyDescent="0.2">
      <c r="A139" s="175"/>
      <c r="B139" s="30" t="s">
        <v>114</v>
      </c>
      <c r="C139" s="30"/>
      <c r="D139" s="30"/>
      <c r="E139" s="30"/>
      <c r="F139" s="31">
        <f>F21</f>
        <v>1</v>
      </c>
      <c r="G139" s="176">
        <f ca="1">G138*F139</f>
        <v>0</v>
      </c>
      <c r="H139" s="4"/>
    </row>
    <row r="140" spans="1:8" ht="13.5" thickBot="1" x14ac:dyDescent="0.25">
      <c r="A140" s="177"/>
      <c r="B140" s="178" t="s">
        <v>115</v>
      </c>
      <c r="C140" s="178"/>
      <c r="D140" s="178"/>
      <c r="E140" s="178"/>
      <c r="F140" s="179"/>
      <c r="G140" s="180">
        <f>F21*F22</f>
        <v>1</v>
      </c>
      <c r="H140" s="4"/>
    </row>
    <row r="141" spans="1:8" x14ac:dyDescent="0.2">
      <c r="F141" s="183"/>
    </row>
    <row r="148" spans="7:7" x14ac:dyDescent="0.2">
      <c r="G148" s="32"/>
    </row>
  </sheetData>
  <mergeCells count="140">
    <mergeCell ref="A1:G1"/>
    <mergeCell ref="A2:C2"/>
    <mergeCell ref="F2:G2"/>
    <mergeCell ref="A3:G4"/>
    <mergeCell ref="A5:G5"/>
    <mergeCell ref="A6:E6"/>
    <mergeCell ref="F6:G6"/>
    <mergeCell ref="A12:E12"/>
    <mergeCell ref="F12:G12"/>
    <mergeCell ref="A13:E13"/>
    <mergeCell ref="F13:G13"/>
    <mergeCell ref="A14:G14"/>
    <mergeCell ref="A15:E15"/>
    <mergeCell ref="F15:G15"/>
    <mergeCell ref="A7:E7"/>
    <mergeCell ref="F7:G7"/>
    <mergeCell ref="A8:G9"/>
    <mergeCell ref="A10:E10"/>
    <mergeCell ref="F10:G10"/>
    <mergeCell ref="A11:E11"/>
    <mergeCell ref="F11:G11"/>
    <mergeCell ref="A19:E19"/>
    <mergeCell ref="F19:G19"/>
    <mergeCell ref="A20:E20"/>
    <mergeCell ref="F20:G20"/>
    <mergeCell ref="A21:E21"/>
    <mergeCell ref="F21:G21"/>
    <mergeCell ref="A16:E16"/>
    <mergeCell ref="F16:G16"/>
    <mergeCell ref="A17:E17"/>
    <mergeCell ref="F17:G17"/>
    <mergeCell ref="A18:E18"/>
    <mergeCell ref="F18:G18"/>
    <mergeCell ref="B26:E26"/>
    <mergeCell ref="B27:E27"/>
    <mergeCell ref="B28:E28"/>
    <mergeCell ref="B29:E29"/>
    <mergeCell ref="B30:E30"/>
    <mergeCell ref="B31:E31"/>
    <mergeCell ref="A22:E22"/>
    <mergeCell ref="F22:G22"/>
    <mergeCell ref="A23:E23"/>
    <mergeCell ref="F23:G23"/>
    <mergeCell ref="A24:G24"/>
    <mergeCell ref="A25:G25"/>
    <mergeCell ref="B38:E38"/>
    <mergeCell ref="B39:E39"/>
    <mergeCell ref="A41:E41"/>
    <mergeCell ref="A42:G42"/>
    <mergeCell ref="B43:E43"/>
    <mergeCell ref="B44:E44"/>
    <mergeCell ref="B32:E32"/>
    <mergeCell ref="B33:E33"/>
    <mergeCell ref="A34:F34"/>
    <mergeCell ref="A35:G35"/>
    <mergeCell ref="A36:G36"/>
    <mergeCell ref="B37:E37"/>
    <mergeCell ref="A51:E51"/>
    <mergeCell ref="A52:G52"/>
    <mergeCell ref="B53:D53"/>
    <mergeCell ref="B54:D54"/>
    <mergeCell ref="B55:D55"/>
    <mergeCell ref="B56:D56"/>
    <mergeCell ref="B45:E45"/>
    <mergeCell ref="B46:E46"/>
    <mergeCell ref="B47:E47"/>
    <mergeCell ref="B48:E48"/>
    <mergeCell ref="B49:E49"/>
    <mergeCell ref="B50:E50"/>
    <mergeCell ref="A63:F63"/>
    <mergeCell ref="A64:G64"/>
    <mergeCell ref="B65:E65"/>
    <mergeCell ref="B66:E66"/>
    <mergeCell ref="B67:F67"/>
    <mergeCell ref="A68:F68"/>
    <mergeCell ref="B57:D57"/>
    <mergeCell ref="B58:D58"/>
    <mergeCell ref="B59:D59"/>
    <mergeCell ref="B60:D60"/>
    <mergeCell ref="B61:D61"/>
    <mergeCell ref="B62:D62"/>
    <mergeCell ref="B76:E76"/>
    <mergeCell ref="A77:E77"/>
    <mergeCell ref="A78:G78"/>
    <mergeCell ref="A79:G79"/>
    <mergeCell ref="B80:E80"/>
    <mergeCell ref="B81:E81"/>
    <mergeCell ref="A69:G69"/>
    <mergeCell ref="B71:E71"/>
    <mergeCell ref="B72:E72"/>
    <mergeCell ref="B73:E73"/>
    <mergeCell ref="B74:E74"/>
    <mergeCell ref="B75:E75"/>
    <mergeCell ref="B88:E88"/>
    <mergeCell ref="B89:E89"/>
    <mergeCell ref="B90:E90"/>
    <mergeCell ref="B91:E91"/>
    <mergeCell ref="A92:E92"/>
    <mergeCell ref="A93:G93"/>
    <mergeCell ref="B82:E82"/>
    <mergeCell ref="B83:E83"/>
    <mergeCell ref="B84:E84"/>
    <mergeCell ref="B85:E85"/>
    <mergeCell ref="A86:E86"/>
    <mergeCell ref="A87:G87"/>
    <mergeCell ref="A100:E100"/>
    <mergeCell ref="A101:G101"/>
    <mergeCell ref="B102:E102"/>
    <mergeCell ref="B103:E103"/>
    <mergeCell ref="B104:E104"/>
    <mergeCell ref="B105:E105"/>
    <mergeCell ref="B94:E94"/>
    <mergeCell ref="B95:E95"/>
    <mergeCell ref="A96:E96"/>
    <mergeCell ref="A97:G97"/>
    <mergeCell ref="B98:E98"/>
    <mergeCell ref="B99:E99"/>
    <mergeCell ref="B121:E121"/>
    <mergeCell ref="B122:E122"/>
    <mergeCell ref="B123:E123"/>
    <mergeCell ref="B124:E124"/>
    <mergeCell ref="B125:E125"/>
    <mergeCell ref="B126:E126"/>
    <mergeCell ref="A106:F106"/>
    <mergeCell ref="A107:G107"/>
    <mergeCell ref="A116:F116"/>
    <mergeCell ref="A117:G117"/>
    <mergeCell ref="B119:E119"/>
    <mergeCell ref="B120:E120"/>
    <mergeCell ref="B133:F133"/>
    <mergeCell ref="B134:F134"/>
    <mergeCell ref="B135:F135"/>
    <mergeCell ref="A136:F136"/>
    <mergeCell ref="A137:G137"/>
    <mergeCell ref="A127:E127"/>
    <mergeCell ref="A128:G128"/>
    <mergeCell ref="B129:F129"/>
    <mergeCell ref="B130:F130"/>
    <mergeCell ref="B131:F131"/>
    <mergeCell ref="B132:F132"/>
  </mergeCells>
  <printOptions horizontalCentered="1"/>
  <pageMargins left="0.78740157480314965" right="0.78740157480314965" top="0.59055118110236227" bottom="0.98425196850393704" header="0.11811023622047245" footer="0.31496062992125984"/>
  <pageSetup paperSize="9" scale="78" firstPageNumber="0" fitToHeight="2" orientation="portrait" r:id="rId1"/>
  <headerFooter alignWithMargins="0">
    <oddHeader>&amp;R&amp;9Modelo (Nome da Empresa)</oddHeader>
    <oddFooter>&amp;C&amp;9&amp;A - Pag. &amp;P</oddFooter>
  </headerFooter>
  <rowBreaks count="1" manualBreakCount="1">
    <brk id="68" max="6"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H148"/>
  <sheetViews>
    <sheetView view="pageBreakPreview" topLeftCell="A103" zoomScaleNormal="100" zoomScaleSheetLayoutView="100" workbookViewId="0">
      <selection activeCell="G139" sqref="G139"/>
    </sheetView>
  </sheetViews>
  <sheetFormatPr defaultColWidth="9.140625" defaultRowHeight="12.75" x14ac:dyDescent="0.2"/>
  <cols>
    <col min="1" max="1" width="4.7109375" style="1" customWidth="1"/>
    <col min="2" max="2" width="19.7109375" style="1" customWidth="1"/>
    <col min="3" max="5" width="11.7109375" style="1" customWidth="1"/>
    <col min="6" max="7" width="13.7109375" style="1" customWidth="1"/>
    <col min="8" max="16381" width="9.140625" style="1"/>
    <col min="16382" max="16384" width="17" style="1" customWidth="1"/>
  </cols>
  <sheetData>
    <row r="1" spans="1:8" ht="30" customHeight="1" thickBot="1" x14ac:dyDescent="0.25">
      <c r="A1" s="477" t="s">
        <v>13</v>
      </c>
      <c r="B1" s="477"/>
      <c r="C1" s="477"/>
      <c r="D1" s="477"/>
      <c r="E1" s="477"/>
      <c r="F1" s="477"/>
      <c r="G1" s="477"/>
    </row>
    <row r="2" spans="1:8" ht="18.75" customHeight="1" x14ac:dyDescent="0.2">
      <c r="A2" s="475" t="s">
        <v>235</v>
      </c>
      <c r="B2" s="476"/>
      <c r="C2" s="476"/>
      <c r="D2" s="2"/>
      <c r="E2" s="2"/>
      <c r="F2" s="478"/>
      <c r="G2" s="479"/>
    </row>
    <row r="3" spans="1:8" ht="18" customHeight="1" x14ac:dyDescent="0.2">
      <c r="A3" s="480" t="s">
        <v>236</v>
      </c>
      <c r="B3" s="481"/>
      <c r="C3" s="481"/>
      <c r="D3" s="481"/>
      <c r="E3" s="481"/>
      <c r="F3" s="481"/>
      <c r="G3" s="482"/>
    </row>
    <row r="4" spans="1:8" ht="18" customHeight="1" thickBot="1" x14ac:dyDescent="0.25">
      <c r="A4" s="483"/>
      <c r="B4" s="484"/>
      <c r="C4" s="484"/>
      <c r="D4" s="484"/>
      <c r="E4" s="484"/>
      <c r="F4" s="484"/>
      <c r="G4" s="485"/>
    </row>
    <row r="5" spans="1:8" ht="14.1" customHeight="1" x14ac:dyDescent="0.2">
      <c r="A5" s="486" t="s">
        <v>4</v>
      </c>
      <c r="B5" s="487"/>
      <c r="C5" s="487"/>
      <c r="D5" s="487"/>
      <c r="E5" s="487"/>
      <c r="F5" s="488"/>
      <c r="G5" s="489"/>
    </row>
    <row r="6" spans="1:8" x14ac:dyDescent="0.2">
      <c r="A6" s="460" t="s">
        <v>15</v>
      </c>
      <c r="B6" s="461"/>
      <c r="C6" s="461"/>
      <c r="D6" s="461"/>
      <c r="E6" s="462"/>
      <c r="F6" s="452"/>
      <c r="G6" s="453"/>
    </row>
    <row r="7" spans="1:8" ht="14.1" customHeight="1" x14ac:dyDescent="0.2">
      <c r="A7" s="460" t="s">
        <v>10</v>
      </c>
      <c r="B7" s="461"/>
      <c r="C7" s="461"/>
      <c r="D7" s="461"/>
      <c r="E7" s="462"/>
      <c r="F7" s="492" t="s">
        <v>242</v>
      </c>
      <c r="G7" s="453"/>
    </row>
    <row r="8" spans="1:8" ht="19.5" customHeight="1" x14ac:dyDescent="0.2">
      <c r="A8" s="493" t="s">
        <v>411</v>
      </c>
      <c r="B8" s="494"/>
      <c r="C8" s="494"/>
      <c r="D8" s="494"/>
      <c r="E8" s="494"/>
      <c r="F8" s="494"/>
      <c r="G8" s="495"/>
    </row>
    <row r="9" spans="1:8" ht="19.5" customHeight="1" x14ac:dyDescent="0.2">
      <c r="A9" s="496"/>
      <c r="B9" s="497"/>
      <c r="C9" s="497"/>
      <c r="D9" s="497"/>
      <c r="E9" s="497"/>
      <c r="F9" s="497"/>
      <c r="G9" s="498"/>
    </row>
    <row r="10" spans="1:8" ht="14.1" customHeight="1" x14ac:dyDescent="0.2">
      <c r="A10" s="455" t="s">
        <v>16</v>
      </c>
      <c r="B10" s="456"/>
      <c r="C10" s="456"/>
      <c r="D10" s="456"/>
      <c r="E10" s="457"/>
      <c r="F10" s="490">
        <v>2023</v>
      </c>
      <c r="G10" s="491"/>
    </row>
    <row r="11" spans="1:8" ht="14.1" customHeight="1" x14ac:dyDescent="0.2">
      <c r="A11" s="455" t="s">
        <v>17</v>
      </c>
      <c r="B11" s="456"/>
      <c r="C11" s="456"/>
      <c r="D11" s="456"/>
      <c r="E11" s="457"/>
      <c r="F11" s="490" t="s">
        <v>148</v>
      </c>
      <c r="G11" s="491"/>
    </row>
    <row r="12" spans="1:8" ht="14.1" customHeight="1" x14ac:dyDescent="0.2">
      <c r="A12" s="455" t="s">
        <v>18</v>
      </c>
      <c r="B12" s="456"/>
      <c r="C12" s="456"/>
      <c r="D12" s="456"/>
      <c r="E12" s="457"/>
      <c r="F12" s="490" t="s">
        <v>19</v>
      </c>
      <c r="G12" s="491"/>
    </row>
    <row r="13" spans="1:8" ht="14.1" customHeight="1" x14ac:dyDescent="0.2">
      <c r="A13" s="455" t="s">
        <v>9</v>
      </c>
      <c r="B13" s="456"/>
      <c r="C13" s="456"/>
      <c r="D13" s="456"/>
      <c r="E13" s="457"/>
      <c r="F13" s="490" t="s">
        <v>8</v>
      </c>
      <c r="G13" s="491"/>
    </row>
    <row r="14" spans="1:8" ht="14.1" customHeight="1" x14ac:dyDescent="0.2">
      <c r="A14" s="412" t="s">
        <v>5</v>
      </c>
      <c r="B14" s="413"/>
      <c r="C14" s="413"/>
      <c r="D14" s="413"/>
      <c r="E14" s="413"/>
      <c r="F14" s="414"/>
      <c r="G14" s="415"/>
    </row>
    <row r="15" spans="1:8" ht="14.1" customHeight="1" x14ac:dyDescent="0.2">
      <c r="A15" s="455" t="s">
        <v>6</v>
      </c>
      <c r="B15" s="456"/>
      <c r="C15" s="456"/>
      <c r="D15" s="456"/>
      <c r="E15" s="457"/>
      <c r="F15" s="469">
        <v>0</v>
      </c>
      <c r="G15" s="470"/>
    </row>
    <row r="16" spans="1:8" ht="14.1" customHeight="1" x14ac:dyDescent="0.2">
      <c r="A16" s="455" t="s">
        <v>0</v>
      </c>
      <c r="B16" s="456"/>
      <c r="C16" s="456"/>
      <c r="D16" s="456"/>
      <c r="E16" s="457"/>
      <c r="F16" s="471" t="s">
        <v>183</v>
      </c>
      <c r="G16" s="472"/>
      <c r="H16" s="3"/>
    </row>
    <row r="17" spans="1:8" ht="14.1" customHeight="1" x14ac:dyDescent="0.2">
      <c r="A17" s="455" t="s">
        <v>20</v>
      </c>
      <c r="B17" s="456"/>
      <c r="C17" s="456"/>
      <c r="D17" s="456"/>
      <c r="E17" s="457"/>
      <c r="F17" s="471"/>
      <c r="G17" s="472"/>
      <c r="H17" s="3"/>
    </row>
    <row r="18" spans="1:8" ht="14.1" customHeight="1" x14ac:dyDescent="0.2">
      <c r="A18" s="455" t="s">
        <v>1</v>
      </c>
      <c r="B18" s="456"/>
      <c r="C18" s="456"/>
      <c r="D18" s="456"/>
      <c r="E18" s="457"/>
      <c r="F18" s="465">
        <v>0</v>
      </c>
      <c r="G18" s="466"/>
    </row>
    <row r="19" spans="1:8" ht="14.1" customHeight="1" x14ac:dyDescent="0.2">
      <c r="A19" s="460" t="s">
        <v>7</v>
      </c>
      <c r="B19" s="461"/>
      <c r="C19" s="461"/>
      <c r="D19" s="461"/>
      <c r="E19" s="462"/>
      <c r="F19" s="467">
        <v>44927</v>
      </c>
      <c r="G19" s="468"/>
    </row>
    <row r="20" spans="1:8" ht="14.1" customHeight="1" x14ac:dyDescent="0.2">
      <c r="A20" s="455" t="s">
        <v>21</v>
      </c>
      <c r="B20" s="456"/>
      <c r="C20" s="456"/>
      <c r="D20" s="456"/>
      <c r="E20" s="457"/>
      <c r="F20" s="458" t="s">
        <v>141</v>
      </c>
      <c r="G20" s="459"/>
    </row>
    <row r="21" spans="1:8" ht="14.1" customHeight="1" x14ac:dyDescent="0.2">
      <c r="A21" s="460" t="s">
        <v>22</v>
      </c>
      <c r="B21" s="461"/>
      <c r="C21" s="461"/>
      <c r="D21" s="461"/>
      <c r="E21" s="462"/>
      <c r="F21" s="463">
        <v>1</v>
      </c>
      <c r="G21" s="464"/>
    </row>
    <row r="22" spans="1:8" ht="14.1" customHeight="1" x14ac:dyDescent="0.2">
      <c r="A22" s="460" t="s">
        <v>23</v>
      </c>
      <c r="B22" s="461"/>
      <c r="C22" s="461"/>
      <c r="D22" s="461"/>
      <c r="E22" s="462"/>
      <c r="F22" s="463">
        <v>5</v>
      </c>
      <c r="G22" s="464"/>
    </row>
    <row r="23" spans="1:8" ht="12.75" customHeight="1" x14ac:dyDescent="0.2">
      <c r="A23" s="460" t="s">
        <v>24</v>
      </c>
      <c r="B23" s="461"/>
      <c r="C23" s="461"/>
      <c r="D23" s="461"/>
      <c r="E23" s="462"/>
      <c r="F23" s="473" t="s">
        <v>233</v>
      </c>
      <c r="G23" s="474"/>
    </row>
    <row r="24" spans="1:8" ht="27.75" customHeight="1" x14ac:dyDescent="0.2">
      <c r="A24" s="451" t="s">
        <v>245</v>
      </c>
      <c r="B24" s="452"/>
      <c r="C24" s="452"/>
      <c r="D24" s="452"/>
      <c r="E24" s="452"/>
      <c r="F24" s="452"/>
      <c r="G24" s="453"/>
    </row>
    <row r="25" spans="1:8" x14ac:dyDescent="0.2">
      <c r="A25" s="412" t="s">
        <v>2</v>
      </c>
      <c r="B25" s="413"/>
      <c r="C25" s="413"/>
      <c r="D25" s="413"/>
      <c r="E25" s="413"/>
      <c r="F25" s="414"/>
      <c r="G25" s="415"/>
    </row>
    <row r="26" spans="1:8" x14ac:dyDescent="0.2">
      <c r="A26" s="143">
        <v>1</v>
      </c>
      <c r="B26" s="454" t="s">
        <v>25</v>
      </c>
      <c r="C26" s="454"/>
      <c r="D26" s="454"/>
      <c r="E26" s="454"/>
      <c r="F26" s="185" t="s">
        <v>26</v>
      </c>
      <c r="G26" s="144" t="s">
        <v>3</v>
      </c>
    </row>
    <row r="27" spans="1:8" s="34" customFormat="1" x14ac:dyDescent="0.2">
      <c r="A27" s="145" t="s">
        <v>27</v>
      </c>
      <c r="B27" s="450" t="s">
        <v>152</v>
      </c>
      <c r="C27" s="450"/>
      <c r="D27" s="450"/>
      <c r="E27" s="450"/>
      <c r="F27" s="146">
        <v>1</v>
      </c>
      <c r="G27" s="147">
        <f>F18*F27</f>
        <v>0</v>
      </c>
      <c r="H27" s="59"/>
    </row>
    <row r="28" spans="1:8" s="34" customFormat="1" x14ac:dyDescent="0.2">
      <c r="A28" s="145" t="s">
        <v>28</v>
      </c>
      <c r="B28" s="448" t="s">
        <v>116</v>
      </c>
      <c r="C28" s="448"/>
      <c r="D28" s="448"/>
      <c r="E28" s="448"/>
      <c r="F28" s="148"/>
      <c r="G28" s="147">
        <f>ROUND(F18*F28,2)</f>
        <v>0</v>
      </c>
      <c r="H28" s="59"/>
    </row>
    <row r="29" spans="1:8" s="34" customFormat="1" x14ac:dyDescent="0.2">
      <c r="A29" s="145" t="s">
        <v>29</v>
      </c>
      <c r="B29" s="448" t="s">
        <v>14</v>
      </c>
      <c r="C29" s="448"/>
      <c r="D29" s="448"/>
      <c r="E29" s="448"/>
      <c r="F29" s="148">
        <v>0.4</v>
      </c>
      <c r="G29" s="147">
        <f>ROUND(F15*F29,2)</f>
        <v>0</v>
      </c>
      <c r="H29" s="59"/>
    </row>
    <row r="30" spans="1:8" s="34" customFormat="1" x14ac:dyDescent="0.2">
      <c r="A30" s="145" t="s">
        <v>30</v>
      </c>
      <c r="B30" s="448" t="s">
        <v>153</v>
      </c>
      <c r="C30" s="448"/>
      <c r="D30" s="448"/>
      <c r="E30" s="448"/>
      <c r="F30" s="148"/>
      <c r="G30" s="147">
        <f>ROUND(F18*F30,2)</f>
        <v>0</v>
      </c>
      <c r="H30" s="59"/>
    </row>
    <row r="31" spans="1:8" s="34" customFormat="1" x14ac:dyDescent="0.2">
      <c r="A31" s="145" t="s">
        <v>31</v>
      </c>
      <c r="B31" s="448" t="s">
        <v>32</v>
      </c>
      <c r="C31" s="448"/>
      <c r="D31" s="448"/>
      <c r="E31" s="448"/>
      <c r="F31" s="146">
        <f>ROUND((ROUND((0*15.22),2)/52.5)*60,2)</f>
        <v>0</v>
      </c>
      <c r="G31" s="147">
        <f>ROUND((F18/192*0.2)*F31,2)</f>
        <v>0</v>
      </c>
      <c r="H31" s="59"/>
    </row>
    <row r="32" spans="1:8" s="34" customFormat="1" x14ac:dyDescent="0.2">
      <c r="A32" s="145" t="s">
        <v>33</v>
      </c>
      <c r="B32" s="448" t="s">
        <v>154</v>
      </c>
      <c r="C32" s="448"/>
      <c r="D32" s="448"/>
      <c r="E32" s="448"/>
      <c r="F32" s="146">
        <f>ROUND(SUM(F31)/25*5,2)</f>
        <v>0</v>
      </c>
      <c r="G32" s="147">
        <f>ROUND((F18/192*0.2)*F32,2)</f>
        <v>0</v>
      </c>
      <c r="H32" s="59"/>
    </row>
    <row r="33" spans="1:8" s="34" customFormat="1" x14ac:dyDescent="0.2">
      <c r="A33" s="145" t="s">
        <v>47</v>
      </c>
      <c r="B33" s="448" t="s">
        <v>155</v>
      </c>
      <c r="C33" s="448"/>
      <c r="D33" s="448"/>
      <c r="E33" s="448"/>
      <c r="F33" s="148"/>
      <c r="G33" s="147">
        <v>0</v>
      </c>
    </row>
    <row r="34" spans="1:8" x14ac:dyDescent="0.2">
      <c r="A34" s="419" t="s">
        <v>34</v>
      </c>
      <c r="B34" s="400"/>
      <c r="C34" s="400"/>
      <c r="D34" s="400"/>
      <c r="E34" s="400"/>
      <c r="F34" s="449"/>
      <c r="G34" s="149">
        <f>SUM(G27:G33)</f>
        <v>0</v>
      </c>
    </row>
    <row r="35" spans="1:8" x14ac:dyDescent="0.2">
      <c r="A35" s="412" t="s">
        <v>35</v>
      </c>
      <c r="B35" s="413"/>
      <c r="C35" s="413"/>
      <c r="D35" s="413"/>
      <c r="E35" s="413"/>
      <c r="F35" s="414"/>
      <c r="G35" s="415"/>
    </row>
    <row r="36" spans="1:8" x14ac:dyDescent="0.2">
      <c r="A36" s="420" t="s">
        <v>36</v>
      </c>
      <c r="B36" s="421"/>
      <c r="C36" s="421"/>
      <c r="D36" s="421"/>
      <c r="E36" s="421"/>
      <c r="F36" s="421"/>
      <c r="G36" s="422"/>
      <c r="H36" s="4"/>
    </row>
    <row r="37" spans="1:8" s="7" customFormat="1" x14ac:dyDescent="0.2">
      <c r="A37" s="36" t="s">
        <v>27</v>
      </c>
      <c r="B37" s="423" t="s">
        <v>37</v>
      </c>
      <c r="C37" s="424"/>
      <c r="D37" s="424"/>
      <c r="E37" s="447"/>
      <c r="F37" s="150">
        <f>ROUND((1/12),6)*0</f>
        <v>0</v>
      </c>
      <c r="G37" s="151">
        <f>ROUND(G$34*F37,2)</f>
        <v>0</v>
      </c>
      <c r="H37" s="57"/>
    </row>
    <row r="38" spans="1:8" x14ac:dyDescent="0.2">
      <c r="A38" s="152" t="s">
        <v>28</v>
      </c>
      <c r="B38" s="434" t="s">
        <v>156</v>
      </c>
      <c r="C38" s="435"/>
      <c r="D38" s="435"/>
      <c r="E38" s="445"/>
      <c r="F38" s="153">
        <f>ROUND((1/11)+(1/11)/3, 3)*0</f>
        <v>0</v>
      </c>
      <c r="G38" s="8">
        <f>ROUND(G$34*F38,2)</f>
        <v>0</v>
      </c>
      <c r="H38" s="4"/>
    </row>
    <row r="39" spans="1:8" x14ac:dyDescent="0.2">
      <c r="A39" s="154"/>
      <c r="B39" s="446" t="s">
        <v>38</v>
      </c>
      <c r="C39" s="446"/>
      <c r="D39" s="446"/>
      <c r="E39" s="446"/>
      <c r="F39" s="37">
        <f>SUM(F37:F38)</f>
        <v>0</v>
      </c>
      <c r="G39" s="151"/>
      <c r="H39" s="4"/>
    </row>
    <row r="40" spans="1:8" x14ac:dyDescent="0.2">
      <c r="A40" s="155" t="s">
        <v>29</v>
      </c>
      <c r="B40" s="38" t="s">
        <v>39</v>
      </c>
      <c r="C40" s="39"/>
      <c r="D40" s="39"/>
      <c r="E40" s="39"/>
      <c r="F40" s="40">
        <f>ROUND((F51*F39),4)</f>
        <v>0</v>
      </c>
      <c r="G40" s="9">
        <f>ROUND(G$34*F40,2)</f>
        <v>0</v>
      </c>
      <c r="H40" s="4"/>
    </row>
    <row r="41" spans="1:8" x14ac:dyDescent="0.2">
      <c r="A41" s="427" t="s">
        <v>40</v>
      </c>
      <c r="B41" s="428"/>
      <c r="C41" s="428"/>
      <c r="D41" s="428"/>
      <c r="E41" s="426"/>
      <c r="F41" s="41">
        <f>ROUND(SUM(F39:F40),4)</f>
        <v>0</v>
      </c>
      <c r="G41" s="156">
        <f>SUM(G37:G40)</f>
        <v>0</v>
      </c>
      <c r="H41" s="4">
        <f>ROUND(G34*F41,2)</f>
        <v>0</v>
      </c>
    </row>
    <row r="42" spans="1:8" x14ac:dyDescent="0.2">
      <c r="A42" s="420" t="s">
        <v>118</v>
      </c>
      <c r="B42" s="421"/>
      <c r="C42" s="421"/>
      <c r="D42" s="421"/>
      <c r="E42" s="421"/>
      <c r="F42" s="421"/>
      <c r="G42" s="422"/>
      <c r="H42" s="4">
        <f>SUM(G41,G34)</f>
        <v>0</v>
      </c>
    </row>
    <row r="43" spans="1:8" x14ac:dyDescent="0.2">
      <c r="A43" s="42" t="s">
        <v>27</v>
      </c>
      <c r="B43" s="423" t="s">
        <v>41</v>
      </c>
      <c r="C43" s="424"/>
      <c r="D43" s="424"/>
      <c r="E43" s="447"/>
      <c r="F43" s="43">
        <v>0</v>
      </c>
      <c r="G43" s="23">
        <f>ROUND((G$34)*F43,2)</f>
        <v>0</v>
      </c>
      <c r="H43" s="4"/>
    </row>
    <row r="44" spans="1:8" x14ac:dyDescent="0.2">
      <c r="A44" s="36" t="s">
        <v>28</v>
      </c>
      <c r="B44" s="432" t="s">
        <v>42</v>
      </c>
      <c r="C44" s="433"/>
      <c r="D44" s="433"/>
      <c r="E44" s="444"/>
      <c r="F44" s="150">
        <v>0</v>
      </c>
      <c r="G44" s="157">
        <f>ROUND((G$34)*F44,2)</f>
        <v>0</v>
      </c>
      <c r="H44" s="4"/>
    </row>
    <row r="45" spans="1:8" x14ac:dyDescent="0.2">
      <c r="A45" s="36" t="s">
        <v>29</v>
      </c>
      <c r="B45" s="432" t="s">
        <v>43</v>
      </c>
      <c r="C45" s="433"/>
      <c r="D45" s="433"/>
      <c r="E45" s="444"/>
      <c r="F45" s="158">
        <v>0</v>
      </c>
      <c r="G45" s="157">
        <f t="shared" ref="G45:G50" si="0">ROUND((G$34)*F45,2)</f>
        <v>0</v>
      </c>
      <c r="H45" s="4"/>
    </row>
    <row r="46" spans="1:8" x14ac:dyDescent="0.2">
      <c r="A46" s="36" t="s">
        <v>30</v>
      </c>
      <c r="B46" s="432" t="s">
        <v>44</v>
      </c>
      <c r="C46" s="433"/>
      <c r="D46" s="433"/>
      <c r="E46" s="444"/>
      <c r="F46" s="150">
        <v>0</v>
      </c>
      <c r="G46" s="157">
        <f t="shared" si="0"/>
        <v>0</v>
      </c>
      <c r="H46" s="4"/>
    </row>
    <row r="47" spans="1:8" x14ac:dyDescent="0.2">
      <c r="A47" s="36" t="s">
        <v>31</v>
      </c>
      <c r="B47" s="432" t="s">
        <v>45</v>
      </c>
      <c r="C47" s="433"/>
      <c r="D47" s="433"/>
      <c r="E47" s="444"/>
      <c r="F47" s="150">
        <v>0</v>
      </c>
      <c r="G47" s="157">
        <f t="shared" si="0"/>
        <v>0</v>
      </c>
      <c r="H47" s="4"/>
    </row>
    <row r="48" spans="1:8" x14ac:dyDescent="0.2">
      <c r="A48" s="36" t="s">
        <v>33</v>
      </c>
      <c r="B48" s="432" t="s">
        <v>46</v>
      </c>
      <c r="C48" s="433"/>
      <c r="D48" s="433"/>
      <c r="E48" s="444"/>
      <c r="F48" s="150">
        <v>0</v>
      </c>
      <c r="G48" s="157">
        <f t="shared" si="0"/>
        <v>0</v>
      </c>
      <c r="H48" s="4"/>
    </row>
    <row r="49" spans="1:8" x14ac:dyDescent="0.2">
      <c r="A49" s="36" t="s">
        <v>47</v>
      </c>
      <c r="B49" s="432" t="s">
        <v>48</v>
      </c>
      <c r="C49" s="433"/>
      <c r="D49" s="433"/>
      <c r="E49" s="444"/>
      <c r="F49" s="150">
        <v>0</v>
      </c>
      <c r="G49" s="157">
        <f t="shared" si="0"/>
        <v>0</v>
      </c>
      <c r="H49" s="4"/>
    </row>
    <row r="50" spans="1:8" x14ac:dyDescent="0.2">
      <c r="A50" s="152" t="s">
        <v>49</v>
      </c>
      <c r="B50" s="434" t="s">
        <v>50</v>
      </c>
      <c r="C50" s="435"/>
      <c r="D50" s="435"/>
      <c r="E50" s="445"/>
      <c r="F50" s="153">
        <v>0</v>
      </c>
      <c r="G50" s="157">
        <f t="shared" si="0"/>
        <v>0</v>
      </c>
      <c r="H50" s="4"/>
    </row>
    <row r="51" spans="1:8" x14ac:dyDescent="0.2">
      <c r="A51" s="427" t="s">
        <v>51</v>
      </c>
      <c r="B51" s="428"/>
      <c r="C51" s="428"/>
      <c r="D51" s="428"/>
      <c r="E51" s="426"/>
      <c r="F51" s="41">
        <f>SUM(F43:F50)</f>
        <v>0</v>
      </c>
      <c r="G51" s="156">
        <f>SUM(G43:G50)</f>
        <v>0</v>
      </c>
      <c r="H51" s="4">
        <f>ROUND(G34*F51,2)</f>
        <v>0</v>
      </c>
    </row>
    <row r="52" spans="1:8" x14ac:dyDescent="0.2">
      <c r="A52" s="420" t="s">
        <v>52</v>
      </c>
      <c r="B52" s="421"/>
      <c r="C52" s="421"/>
      <c r="D52" s="421"/>
      <c r="E52" s="421"/>
      <c r="F52" s="421"/>
      <c r="G52" s="422"/>
      <c r="H52" s="4"/>
    </row>
    <row r="53" spans="1:8" s="34" customFormat="1" x14ac:dyDescent="0.2">
      <c r="A53" s="42" t="s">
        <v>27</v>
      </c>
      <c r="B53" s="440" t="s">
        <v>53</v>
      </c>
      <c r="C53" s="441"/>
      <c r="D53" s="441"/>
      <c r="E53" s="159">
        <v>0</v>
      </c>
      <c r="F53" s="58">
        <v>52</v>
      </c>
      <c r="G53" s="15">
        <f>IF(ROUND((E53*F53)-(G27*0.06),2)&lt;0,0,ROUND((E53*F53)-(G27*0.06),2))</f>
        <v>0</v>
      </c>
      <c r="H53" s="35"/>
    </row>
    <row r="54" spans="1:8" s="34" customFormat="1" x14ac:dyDescent="0.2">
      <c r="A54" s="36" t="s">
        <v>54</v>
      </c>
      <c r="B54" s="438" t="s">
        <v>55</v>
      </c>
      <c r="C54" s="439"/>
      <c r="D54" s="439"/>
      <c r="E54" s="159">
        <v>0</v>
      </c>
      <c r="F54" s="160">
        <v>26</v>
      </c>
      <c r="G54" s="147">
        <f>ROUND((E54*F54),2)</f>
        <v>0</v>
      </c>
      <c r="H54" s="35"/>
    </row>
    <row r="55" spans="1:8" s="34" customFormat="1" x14ac:dyDescent="0.2">
      <c r="A55" s="36" t="s">
        <v>56</v>
      </c>
      <c r="B55" s="438" t="s">
        <v>57</v>
      </c>
      <c r="C55" s="439"/>
      <c r="D55" s="439"/>
      <c r="E55" s="159">
        <v>0</v>
      </c>
      <c r="F55" s="160">
        <v>1</v>
      </c>
      <c r="G55" s="147">
        <f>ROUND((E55*F55),2)</f>
        <v>0</v>
      </c>
      <c r="H55" s="35"/>
    </row>
    <row r="56" spans="1:8" s="34" customFormat="1" x14ac:dyDescent="0.2">
      <c r="A56" s="36" t="s">
        <v>29</v>
      </c>
      <c r="B56" s="438" t="s">
        <v>151</v>
      </c>
      <c r="C56" s="439"/>
      <c r="D56" s="439"/>
      <c r="E56" s="159">
        <v>0</v>
      </c>
      <c r="F56" s="160">
        <v>1</v>
      </c>
      <c r="G56" s="147">
        <f>ROUND((E56*F56),2)</f>
        <v>0</v>
      </c>
      <c r="H56" s="35"/>
    </row>
    <row r="57" spans="1:8" s="34" customFormat="1" x14ac:dyDescent="0.2">
      <c r="A57" s="36" t="s">
        <v>30</v>
      </c>
      <c r="B57" s="438" t="s">
        <v>151</v>
      </c>
      <c r="C57" s="439"/>
      <c r="D57" s="439"/>
      <c r="E57" s="159">
        <f>ROUND((F18*30%)*5%,2)*0</f>
        <v>0</v>
      </c>
      <c r="F57" s="160">
        <v>1</v>
      </c>
      <c r="G57" s="147">
        <f t="shared" ref="G57:G61" si="1">ROUND((E57*F57),2)</f>
        <v>0</v>
      </c>
      <c r="H57" s="35"/>
    </row>
    <row r="58" spans="1:8" s="34" customFormat="1" x14ac:dyDescent="0.2">
      <c r="A58" s="36" t="s">
        <v>31</v>
      </c>
      <c r="B58" s="438" t="s">
        <v>151</v>
      </c>
      <c r="C58" s="439"/>
      <c r="D58" s="439"/>
      <c r="E58" s="159">
        <v>0</v>
      </c>
      <c r="F58" s="160">
        <v>1</v>
      </c>
      <c r="G58" s="147">
        <f>ROUND((E58*F58)/12,2)</f>
        <v>0</v>
      </c>
      <c r="H58" s="35"/>
    </row>
    <row r="59" spans="1:8" s="34" customFormat="1" x14ac:dyDescent="0.2">
      <c r="A59" s="36" t="s">
        <v>33</v>
      </c>
      <c r="B59" s="438" t="s">
        <v>151</v>
      </c>
      <c r="C59" s="439"/>
      <c r="D59" s="439"/>
      <c r="E59" s="159">
        <v>0</v>
      </c>
      <c r="F59" s="161">
        <v>1</v>
      </c>
      <c r="G59" s="162">
        <f t="shared" ref="G59" si="2">ROUND((E59*F59),2)</f>
        <v>0</v>
      </c>
      <c r="H59" s="35"/>
    </row>
    <row r="60" spans="1:8" s="34" customFormat="1" x14ac:dyDescent="0.2">
      <c r="A60" s="36" t="s">
        <v>47</v>
      </c>
      <c r="B60" s="438" t="s">
        <v>151</v>
      </c>
      <c r="C60" s="439"/>
      <c r="D60" s="439"/>
      <c r="E60" s="159">
        <v>0</v>
      </c>
      <c r="F60" s="160">
        <v>1</v>
      </c>
      <c r="G60" s="147">
        <f>ROUND((E60*F60)/12,2)</f>
        <v>0</v>
      </c>
      <c r="H60" s="35"/>
    </row>
    <row r="61" spans="1:8" s="34" customFormat="1" x14ac:dyDescent="0.2">
      <c r="A61" s="145" t="s">
        <v>49</v>
      </c>
      <c r="B61" s="438" t="s">
        <v>151</v>
      </c>
      <c r="C61" s="439"/>
      <c r="D61" s="439"/>
      <c r="E61" s="159">
        <v>0</v>
      </c>
      <c r="F61" s="160">
        <v>1</v>
      </c>
      <c r="G61" s="163">
        <f t="shared" si="1"/>
        <v>0</v>
      </c>
      <c r="H61" s="35"/>
    </row>
    <row r="62" spans="1:8" s="34" customFormat="1" x14ac:dyDescent="0.2">
      <c r="A62" s="36" t="s">
        <v>150</v>
      </c>
      <c r="B62" s="442" t="s">
        <v>151</v>
      </c>
      <c r="C62" s="443"/>
      <c r="D62" s="443"/>
      <c r="E62" s="164">
        <v>0</v>
      </c>
      <c r="F62" s="160">
        <v>1</v>
      </c>
      <c r="G62" s="147">
        <v>0</v>
      </c>
      <c r="H62" s="35"/>
    </row>
    <row r="63" spans="1:8" x14ac:dyDescent="0.2">
      <c r="A63" s="398" t="s">
        <v>59</v>
      </c>
      <c r="B63" s="399"/>
      <c r="C63" s="399"/>
      <c r="D63" s="399"/>
      <c r="E63" s="399"/>
      <c r="F63" s="400"/>
      <c r="G63" s="149">
        <f>SUM(G53:G62)</f>
        <v>0</v>
      </c>
      <c r="H63" s="4"/>
    </row>
    <row r="64" spans="1:8" x14ac:dyDescent="0.2">
      <c r="A64" s="412" t="s">
        <v>60</v>
      </c>
      <c r="B64" s="413"/>
      <c r="C64" s="413"/>
      <c r="D64" s="413"/>
      <c r="E64" s="413"/>
      <c r="F64" s="414"/>
      <c r="G64" s="415"/>
      <c r="H64" s="4"/>
    </row>
    <row r="65" spans="1:8" x14ac:dyDescent="0.2">
      <c r="A65" s="16" t="s">
        <v>61</v>
      </c>
      <c r="B65" s="416" t="s">
        <v>62</v>
      </c>
      <c r="C65" s="417"/>
      <c r="D65" s="417"/>
      <c r="E65" s="417"/>
      <c r="F65" s="17">
        <f>F41</f>
        <v>0</v>
      </c>
      <c r="G65" s="18">
        <f>G41</f>
        <v>0</v>
      </c>
      <c r="H65" s="4"/>
    </row>
    <row r="66" spans="1:8" x14ac:dyDescent="0.2">
      <c r="A66" s="165" t="s">
        <v>63</v>
      </c>
      <c r="B66" s="389" t="s">
        <v>128</v>
      </c>
      <c r="C66" s="390"/>
      <c r="D66" s="390"/>
      <c r="E66" s="390"/>
      <c r="F66" s="19">
        <f>F51</f>
        <v>0</v>
      </c>
      <c r="G66" s="166">
        <f>G51</f>
        <v>0</v>
      </c>
      <c r="H66" s="4"/>
    </row>
    <row r="67" spans="1:8" x14ac:dyDescent="0.2">
      <c r="A67" s="165" t="s">
        <v>64</v>
      </c>
      <c r="B67" s="389" t="s">
        <v>65</v>
      </c>
      <c r="C67" s="390"/>
      <c r="D67" s="390"/>
      <c r="E67" s="390"/>
      <c r="F67" s="391"/>
      <c r="G67" s="166">
        <f>G63</f>
        <v>0</v>
      </c>
      <c r="H67" s="4"/>
    </row>
    <row r="68" spans="1:8" x14ac:dyDescent="0.2">
      <c r="A68" s="398" t="s">
        <v>66</v>
      </c>
      <c r="B68" s="399"/>
      <c r="C68" s="399"/>
      <c r="D68" s="399"/>
      <c r="E68" s="399"/>
      <c r="F68" s="400"/>
      <c r="G68" s="149">
        <f>SUM(G65:G67)</f>
        <v>0</v>
      </c>
      <c r="H68" s="4"/>
    </row>
    <row r="69" spans="1:8" x14ac:dyDescent="0.2">
      <c r="A69" s="412" t="s">
        <v>67</v>
      </c>
      <c r="B69" s="413"/>
      <c r="C69" s="413"/>
      <c r="D69" s="413"/>
      <c r="E69" s="413"/>
      <c r="F69" s="414"/>
      <c r="G69" s="415"/>
      <c r="H69" s="4"/>
    </row>
    <row r="70" spans="1:8" s="22" customFormat="1" x14ac:dyDescent="0.2">
      <c r="A70" s="143">
        <v>3</v>
      </c>
      <c r="B70" s="20" t="s">
        <v>68</v>
      </c>
      <c r="C70" s="20"/>
      <c r="D70" s="20"/>
      <c r="E70" s="20"/>
      <c r="F70" s="20"/>
      <c r="G70" s="21"/>
      <c r="H70" s="4"/>
    </row>
    <row r="71" spans="1:8" x14ac:dyDescent="0.2">
      <c r="A71" s="11" t="s">
        <v>27</v>
      </c>
      <c r="B71" s="404" t="s">
        <v>69</v>
      </c>
      <c r="C71" s="405"/>
      <c r="D71" s="405"/>
      <c r="E71" s="405"/>
      <c r="F71" s="48">
        <f>ROUND((1/12)*0.05,4)*0</f>
        <v>0</v>
      </c>
      <c r="G71" s="23">
        <f t="shared" ref="G71:G76" si="3">ROUND(G$34*F71,2)</f>
        <v>0</v>
      </c>
      <c r="H71" s="4"/>
    </row>
    <row r="72" spans="1:8" x14ac:dyDescent="0.2">
      <c r="A72" s="5" t="s">
        <v>28</v>
      </c>
      <c r="B72" s="406" t="s">
        <v>70</v>
      </c>
      <c r="C72" s="407"/>
      <c r="D72" s="407"/>
      <c r="E72" s="407"/>
      <c r="F72" s="167">
        <f>ROUND((F71*F50),4)</f>
        <v>0</v>
      </c>
      <c r="G72" s="157">
        <f t="shared" si="3"/>
        <v>0</v>
      </c>
      <c r="H72" s="4"/>
    </row>
    <row r="73" spans="1:8" x14ac:dyDescent="0.2">
      <c r="A73" s="5" t="s">
        <v>29</v>
      </c>
      <c r="B73" s="406" t="s">
        <v>135</v>
      </c>
      <c r="C73" s="407"/>
      <c r="D73" s="407"/>
      <c r="E73" s="407"/>
      <c r="F73" s="167">
        <f>ROUND((0.08*0.4*0.9)*(1+0.09+0.09+0.3),2)*0</f>
        <v>0</v>
      </c>
      <c r="G73" s="157">
        <f t="shared" si="3"/>
        <v>0</v>
      </c>
      <c r="H73" s="4"/>
    </row>
    <row r="74" spans="1:8" x14ac:dyDescent="0.2">
      <c r="A74" s="5" t="s">
        <v>30</v>
      </c>
      <c r="B74" s="406" t="s">
        <v>71</v>
      </c>
      <c r="C74" s="407"/>
      <c r="D74" s="407"/>
      <c r="E74" s="407"/>
      <c r="F74" s="167">
        <f>ROUND(100%/30*7/12*100%,4)*0</f>
        <v>0</v>
      </c>
      <c r="G74" s="157">
        <f t="shared" si="3"/>
        <v>0</v>
      </c>
      <c r="H74" s="4"/>
    </row>
    <row r="75" spans="1:8" s="3" customFormat="1" x14ac:dyDescent="0.2">
      <c r="A75" s="5" t="s">
        <v>31</v>
      </c>
      <c r="B75" s="406" t="s">
        <v>119</v>
      </c>
      <c r="C75" s="407"/>
      <c r="D75" s="407"/>
      <c r="E75" s="407"/>
      <c r="F75" s="167">
        <f>ROUND(F74*F51,4)</f>
        <v>0</v>
      </c>
      <c r="G75" s="157">
        <f t="shared" si="3"/>
        <v>0</v>
      </c>
      <c r="H75" s="4"/>
    </row>
    <row r="76" spans="1:8" x14ac:dyDescent="0.2">
      <c r="A76" s="5" t="s">
        <v>33</v>
      </c>
      <c r="B76" s="436" t="s">
        <v>136</v>
      </c>
      <c r="C76" s="437"/>
      <c r="D76" s="437"/>
      <c r="E76" s="437"/>
      <c r="F76" s="168">
        <v>0</v>
      </c>
      <c r="G76" s="169">
        <f t="shared" si="3"/>
        <v>0</v>
      </c>
      <c r="H76" s="4"/>
    </row>
    <row r="77" spans="1:8" x14ac:dyDescent="0.2">
      <c r="A77" s="398" t="s">
        <v>72</v>
      </c>
      <c r="B77" s="399"/>
      <c r="C77" s="399"/>
      <c r="D77" s="399"/>
      <c r="E77" s="399"/>
      <c r="F77" s="24">
        <f>SUM(F71:F76)</f>
        <v>0</v>
      </c>
      <c r="G77" s="170">
        <f>SUM(G71:G76)</f>
        <v>0</v>
      </c>
      <c r="H77" s="4">
        <f>ROUND(G34*F77,2)</f>
        <v>0</v>
      </c>
    </row>
    <row r="78" spans="1:8" x14ac:dyDescent="0.2">
      <c r="A78" s="412" t="s">
        <v>73</v>
      </c>
      <c r="B78" s="413"/>
      <c r="C78" s="413"/>
      <c r="D78" s="413"/>
      <c r="E78" s="413"/>
      <c r="F78" s="414"/>
      <c r="G78" s="415"/>
      <c r="H78" s="4"/>
    </row>
    <row r="79" spans="1:8" s="22" customFormat="1" x14ac:dyDescent="0.2">
      <c r="A79" s="420" t="s">
        <v>120</v>
      </c>
      <c r="B79" s="421"/>
      <c r="C79" s="421"/>
      <c r="D79" s="421"/>
      <c r="E79" s="421"/>
      <c r="F79" s="421"/>
      <c r="G79" s="422"/>
      <c r="H79" s="4"/>
    </row>
    <row r="80" spans="1:8" x14ac:dyDescent="0.2">
      <c r="A80" s="42" t="s">
        <v>27</v>
      </c>
      <c r="B80" s="423" t="s">
        <v>188</v>
      </c>
      <c r="C80" s="424"/>
      <c r="D80" s="424"/>
      <c r="E80" s="424"/>
      <c r="F80" s="43">
        <v>0</v>
      </c>
      <c r="G80" s="23">
        <f t="shared" ref="G80:G85" si="4">ROUND(G$34*F80,2)</f>
        <v>0</v>
      </c>
      <c r="H80" s="4"/>
    </row>
    <row r="81" spans="1:8" x14ac:dyDescent="0.2">
      <c r="A81" s="36" t="s">
        <v>28</v>
      </c>
      <c r="B81" s="432" t="s">
        <v>121</v>
      </c>
      <c r="C81" s="433"/>
      <c r="D81" s="433"/>
      <c r="E81" s="433"/>
      <c r="F81" s="150">
        <f>ROUND(((1/30)/12)*1,4)*0</f>
        <v>0</v>
      </c>
      <c r="G81" s="157">
        <f t="shared" si="4"/>
        <v>0</v>
      </c>
      <c r="H81" s="4"/>
    </row>
    <row r="82" spans="1:8" x14ac:dyDescent="0.2">
      <c r="A82" s="36" t="s">
        <v>29</v>
      </c>
      <c r="B82" s="432" t="s">
        <v>122</v>
      </c>
      <c r="C82" s="433"/>
      <c r="D82" s="433"/>
      <c r="E82" s="433"/>
      <c r="F82" s="150">
        <f>ROUND((((1/30)/12)*5)*0.02,4)*0</f>
        <v>0</v>
      </c>
      <c r="G82" s="157">
        <f t="shared" si="4"/>
        <v>0</v>
      </c>
      <c r="H82" s="4"/>
    </row>
    <row r="83" spans="1:8" x14ac:dyDescent="0.2">
      <c r="A83" s="36" t="s">
        <v>30</v>
      </c>
      <c r="B83" s="432" t="s">
        <v>123</v>
      </c>
      <c r="C83" s="433"/>
      <c r="D83" s="433"/>
      <c r="E83" s="433"/>
      <c r="F83" s="150">
        <f>ROUND((((1/30)/12)*15)*0.05,4)*0</f>
        <v>0</v>
      </c>
      <c r="G83" s="157">
        <f t="shared" si="4"/>
        <v>0</v>
      </c>
      <c r="H83" s="4"/>
    </row>
    <row r="84" spans="1:8" x14ac:dyDescent="0.2">
      <c r="A84" s="36" t="s">
        <v>31</v>
      </c>
      <c r="B84" s="432" t="s">
        <v>190</v>
      </c>
      <c r="C84" s="433"/>
      <c r="D84" s="433"/>
      <c r="E84" s="433"/>
      <c r="F84" s="150">
        <v>0</v>
      </c>
      <c r="G84" s="157">
        <f t="shared" si="4"/>
        <v>0</v>
      </c>
      <c r="H84" s="4"/>
    </row>
    <row r="85" spans="1:8" x14ac:dyDescent="0.2">
      <c r="A85" s="36" t="s">
        <v>33</v>
      </c>
      <c r="B85" s="434" t="s">
        <v>124</v>
      </c>
      <c r="C85" s="435"/>
      <c r="D85" s="435"/>
      <c r="E85" s="435"/>
      <c r="F85" s="153">
        <f>ROUND((((1/30)/12)*5)*0.5,4)*0</f>
        <v>0</v>
      </c>
      <c r="G85" s="169">
        <f t="shared" si="4"/>
        <v>0</v>
      </c>
      <c r="H85" s="4"/>
    </row>
    <row r="86" spans="1:8" x14ac:dyDescent="0.2">
      <c r="A86" s="425" t="s">
        <v>74</v>
      </c>
      <c r="B86" s="426"/>
      <c r="C86" s="426"/>
      <c r="D86" s="426"/>
      <c r="E86" s="426"/>
      <c r="F86" s="41">
        <f>SUM(F80:F85)</f>
        <v>0</v>
      </c>
      <c r="G86" s="156">
        <f>SUM(G80:G85)</f>
        <v>0</v>
      </c>
      <c r="H86" s="4">
        <f>ROUND(G34*F86,2)</f>
        <v>0</v>
      </c>
    </row>
    <row r="87" spans="1:8" s="22" customFormat="1" x14ac:dyDescent="0.2">
      <c r="A87" s="429" t="s">
        <v>75</v>
      </c>
      <c r="B87" s="430"/>
      <c r="C87" s="430"/>
      <c r="D87" s="430"/>
      <c r="E87" s="430"/>
      <c r="F87" s="430"/>
      <c r="G87" s="431"/>
      <c r="H87" s="4"/>
    </row>
    <row r="88" spans="1:8" x14ac:dyDescent="0.2">
      <c r="A88" s="11" t="s">
        <v>27</v>
      </c>
      <c r="B88" s="404" t="s">
        <v>76</v>
      </c>
      <c r="C88" s="405"/>
      <c r="D88" s="405"/>
      <c r="E88" s="405"/>
      <c r="F88" s="43">
        <f xml:space="preserve"> ROUND((((ROUND((1/11)+(1/11)/3, 3))*4)/12)*1%,4)*0</f>
        <v>0</v>
      </c>
      <c r="G88" s="23">
        <f>ROUND(G$34*F88,2)</f>
        <v>0</v>
      </c>
      <c r="H88" s="4"/>
    </row>
    <row r="89" spans="1:8" x14ac:dyDescent="0.2">
      <c r="A89" s="5" t="s">
        <v>28</v>
      </c>
      <c r="B89" s="406" t="s">
        <v>77</v>
      </c>
      <c r="C89" s="407"/>
      <c r="D89" s="407"/>
      <c r="E89" s="407"/>
      <c r="F89" s="150">
        <f>ROUND(F88*F51,4)</f>
        <v>0</v>
      </c>
      <c r="G89" s="157">
        <f>ROUND(G$34*F89,2)</f>
        <v>0</v>
      </c>
      <c r="H89" s="4"/>
    </row>
    <row r="90" spans="1:8" x14ac:dyDescent="0.2">
      <c r="A90" s="5" t="s">
        <v>29</v>
      </c>
      <c r="B90" s="406" t="s">
        <v>78</v>
      </c>
      <c r="C90" s="407"/>
      <c r="D90" s="407"/>
      <c r="E90" s="407"/>
      <c r="F90" s="150">
        <f>ROUND(ROUND(ROUND(((1+1/12)*4)/12,4)*1%,4)*F51,4)</f>
        <v>0</v>
      </c>
      <c r="G90" s="157">
        <f>ROUND(G$34*F90,2)</f>
        <v>0</v>
      </c>
      <c r="H90" s="4"/>
    </row>
    <row r="91" spans="1:8" x14ac:dyDescent="0.2">
      <c r="A91" s="5" t="s">
        <v>30</v>
      </c>
      <c r="B91" s="406" t="s">
        <v>58</v>
      </c>
      <c r="C91" s="407"/>
      <c r="D91" s="407"/>
      <c r="E91" s="407"/>
      <c r="F91" s="150">
        <v>0</v>
      </c>
      <c r="G91" s="169">
        <f>ROUND(G$34*F91,2)</f>
        <v>0</v>
      </c>
      <c r="H91" s="4"/>
    </row>
    <row r="92" spans="1:8" x14ac:dyDescent="0.2">
      <c r="A92" s="419" t="s">
        <v>79</v>
      </c>
      <c r="B92" s="400"/>
      <c r="C92" s="400"/>
      <c r="D92" s="400"/>
      <c r="E92" s="400"/>
      <c r="F92" s="10">
        <f>SUM(F88:F91)</f>
        <v>0</v>
      </c>
      <c r="G92" s="171">
        <f>SUM(G88:G91)</f>
        <v>0</v>
      </c>
      <c r="H92" s="4">
        <f>ROUND(G34*F92,2)</f>
        <v>0</v>
      </c>
    </row>
    <row r="93" spans="1:8" s="22" customFormat="1" x14ac:dyDescent="0.2">
      <c r="A93" s="429" t="s">
        <v>80</v>
      </c>
      <c r="B93" s="430"/>
      <c r="C93" s="430"/>
      <c r="D93" s="430"/>
      <c r="E93" s="430"/>
      <c r="F93" s="430"/>
      <c r="G93" s="431"/>
      <c r="H93" s="4"/>
    </row>
    <row r="94" spans="1:8" x14ac:dyDescent="0.2">
      <c r="A94" s="11" t="s">
        <v>27</v>
      </c>
      <c r="B94" s="404" t="s">
        <v>81</v>
      </c>
      <c r="C94" s="405"/>
      <c r="D94" s="405"/>
      <c r="E94" s="405"/>
      <c r="F94" s="12">
        <f>((1/220)*22)*0</f>
        <v>0</v>
      </c>
      <c r="G94" s="23">
        <f>ROUND(G$34*F94,2)</f>
        <v>0</v>
      </c>
      <c r="H94" s="4"/>
    </row>
    <row r="95" spans="1:8" x14ac:dyDescent="0.2">
      <c r="A95" s="11" t="s">
        <v>28</v>
      </c>
      <c r="B95" s="386" t="s">
        <v>205</v>
      </c>
      <c r="C95" s="387"/>
      <c r="D95" s="387"/>
      <c r="E95" s="388"/>
      <c r="F95" s="116">
        <f>F94*F51</f>
        <v>0</v>
      </c>
      <c r="G95" s="23">
        <f>ROUND(G$34*F95,2)</f>
        <v>0</v>
      </c>
      <c r="H95" s="4"/>
    </row>
    <row r="96" spans="1:8" x14ac:dyDescent="0.2">
      <c r="A96" s="419" t="s">
        <v>82</v>
      </c>
      <c r="B96" s="400"/>
      <c r="C96" s="400"/>
      <c r="D96" s="400"/>
      <c r="E96" s="400"/>
      <c r="F96" s="10">
        <f>SUM(F94:F94)</f>
        <v>0</v>
      </c>
      <c r="G96" s="171">
        <f>SUM(G94:G95)</f>
        <v>0</v>
      </c>
      <c r="H96" s="4">
        <f>ROUND(G34*F96,2)</f>
        <v>0</v>
      </c>
    </row>
    <row r="97" spans="1:8" s="45" customFormat="1" x14ac:dyDescent="0.2">
      <c r="A97" s="420" t="s">
        <v>125</v>
      </c>
      <c r="B97" s="421"/>
      <c r="C97" s="421"/>
      <c r="D97" s="421"/>
      <c r="E97" s="421"/>
      <c r="F97" s="421"/>
      <c r="G97" s="422"/>
      <c r="H97" s="35"/>
    </row>
    <row r="98" spans="1:8" s="34" customFormat="1" x14ac:dyDescent="0.2">
      <c r="A98" s="42" t="s">
        <v>27</v>
      </c>
      <c r="B98" s="423" t="s">
        <v>126</v>
      </c>
      <c r="C98" s="424"/>
      <c r="D98" s="424"/>
      <c r="E98" s="424"/>
      <c r="F98" s="12">
        <f>((((8*13)/12)/220)+((((8*13)/12)/220)*100%))*0</f>
        <v>0</v>
      </c>
      <c r="G98" s="23">
        <f>ROUND(G$34*F98,2)</f>
        <v>0</v>
      </c>
      <c r="H98" s="35"/>
    </row>
    <row r="99" spans="1:8" s="34" customFormat="1" x14ac:dyDescent="0.2">
      <c r="A99" s="11" t="s">
        <v>28</v>
      </c>
      <c r="B99" s="386" t="s">
        <v>205</v>
      </c>
      <c r="C99" s="387"/>
      <c r="D99" s="387"/>
      <c r="E99" s="388"/>
      <c r="F99" s="116">
        <f>F98*F51</f>
        <v>0</v>
      </c>
      <c r="G99" s="23">
        <f>ROUND(G$34*F99,2)</f>
        <v>0</v>
      </c>
      <c r="H99" s="35"/>
    </row>
    <row r="100" spans="1:8" s="34" customFormat="1" x14ac:dyDescent="0.2">
      <c r="A100" s="425" t="s">
        <v>127</v>
      </c>
      <c r="B100" s="426"/>
      <c r="C100" s="426"/>
      <c r="D100" s="426"/>
      <c r="E100" s="426"/>
      <c r="F100" s="41">
        <f>SUM(F98:F98)</f>
        <v>0</v>
      </c>
      <c r="G100" s="156">
        <f>SUM(G98:G99)</f>
        <v>0</v>
      </c>
      <c r="H100" s="35">
        <f>ROUND(G44*F100,2)</f>
        <v>0</v>
      </c>
    </row>
    <row r="101" spans="1:8" x14ac:dyDescent="0.2">
      <c r="A101" s="412" t="s">
        <v>83</v>
      </c>
      <c r="B101" s="413"/>
      <c r="C101" s="413"/>
      <c r="D101" s="413"/>
      <c r="E101" s="413"/>
      <c r="F101" s="414"/>
      <c r="G101" s="415"/>
      <c r="H101" s="4"/>
    </row>
    <row r="102" spans="1:8" x14ac:dyDescent="0.2">
      <c r="A102" s="16" t="s">
        <v>84</v>
      </c>
      <c r="B102" s="416" t="s">
        <v>129</v>
      </c>
      <c r="C102" s="417"/>
      <c r="D102" s="417"/>
      <c r="E102" s="417"/>
      <c r="F102" s="17">
        <f>F86</f>
        <v>0</v>
      </c>
      <c r="G102" s="18">
        <f>G86</f>
        <v>0</v>
      </c>
      <c r="H102" s="4"/>
    </row>
    <row r="103" spans="1:8" x14ac:dyDescent="0.2">
      <c r="A103" s="165" t="s">
        <v>85</v>
      </c>
      <c r="B103" s="389" t="s">
        <v>86</v>
      </c>
      <c r="C103" s="390"/>
      <c r="D103" s="390"/>
      <c r="E103" s="390"/>
      <c r="F103" s="19">
        <f>F92</f>
        <v>0</v>
      </c>
      <c r="G103" s="166">
        <f>G92</f>
        <v>0</v>
      </c>
      <c r="H103" s="4"/>
    </row>
    <row r="104" spans="1:8" x14ac:dyDescent="0.2">
      <c r="A104" s="165" t="s">
        <v>87</v>
      </c>
      <c r="B104" s="389" t="s">
        <v>88</v>
      </c>
      <c r="C104" s="390"/>
      <c r="D104" s="390"/>
      <c r="E104" s="390"/>
      <c r="F104" s="19">
        <f>F96</f>
        <v>0</v>
      </c>
      <c r="G104" s="166">
        <f>G96</f>
        <v>0</v>
      </c>
      <c r="H104" s="4"/>
    </row>
    <row r="105" spans="1:8" x14ac:dyDescent="0.2">
      <c r="A105" s="165" t="s">
        <v>131</v>
      </c>
      <c r="B105" s="395" t="s">
        <v>130</v>
      </c>
      <c r="C105" s="396"/>
      <c r="D105" s="396"/>
      <c r="E105" s="396"/>
      <c r="F105" s="19">
        <f>F100</f>
        <v>0</v>
      </c>
      <c r="G105" s="166">
        <f>G100</f>
        <v>0</v>
      </c>
      <c r="H105" s="4"/>
    </row>
    <row r="106" spans="1:8" x14ac:dyDescent="0.2">
      <c r="A106" s="398" t="s">
        <v>89</v>
      </c>
      <c r="B106" s="399"/>
      <c r="C106" s="399"/>
      <c r="D106" s="399"/>
      <c r="E106" s="399"/>
      <c r="F106" s="400"/>
      <c r="G106" s="149">
        <f>SUM(G102:G105)</f>
        <v>0</v>
      </c>
      <c r="H106" s="4"/>
    </row>
    <row r="107" spans="1:8" x14ac:dyDescent="0.2">
      <c r="A107" s="412" t="s">
        <v>90</v>
      </c>
      <c r="B107" s="413"/>
      <c r="C107" s="413"/>
      <c r="D107" s="413"/>
      <c r="E107" s="413"/>
      <c r="F107" s="414"/>
      <c r="G107" s="415"/>
      <c r="H107" s="4"/>
    </row>
    <row r="108" spans="1:8" x14ac:dyDescent="0.2">
      <c r="A108" s="11" t="s">
        <v>27</v>
      </c>
      <c r="B108" s="50" t="str">
        <f>'Insumos Diversos'!A114</f>
        <v>Uniformes</v>
      </c>
      <c r="C108" s="53"/>
      <c r="D108" s="53"/>
      <c r="E108" s="14">
        <f>'Insumos Diversos'!I124</f>
        <v>0</v>
      </c>
      <c r="F108" s="25">
        <v>1</v>
      </c>
      <c r="G108" s="147">
        <f>ROUND(SUM(C108:E108),2)*F108</f>
        <v>0</v>
      </c>
      <c r="H108" s="4"/>
    </row>
    <row r="109" spans="1:8" s="34" customFormat="1" x14ac:dyDescent="0.2">
      <c r="A109" s="36" t="s">
        <v>28</v>
      </c>
      <c r="B109" s="183" t="str">
        <f>'Insumos Diversos'!A99</f>
        <v>EPI's</v>
      </c>
      <c r="C109" s="184"/>
      <c r="D109" s="184"/>
      <c r="E109" s="44">
        <f>'Insumos Diversos'!I112</f>
        <v>0</v>
      </c>
      <c r="F109" s="46">
        <v>1</v>
      </c>
      <c r="G109" s="147">
        <f>ROUND((E109*F109),2)</f>
        <v>0</v>
      </c>
      <c r="H109" s="35"/>
    </row>
    <row r="110" spans="1:8" s="34" customFormat="1" x14ac:dyDescent="0.2">
      <c r="A110" s="36" t="s">
        <v>29</v>
      </c>
      <c r="B110" s="183" t="str">
        <f>'Insumos Diversos'!A4</f>
        <v>MATERIAIS (Limpeza)</v>
      </c>
      <c r="C110" s="184"/>
      <c r="D110" s="184"/>
      <c r="E110" s="44">
        <f>'Insumos Diversos'!I46</f>
        <v>0</v>
      </c>
      <c r="F110" s="47">
        <v>1</v>
      </c>
      <c r="G110" s="147">
        <f t="shared" ref="G110:G113" si="5">ROUND((E110*F110),2)</f>
        <v>0</v>
      </c>
      <c r="H110" s="35"/>
    </row>
    <row r="111" spans="1:8" s="34" customFormat="1" x14ac:dyDescent="0.2">
      <c r="A111" s="36" t="s">
        <v>30</v>
      </c>
      <c r="B111" s="183" t="str">
        <f>'Insumos Diversos'!A48</f>
        <v>UTENSÍLIOS - Jardinagem</v>
      </c>
      <c r="C111" s="184"/>
      <c r="D111" s="184"/>
      <c r="E111" s="44">
        <v>0</v>
      </c>
      <c r="F111" s="47">
        <v>1</v>
      </c>
      <c r="G111" s="147">
        <f t="shared" si="5"/>
        <v>0</v>
      </c>
      <c r="H111" s="35"/>
    </row>
    <row r="112" spans="1:8" s="34" customFormat="1" x14ac:dyDescent="0.2">
      <c r="A112" s="36" t="s">
        <v>31</v>
      </c>
      <c r="B112" s="236" t="str">
        <f>'Insumos Diversos'!A63</f>
        <v>EQUIPAMENTOS - Uso Jardinagem</v>
      </c>
      <c r="C112" s="237"/>
      <c r="D112" s="237"/>
      <c r="E112" s="44">
        <v>0</v>
      </c>
      <c r="F112" s="47">
        <v>1</v>
      </c>
      <c r="G112" s="147">
        <f t="shared" ref="G112" si="6">ROUND((E112*F112),2)</f>
        <v>0</v>
      </c>
      <c r="H112" s="35"/>
    </row>
    <row r="113" spans="1:8" s="34" customFormat="1" x14ac:dyDescent="0.2">
      <c r="A113" s="36" t="s">
        <v>33</v>
      </c>
      <c r="B113" s="183" t="str">
        <f>'Insumos Diversos'!A69</f>
        <v>UTENSÍLIOS (Uso Geral)</v>
      </c>
      <c r="C113" s="184"/>
      <c r="D113" s="184"/>
      <c r="E113" s="44">
        <f>'Insumos Diversos'!I81</f>
        <v>0</v>
      </c>
      <c r="F113" s="47">
        <v>1</v>
      </c>
      <c r="G113" s="147">
        <f t="shared" si="5"/>
        <v>0</v>
      </c>
      <c r="H113" s="35"/>
    </row>
    <row r="114" spans="1:8" s="34" customFormat="1" x14ac:dyDescent="0.2">
      <c r="A114" s="36" t="s">
        <v>47</v>
      </c>
      <c r="B114" s="183" t="str">
        <f>'Insumos Diversos'!A83</f>
        <v>MÁQUINAS E EQUIPAMENTOS (Uso Geral)</v>
      </c>
      <c r="C114" s="184"/>
      <c r="D114" s="184"/>
      <c r="E114" s="44">
        <f>'Insumos Diversos'!I97</f>
        <v>0</v>
      </c>
      <c r="F114" s="47">
        <v>1</v>
      </c>
      <c r="G114" s="147">
        <f>ROUND((E114*F114)/12,2)</f>
        <v>0</v>
      </c>
      <c r="H114" s="35"/>
    </row>
    <row r="115" spans="1:8" s="34" customFormat="1" x14ac:dyDescent="0.2">
      <c r="A115" s="36" t="s">
        <v>49</v>
      </c>
      <c r="B115" s="188" t="s">
        <v>58</v>
      </c>
      <c r="C115" s="189"/>
      <c r="D115" s="189"/>
      <c r="E115" s="44">
        <v>0</v>
      </c>
      <c r="F115" s="47">
        <v>1</v>
      </c>
      <c r="G115" s="147">
        <f>ROUND((E115*F115)/12,2)</f>
        <v>0</v>
      </c>
      <c r="H115" s="35"/>
    </row>
    <row r="116" spans="1:8" s="34" customFormat="1" x14ac:dyDescent="0.2">
      <c r="A116" s="427" t="s">
        <v>91</v>
      </c>
      <c r="B116" s="428"/>
      <c r="C116" s="428"/>
      <c r="D116" s="428"/>
      <c r="E116" s="428"/>
      <c r="F116" s="426"/>
      <c r="G116" s="149">
        <f>SUM(G108:G115)</f>
        <v>0</v>
      </c>
      <c r="H116" s="35"/>
    </row>
    <row r="117" spans="1:8" x14ac:dyDescent="0.2">
      <c r="A117" s="412" t="s">
        <v>92</v>
      </c>
      <c r="B117" s="413"/>
      <c r="C117" s="413"/>
      <c r="D117" s="413"/>
      <c r="E117" s="413"/>
      <c r="F117" s="414"/>
      <c r="G117" s="415"/>
      <c r="H117" s="4"/>
    </row>
    <row r="118" spans="1:8" s="22" customFormat="1" x14ac:dyDescent="0.2">
      <c r="A118" s="143">
        <v>3</v>
      </c>
      <c r="B118" s="20" t="s">
        <v>93</v>
      </c>
      <c r="C118" s="20"/>
      <c r="D118" s="20"/>
      <c r="E118" s="20"/>
      <c r="F118" s="20"/>
      <c r="G118" s="21"/>
      <c r="H118" s="4"/>
    </row>
    <row r="119" spans="1:8" x14ac:dyDescent="0.2">
      <c r="A119" s="11" t="s">
        <v>27</v>
      </c>
      <c r="B119" s="404" t="s">
        <v>94</v>
      </c>
      <c r="C119" s="405"/>
      <c r="D119" s="405"/>
      <c r="E119" s="405"/>
      <c r="F119" s="48">
        <v>0</v>
      </c>
      <c r="G119" s="13">
        <f>ROUND(G134*F119,2)</f>
        <v>0</v>
      </c>
      <c r="H119" s="4"/>
    </row>
    <row r="120" spans="1:8" x14ac:dyDescent="0.2">
      <c r="A120" s="5" t="s">
        <v>28</v>
      </c>
      <c r="B120" s="406" t="s">
        <v>95</v>
      </c>
      <c r="C120" s="407"/>
      <c r="D120" s="407"/>
      <c r="E120" s="407"/>
      <c r="F120" s="167">
        <v>0</v>
      </c>
      <c r="G120" s="151">
        <f>ROUND(((G134+G119)*F120),2)</f>
        <v>0</v>
      </c>
      <c r="H120" s="4"/>
    </row>
    <row r="121" spans="1:8" x14ac:dyDescent="0.2">
      <c r="A121" s="5" t="s">
        <v>29</v>
      </c>
      <c r="B121" s="408" t="s">
        <v>96</v>
      </c>
      <c r="C121" s="409"/>
      <c r="D121" s="409"/>
      <c r="E121" s="409"/>
      <c r="F121" s="167"/>
      <c r="G121" s="151"/>
      <c r="H121" s="4"/>
    </row>
    <row r="122" spans="1:8" x14ac:dyDescent="0.2">
      <c r="A122" s="5" t="s">
        <v>97</v>
      </c>
      <c r="B122" s="406" t="s">
        <v>98</v>
      </c>
      <c r="C122" s="407"/>
      <c r="D122" s="407"/>
      <c r="E122" s="407"/>
      <c r="F122" s="172">
        <v>0</v>
      </c>
      <c r="G122" s="151">
        <f ca="1">ROUND(G$138*F122,2)</f>
        <v>0</v>
      </c>
      <c r="H122" s="4"/>
    </row>
    <row r="123" spans="1:8" s="3" customFormat="1" x14ac:dyDescent="0.2">
      <c r="A123" s="5" t="s">
        <v>99</v>
      </c>
      <c r="B123" s="406" t="s">
        <v>100</v>
      </c>
      <c r="C123" s="407"/>
      <c r="D123" s="407"/>
      <c r="E123" s="407"/>
      <c r="F123" s="167">
        <v>0</v>
      </c>
      <c r="G123" s="151">
        <f ca="1">ROUND(G$138*F123,2)</f>
        <v>0</v>
      </c>
      <c r="H123" s="4"/>
    </row>
    <row r="124" spans="1:8" x14ac:dyDescent="0.2">
      <c r="A124" s="5" t="s">
        <v>101</v>
      </c>
      <c r="B124" s="406" t="s">
        <v>11</v>
      </c>
      <c r="C124" s="407"/>
      <c r="D124" s="407"/>
      <c r="E124" s="407"/>
      <c r="F124" s="167">
        <v>0</v>
      </c>
      <c r="G124" s="151">
        <f ca="1">ROUND(G$138*F124,2)</f>
        <v>0</v>
      </c>
      <c r="H124" s="4"/>
    </row>
    <row r="125" spans="1:8" x14ac:dyDescent="0.2">
      <c r="A125" s="5" t="s">
        <v>157</v>
      </c>
      <c r="B125" s="406" t="s">
        <v>147</v>
      </c>
      <c r="C125" s="407"/>
      <c r="D125" s="407"/>
      <c r="E125" s="407"/>
      <c r="F125" s="167">
        <v>0</v>
      </c>
      <c r="G125" s="151">
        <f ca="1">ROUND(G$138*F125,2)</f>
        <v>0</v>
      </c>
      <c r="H125" s="4"/>
    </row>
    <row r="126" spans="1:8" x14ac:dyDescent="0.2">
      <c r="A126" s="5"/>
      <c r="B126" s="410" t="s">
        <v>102</v>
      </c>
      <c r="C126" s="411"/>
      <c r="D126" s="411"/>
      <c r="E126" s="411"/>
      <c r="F126" s="173">
        <f>SUM(F122:F125)</f>
        <v>0</v>
      </c>
      <c r="G126" s="174">
        <f ca="1">SUM(G122:G125)</f>
        <v>0</v>
      </c>
      <c r="H126" s="4">
        <f ca="1">ROUND(G138*F126,2)</f>
        <v>0</v>
      </c>
    </row>
    <row r="127" spans="1:8" x14ac:dyDescent="0.2">
      <c r="A127" s="398" t="s">
        <v>103</v>
      </c>
      <c r="B127" s="399"/>
      <c r="C127" s="399"/>
      <c r="D127" s="399"/>
      <c r="E127" s="399"/>
      <c r="F127" s="24">
        <f>SUM(F119,F120,F126)</f>
        <v>0</v>
      </c>
      <c r="G127" s="170">
        <f ca="1">SUM(G119:G125)</f>
        <v>0</v>
      </c>
      <c r="H127" s="4"/>
    </row>
    <row r="128" spans="1:8" x14ac:dyDescent="0.2">
      <c r="A128" s="412" t="s">
        <v>104</v>
      </c>
      <c r="B128" s="413"/>
      <c r="C128" s="413"/>
      <c r="D128" s="413"/>
      <c r="E128" s="413"/>
      <c r="F128" s="414"/>
      <c r="G128" s="415"/>
      <c r="H128" s="4"/>
    </row>
    <row r="129" spans="1:8" x14ac:dyDescent="0.2">
      <c r="A129" s="16" t="s">
        <v>27</v>
      </c>
      <c r="B129" s="416" t="s">
        <v>105</v>
      </c>
      <c r="C129" s="417"/>
      <c r="D129" s="417"/>
      <c r="E129" s="417"/>
      <c r="F129" s="418"/>
      <c r="G129" s="18">
        <f>G34</f>
        <v>0</v>
      </c>
      <c r="H129" s="4"/>
    </row>
    <row r="130" spans="1:8" x14ac:dyDescent="0.2">
      <c r="A130" s="165" t="s">
        <v>28</v>
      </c>
      <c r="B130" s="389" t="s">
        <v>106</v>
      </c>
      <c r="C130" s="390"/>
      <c r="D130" s="390"/>
      <c r="E130" s="390"/>
      <c r="F130" s="391"/>
      <c r="G130" s="166">
        <f>G68</f>
        <v>0</v>
      </c>
      <c r="H130" s="4"/>
    </row>
    <row r="131" spans="1:8" x14ac:dyDescent="0.2">
      <c r="A131" s="165" t="s">
        <v>29</v>
      </c>
      <c r="B131" s="389" t="s">
        <v>107</v>
      </c>
      <c r="C131" s="390"/>
      <c r="D131" s="390"/>
      <c r="E131" s="390"/>
      <c r="F131" s="391"/>
      <c r="G131" s="166">
        <f>G77</f>
        <v>0</v>
      </c>
      <c r="H131" s="4"/>
    </row>
    <row r="132" spans="1:8" x14ac:dyDescent="0.2">
      <c r="A132" s="165" t="s">
        <v>30</v>
      </c>
      <c r="B132" s="389" t="s">
        <v>108</v>
      </c>
      <c r="C132" s="390"/>
      <c r="D132" s="390"/>
      <c r="E132" s="390"/>
      <c r="F132" s="391"/>
      <c r="G132" s="166">
        <f>G106</f>
        <v>0</v>
      </c>
      <c r="H132" s="4"/>
    </row>
    <row r="133" spans="1:8" x14ac:dyDescent="0.2">
      <c r="A133" s="165" t="s">
        <v>31</v>
      </c>
      <c r="B133" s="389" t="s">
        <v>109</v>
      </c>
      <c r="C133" s="390"/>
      <c r="D133" s="390"/>
      <c r="E133" s="390"/>
      <c r="F133" s="391"/>
      <c r="G133" s="166">
        <f>G116</f>
        <v>0</v>
      </c>
      <c r="H133" s="4"/>
    </row>
    <row r="134" spans="1:8" x14ac:dyDescent="0.2">
      <c r="A134" s="165"/>
      <c r="B134" s="392" t="s">
        <v>110</v>
      </c>
      <c r="C134" s="393"/>
      <c r="D134" s="393"/>
      <c r="E134" s="393"/>
      <c r="F134" s="394"/>
      <c r="G134" s="166">
        <f>SUM(G129:G133)</f>
        <v>0</v>
      </c>
      <c r="H134" s="4"/>
    </row>
    <row r="135" spans="1:8" x14ac:dyDescent="0.2">
      <c r="A135" s="165" t="s">
        <v>33</v>
      </c>
      <c r="B135" s="395" t="s">
        <v>111</v>
      </c>
      <c r="C135" s="396"/>
      <c r="D135" s="396"/>
      <c r="E135" s="396"/>
      <c r="F135" s="397"/>
      <c r="G135" s="166">
        <f ca="1">G127</f>
        <v>0</v>
      </c>
      <c r="H135" s="4"/>
    </row>
    <row r="136" spans="1:8" x14ac:dyDescent="0.2">
      <c r="A136" s="398" t="s">
        <v>112</v>
      </c>
      <c r="B136" s="399"/>
      <c r="C136" s="399"/>
      <c r="D136" s="399"/>
      <c r="E136" s="399"/>
      <c r="F136" s="400"/>
      <c r="G136" s="149">
        <f ca="1">SUM(G134:G135)</f>
        <v>0</v>
      </c>
      <c r="H136" s="4">
        <f ca="1">SUM(G129:G135)-G134</f>
        <v>0</v>
      </c>
    </row>
    <row r="137" spans="1:8" x14ac:dyDescent="0.2">
      <c r="A137" s="401" t="s">
        <v>12</v>
      </c>
      <c r="B137" s="402"/>
      <c r="C137" s="402"/>
      <c r="D137" s="402"/>
      <c r="E137" s="402"/>
      <c r="F137" s="402"/>
      <c r="G137" s="403"/>
      <c r="H137" s="4"/>
    </row>
    <row r="138" spans="1:8" x14ac:dyDescent="0.2">
      <c r="A138" s="26"/>
      <c r="B138" s="27" t="s">
        <v>113</v>
      </c>
      <c r="C138" s="27"/>
      <c r="D138" s="27"/>
      <c r="E138" s="27"/>
      <c r="F138" s="28"/>
      <c r="G138" s="29">
        <f ca="1">G136</f>
        <v>0</v>
      </c>
      <c r="H138" s="4"/>
    </row>
    <row r="139" spans="1:8" x14ac:dyDescent="0.2">
      <c r="A139" s="175"/>
      <c r="B139" s="30" t="s">
        <v>114</v>
      </c>
      <c r="C139" s="30"/>
      <c r="D139" s="30"/>
      <c r="E139" s="30"/>
      <c r="F139" s="31">
        <f>F21</f>
        <v>1</v>
      </c>
      <c r="G139" s="176">
        <f ca="1">G138*F139</f>
        <v>0</v>
      </c>
      <c r="H139" s="4"/>
    </row>
    <row r="140" spans="1:8" ht="13.5" thickBot="1" x14ac:dyDescent="0.25">
      <c r="A140" s="177"/>
      <c r="B140" s="178" t="s">
        <v>115</v>
      </c>
      <c r="C140" s="178"/>
      <c r="D140" s="178"/>
      <c r="E140" s="178"/>
      <c r="F140" s="179"/>
      <c r="G140" s="180">
        <f>F21*F22</f>
        <v>5</v>
      </c>
      <c r="H140" s="4"/>
    </row>
    <row r="141" spans="1:8" x14ac:dyDescent="0.2">
      <c r="F141" s="183"/>
    </row>
    <row r="148" spans="7:7" x14ac:dyDescent="0.2">
      <c r="G148" s="32"/>
    </row>
  </sheetData>
  <mergeCells count="140">
    <mergeCell ref="A1:G1"/>
    <mergeCell ref="A2:C2"/>
    <mergeCell ref="F2:G2"/>
    <mergeCell ref="A3:G4"/>
    <mergeCell ref="A5:G5"/>
    <mergeCell ref="A6:E6"/>
    <mergeCell ref="F6:G6"/>
    <mergeCell ref="A12:E12"/>
    <mergeCell ref="F12:G12"/>
    <mergeCell ref="A13:E13"/>
    <mergeCell ref="F13:G13"/>
    <mergeCell ref="A14:G14"/>
    <mergeCell ref="A15:E15"/>
    <mergeCell ref="F15:G15"/>
    <mergeCell ref="A7:E7"/>
    <mergeCell ref="F7:G7"/>
    <mergeCell ref="A8:G9"/>
    <mergeCell ref="A10:E10"/>
    <mergeCell ref="F10:G10"/>
    <mergeCell ref="A11:E11"/>
    <mergeCell ref="F11:G11"/>
    <mergeCell ref="A19:E19"/>
    <mergeCell ref="F19:G19"/>
    <mergeCell ref="A20:E20"/>
    <mergeCell ref="F20:G20"/>
    <mergeCell ref="A21:E21"/>
    <mergeCell ref="F21:G21"/>
    <mergeCell ref="A16:E16"/>
    <mergeCell ref="F16:G16"/>
    <mergeCell ref="A17:E17"/>
    <mergeCell ref="F17:G17"/>
    <mergeCell ref="A18:E18"/>
    <mergeCell ref="F18:G18"/>
    <mergeCell ref="B26:E26"/>
    <mergeCell ref="B27:E27"/>
    <mergeCell ref="B28:E28"/>
    <mergeCell ref="B29:E29"/>
    <mergeCell ref="B30:E30"/>
    <mergeCell ref="B31:E31"/>
    <mergeCell ref="A22:E22"/>
    <mergeCell ref="F22:G22"/>
    <mergeCell ref="A23:E23"/>
    <mergeCell ref="F23:G23"/>
    <mergeCell ref="A24:G24"/>
    <mergeCell ref="A25:G25"/>
    <mergeCell ref="B38:E38"/>
    <mergeCell ref="B39:E39"/>
    <mergeCell ref="A41:E41"/>
    <mergeCell ref="A42:G42"/>
    <mergeCell ref="B43:E43"/>
    <mergeCell ref="B44:E44"/>
    <mergeCell ref="B32:E32"/>
    <mergeCell ref="B33:E33"/>
    <mergeCell ref="A34:F34"/>
    <mergeCell ref="A35:G35"/>
    <mergeCell ref="A36:G36"/>
    <mergeCell ref="B37:E37"/>
    <mergeCell ref="A51:E51"/>
    <mergeCell ref="A52:G52"/>
    <mergeCell ref="B53:D53"/>
    <mergeCell ref="B54:D54"/>
    <mergeCell ref="B55:D55"/>
    <mergeCell ref="B56:D56"/>
    <mergeCell ref="B45:E45"/>
    <mergeCell ref="B46:E46"/>
    <mergeCell ref="B47:E47"/>
    <mergeCell ref="B48:E48"/>
    <mergeCell ref="B49:E49"/>
    <mergeCell ref="B50:E50"/>
    <mergeCell ref="A63:F63"/>
    <mergeCell ref="A64:G64"/>
    <mergeCell ref="B65:E65"/>
    <mergeCell ref="B66:E66"/>
    <mergeCell ref="B67:F67"/>
    <mergeCell ref="A68:F68"/>
    <mergeCell ref="B57:D57"/>
    <mergeCell ref="B58:D58"/>
    <mergeCell ref="B59:D59"/>
    <mergeCell ref="B60:D60"/>
    <mergeCell ref="B61:D61"/>
    <mergeCell ref="B62:D62"/>
    <mergeCell ref="B76:E76"/>
    <mergeCell ref="A77:E77"/>
    <mergeCell ref="A78:G78"/>
    <mergeCell ref="A79:G79"/>
    <mergeCell ref="B80:E80"/>
    <mergeCell ref="B81:E81"/>
    <mergeCell ref="A69:G69"/>
    <mergeCell ref="B71:E71"/>
    <mergeCell ref="B72:E72"/>
    <mergeCell ref="B73:E73"/>
    <mergeCell ref="B74:E74"/>
    <mergeCell ref="B75:E75"/>
    <mergeCell ref="B88:E88"/>
    <mergeCell ref="B89:E89"/>
    <mergeCell ref="B90:E90"/>
    <mergeCell ref="B91:E91"/>
    <mergeCell ref="A92:E92"/>
    <mergeCell ref="A93:G93"/>
    <mergeCell ref="B82:E82"/>
    <mergeCell ref="B83:E83"/>
    <mergeCell ref="B84:E84"/>
    <mergeCell ref="B85:E85"/>
    <mergeCell ref="A86:E86"/>
    <mergeCell ref="A87:G87"/>
    <mergeCell ref="A100:E100"/>
    <mergeCell ref="A101:G101"/>
    <mergeCell ref="B102:E102"/>
    <mergeCell ref="B103:E103"/>
    <mergeCell ref="B104:E104"/>
    <mergeCell ref="B105:E105"/>
    <mergeCell ref="B94:E94"/>
    <mergeCell ref="B95:E95"/>
    <mergeCell ref="A96:E96"/>
    <mergeCell ref="A97:G97"/>
    <mergeCell ref="B98:E98"/>
    <mergeCell ref="B99:E99"/>
    <mergeCell ref="B121:E121"/>
    <mergeCell ref="B122:E122"/>
    <mergeCell ref="B123:E123"/>
    <mergeCell ref="B124:E124"/>
    <mergeCell ref="B125:E125"/>
    <mergeCell ref="B126:E126"/>
    <mergeCell ref="A106:F106"/>
    <mergeCell ref="A107:G107"/>
    <mergeCell ref="A116:F116"/>
    <mergeCell ref="A117:G117"/>
    <mergeCell ref="B119:E119"/>
    <mergeCell ref="B120:E120"/>
    <mergeCell ref="B133:F133"/>
    <mergeCell ref="B134:F134"/>
    <mergeCell ref="B135:F135"/>
    <mergeCell ref="A136:F136"/>
    <mergeCell ref="A137:G137"/>
    <mergeCell ref="A127:E127"/>
    <mergeCell ref="A128:G128"/>
    <mergeCell ref="B129:F129"/>
    <mergeCell ref="B130:F130"/>
    <mergeCell ref="B131:F131"/>
    <mergeCell ref="B132:F132"/>
  </mergeCells>
  <printOptions horizontalCentered="1"/>
  <pageMargins left="0.78740157480314965" right="0.78740157480314965" top="0.59055118110236227" bottom="0.98425196850393704" header="0.11811023622047245" footer="0.31496062992125984"/>
  <pageSetup paperSize="9" scale="78" firstPageNumber="0" fitToHeight="2" orientation="portrait" r:id="rId1"/>
  <headerFooter alignWithMargins="0">
    <oddHeader>&amp;R&amp;9Modelo (Nome da Empresa)</oddHeader>
    <oddFooter>&amp;C&amp;9&amp;A - Pag. &amp;P</oddFooter>
  </headerFooter>
  <rowBreaks count="1" manualBreakCount="1">
    <brk id="68" max="6"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H148"/>
  <sheetViews>
    <sheetView view="pageBreakPreview" topLeftCell="A100" zoomScaleNormal="100" zoomScaleSheetLayoutView="100" workbookViewId="0">
      <selection activeCell="G139" sqref="G139"/>
    </sheetView>
  </sheetViews>
  <sheetFormatPr defaultColWidth="9.140625" defaultRowHeight="12.75" x14ac:dyDescent="0.2"/>
  <cols>
    <col min="1" max="1" width="4.7109375" style="1" customWidth="1"/>
    <col min="2" max="2" width="19.7109375" style="1" customWidth="1"/>
    <col min="3" max="5" width="11.7109375" style="1" customWidth="1"/>
    <col min="6" max="7" width="13.7109375" style="1" customWidth="1"/>
    <col min="8" max="16381" width="9.140625" style="1"/>
    <col min="16382" max="16384" width="17" style="1" customWidth="1"/>
  </cols>
  <sheetData>
    <row r="1" spans="1:8" ht="30" customHeight="1" thickBot="1" x14ac:dyDescent="0.25">
      <c r="A1" s="477" t="s">
        <v>13</v>
      </c>
      <c r="B1" s="477"/>
      <c r="C1" s="477"/>
      <c r="D1" s="477"/>
      <c r="E1" s="477"/>
      <c r="F1" s="477"/>
      <c r="G1" s="477"/>
    </row>
    <row r="2" spans="1:8" ht="18.75" customHeight="1" x14ac:dyDescent="0.2">
      <c r="A2" s="475" t="s">
        <v>235</v>
      </c>
      <c r="B2" s="476"/>
      <c r="C2" s="476"/>
      <c r="D2" s="2"/>
      <c r="E2" s="2"/>
      <c r="F2" s="478"/>
      <c r="G2" s="479"/>
    </row>
    <row r="3" spans="1:8" ht="18" customHeight="1" x14ac:dyDescent="0.2">
      <c r="A3" s="480" t="s">
        <v>236</v>
      </c>
      <c r="B3" s="481"/>
      <c r="C3" s="481"/>
      <c r="D3" s="481"/>
      <c r="E3" s="481"/>
      <c r="F3" s="481"/>
      <c r="G3" s="482"/>
    </row>
    <row r="4" spans="1:8" ht="18" customHeight="1" thickBot="1" x14ac:dyDescent="0.25">
      <c r="A4" s="483"/>
      <c r="B4" s="484"/>
      <c r="C4" s="484"/>
      <c r="D4" s="484"/>
      <c r="E4" s="484"/>
      <c r="F4" s="484"/>
      <c r="G4" s="485"/>
    </row>
    <row r="5" spans="1:8" ht="14.1" customHeight="1" x14ac:dyDescent="0.2">
      <c r="A5" s="486" t="s">
        <v>4</v>
      </c>
      <c r="B5" s="487"/>
      <c r="C5" s="487"/>
      <c r="D5" s="487"/>
      <c r="E5" s="487"/>
      <c r="F5" s="488"/>
      <c r="G5" s="489"/>
    </row>
    <row r="6" spans="1:8" x14ac:dyDescent="0.2">
      <c r="A6" s="460" t="s">
        <v>15</v>
      </c>
      <c r="B6" s="461"/>
      <c r="C6" s="461"/>
      <c r="D6" s="461"/>
      <c r="E6" s="462"/>
      <c r="F6" s="452"/>
      <c r="G6" s="453"/>
    </row>
    <row r="7" spans="1:8" ht="14.1" customHeight="1" x14ac:dyDescent="0.2">
      <c r="A7" s="460" t="s">
        <v>10</v>
      </c>
      <c r="B7" s="461"/>
      <c r="C7" s="461"/>
      <c r="D7" s="461"/>
      <c r="E7" s="462"/>
      <c r="F7" s="492" t="s">
        <v>242</v>
      </c>
      <c r="G7" s="453"/>
    </row>
    <row r="8" spans="1:8" ht="19.5" customHeight="1" x14ac:dyDescent="0.2">
      <c r="A8" s="493" t="s">
        <v>411</v>
      </c>
      <c r="B8" s="494"/>
      <c r="C8" s="494"/>
      <c r="D8" s="494"/>
      <c r="E8" s="494"/>
      <c r="F8" s="494"/>
      <c r="G8" s="495"/>
    </row>
    <row r="9" spans="1:8" ht="19.5" customHeight="1" x14ac:dyDescent="0.2">
      <c r="A9" s="496"/>
      <c r="B9" s="497"/>
      <c r="C9" s="497"/>
      <c r="D9" s="497"/>
      <c r="E9" s="497"/>
      <c r="F9" s="497"/>
      <c r="G9" s="498"/>
    </row>
    <row r="10" spans="1:8" ht="14.1" customHeight="1" x14ac:dyDescent="0.2">
      <c r="A10" s="455" t="s">
        <v>16</v>
      </c>
      <c r="B10" s="456"/>
      <c r="C10" s="456"/>
      <c r="D10" s="456"/>
      <c r="E10" s="457"/>
      <c r="F10" s="490">
        <v>2023</v>
      </c>
      <c r="G10" s="491"/>
    </row>
    <row r="11" spans="1:8" ht="14.1" customHeight="1" x14ac:dyDescent="0.2">
      <c r="A11" s="455" t="s">
        <v>17</v>
      </c>
      <c r="B11" s="456"/>
      <c r="C11" s="456"/>
      <c r="D11" s="456"/>
      <c r="E11" s="457"/>
      <c r="F11" s="490" t="s">
        <v>148</v>
      </c>
      <c r="G11" s="491"/>
    </row>
    <row r="12" spans="1:8" ht="14.1" customHeight="1" x14ac:dyDescent="0.2">
      <c r="A12" s="455" t="s">
        <v>18</v>
      </c>
      <c r="B12" s="456"/>
      <c r="C12" s="456"/>
      <c r="D12" s="456"/>
      <c r="E12" s="457"/>
      <c r="F12" s="490" t="s">
        <v>19</v>
      </c>
      <c r="G12" s="491"/>
    </row>
    <row r="13" spans="1:8" ht="14.1" customHeight="1" x14ac:dyDescent="0.2">
      <c r="A13" s="455" t="s">
        <v>9</v>
      </c>
      <c r="B13" s="456"/>
      <c r="C13" s="456"/>
      <c r="D13" s="456"/>
      <c r="E13" s="457"/>
      <c r="F13" s="490" t="s">
        <v>8</v>
      </c>
      <c r="G13" s="491"/>
    </row>
    <row r="14" spans="1:8" ht="14.1" customHeight="1" x14ac:dyDescent="0.2">
      <c r="A14" s="412" t="s">
        <v>5</v>
      </c>
      <c r="B14" s="413"/>
      <c r="C14" s="413"/>
      <c r="D14" s="413"/>
      <c r="E14" s="413"/>
      <c r="F14" s="414"/>
      <c r="G14" s="415"/>
    </row>
    <row r="15" spans="1:8" ht="14.1" customHeight="1" x14ac:dyDescent="0.2">
      <c r="A15" s="455" t="s">
        <v>6</v>
      </c>
      <c r="B15" s="456"/>
      <c r="C15" s="456"/>
      <c r="D15" s="456"/>
      <c r="E15" s="457"/>
      <c r="F15" s="469">
        <v>0</v>
      </c>
      <c r="G15" s="470"/>
    </row>
    <row r="16" spans="1:8" ht="14.1" customHeight="1" x14ac:dyDescent="0.2">
      <c r="A16" s="455" t="s">
        <v>0</v>
      </c>
      <c r="B16" s="456"/>
      <c r="C16" s="456"/>
      <c r="D16" s="456"/>
      <c r="E16" s="457"/>
      <c r="F16" s="471" t="s">
        <v>237</v>
      </c>
      <c r="G16" s="472"/>
      <c r="H16" s="3"/>
    </row>
    <row r="17" spans="1:8" ht="14.1" customHeight="1" x14ac:dyDescent="0.2">
      <c r="A17" s="455" t="s">
        <v>20</v>
      </c>
      <c r="B17" s="456"/>
      <c r="C17" s="456"/>
      <c r="D17" s="456"/>
      <c r="E17" s="457"/>
      <c r="F17" s="471"/>
      <c r="G17" s="472"/>
      <c r="H17" s="3"/>
    </row>
    <row r="18" spans="1:8" ht="14.1" customHeight="1" x14ac:dyDescent="0.2">
      <c r="A18" s="455" t="s">
        <v>1</v>
      </c>
      <c r="B18" s="456"/>
      <c r="C18" s="456"/>
      <c r="D18" s="456"/>
      <c r="E18" s="457"/>
      <c r="F18" s="465">
        <v>0</v>
      </c>
      <c r="G18" s="466"/>
    </row>
    <row r="19" spans="1:8" ht="14.1" customHeight="1" x14ac:dyDescent="0.2">
      <c r="A19" s="460" t="s">
        <v>7</v>
      </c>
      <c r="B19" s="461"/>
      <c r="C19" s="461"/>
      <c r="D19" s="461"/>
      <c r="E19" s="462"/>
      <c r="F19" s="467">
        <v>44986</v>
      </c>
      <c r="G19" s="468"/>
    </row>
    <row r="20" spans="1:8" ht="14.1" customHeight="1" x14ac:dyDescent="0.2">
      <c r="A20" s="455" t="s">
        <v>21</v>
      </c>
      <c r="B20" s="456"/>
      <c r="C20" s="456"/>
      <c r="D20" s="456"/>
      <c r="E20" s="457"/>
      <c r="F20" s="458" t="s">
        <v>141</v>
      </c>
      <c r="G20" s="459"/>
    </row>
    <row r="21" spans="1:8" ht="14.1" customHeight="1" x14ac:dyDescent="0.2">
      <c r="A21" s="460" t="s">
        <v>22</v>
      </c>
      <c r="B21" s="461"/>
      <c r="C21" s="461"/>
      <c r="D21" s="461"/>
      <c r="E21" s="462"/>
      <c r="F21" s="463">
        <v>1</v>
      </c>
      <c r="G21" s="464"/>
    </row>
    <row r="22" spans="1:8" ht="14.1" customHeight="1" x14ac:dyDescent="0.2">
      <c r="A22" s="460" t="s">
        <v>23</v>
      </c>
      <c r="B22" s="461"/>
      <c r="C22" s="461"/>
      <c r="D22" s="461"/>
      <c r="E22" s="462"/>
      <c r="F22" s="463">
        <v>1</v>
      </c>
      <c r="G22" s="464"/>
    </row>
    <row r="23" spans="1:8" ht="12.75" customHeight="1" x14ac:dyDescent="0.2">
      <c r="A23" s="460" t="s">
        <v>24</v>
      </c>
      <c r="B23" s="461"/>
      <c r="C23" s="461"/>
      <c r="D23" s="461"/>
      <c r="E23" s="462"/>
      <c r="F23" s="473" t="s">
        <v>233</v>
      </c>
      <c r="G23" s="474"/>
    </row>
    <row r="24" spans="1:8" ht="18.75" customHeight="1" x14ac:dyDescent="0.2">
      <c r="A24" s="451" t="s">
        <v>246</v>
      </c>
      <c r="B24" s="452"/>
      <c r="C24" s="452"/>
      <c r="D24" s="452"/>
      <c r="E24" s="452"/>
      <c r="F24" s="452"/>
      <c r="G24" s="453"/>
    </row>
    <row r="25" spans="1:8" x14ac:dyDescent="0.2">
      <c r="A25" s="412" t="s">
        <v>2</v>
      </c>
      <c r="B25" s="413"/>
      <c r="C25" s="413"/>
      <c r="D25" s="413"/>
      <c r="E25" s="413"/>
      <c r="F25" s="414"/>
      <c r="G25" s="415"/>
    </row>
    <row r="26" spans="1:8" x14ac:dyDescent="0.2">
      <c r="A26" s="143">
        <v>1</v>
      </c>
      <c r="B26" s="454" t="s">
        <v>25</v>
      </c>
      <c r="C26" s="454"/>
      <c r="D26" s="454"/>
      <c r="E26" s="454"/>
      <c r="F26" s="185" t="s">
        <v>26</v>
      </c>
      <c r="G26" s="144" t="s">
        <v>3</v>
      </c>
    </row>
    <row r="27" spans="1:8" s="34" customFormat="1" x14ac:dyDescent="0.2">
      <c r="A27" s="145" t="s">
        <v>27</v>
      </c>
      <c r="B27" s="450" t="s">
        <v>152</v>
      </c>
      <c r="C27" s="450"/>
      <c r="D27" s="450"/>
      <c r="E27" s="450"/>
      <c r="F27" s="146">
        <v>1</v>
      </c>
      <c r="G27" s="147">
        <f>F18*F27</f>
        <v>0</v>
      </c>
      <c r="H27" s="59"/>
    </row>
    <row r="28" spans="1:8" s="34" customFormat="1" x14ac:dyDescent="0.2">
      <c r="A28" s="145" t="s">
        <v>28</v>
      </c>
      <c r="B28" s="448" t="s">
        <v>116</v>
      </c>
      <c r="C28" s="448"/>
      <c r="D28" s="448"/>
      <c r="E28" s="448"/>
      <c r="F28" s="148"/>
      <c r="G28" s="147">
        <f>ROUND(F18*F28,2)</f>
        <v>0</v>
      </c>
      <c r="H28" s="59"/>
    </row>
    <row r="29" spans="1:8" s="34" customFormat="1" x14ac:dyDescent="0.2">
      <c r="A29" s="145" t="s">
        <v>29</v>
      </c>
      <c r="B29" s="448" t="s">
        <v>14</v>
      </c>
      <c r="C29" s="448"/>
      <c r="D29" s="448"/>
      <c r="E29" s="448"/>
      <c r="F29" s="148">
        <v>0.2</v>
      </c>
      <c r="G29" s="147">
        <f>ROUND(F15*F29,2)</f>
        <v>0</v>
      </c>
      <c r="H29" s="59"/>
    </row>
    <row r="30" spans="1:8" s="34" customFormat="1" x14ac:dyDescent="0.2">
      <c r="A30" s="145" t="s">
        <v>30</v>
      </c>
      <c r="B30" s="448" t="s">
        <v>153</v>
      </c>
      <c r="C30" s="448"/>
      <c r="D30" s="448"/>
      <c r="E30" s="448"/>
      <c r="F30" s="148"/>
      <c r="G30" s="147">
        <f>ROUND(F18*F30,2)</f>
        <v>0</v>
      </c>
      <c r="H30" s="59"/>
    </row>
    <row r="31" spans="1:8" s="34" customFormat="1" x14ac:dyDescent="0.2">
      <c r="A31" s="145" t="s">
        <v>31</v>
      </c>
      <c r="B31" s="448" t="s">
        <v>32</v>
      </c>
      <c r="C31" s="448"/>
      <c r="D31" s="448"/>
      <c r="E31" s="448"/>
      <c r="F31" s="146">
        <f>ROUND((ROUND((0*15.22),2)/52.5)*60,2)</f>
        <v>0</v>
      </c>
      <c r="G31" s="147">
        <f>ROUND((F18/192*0.2)*F31,2)</f>
        <v>0</v>
      </c>
      <c r="H31" s="59"/>
    </row>
    <row r="32" spans="1:8" s="34" customFormat="1" x14ac:dyDescent="0.2">
      <c r="A32" s="145" t="s">
        <v>33</v>
      </c>
      <c r="B32" s="448" t="s">
        <v>154</v>
      </c>
      <c r="C32" s="448"/>
      <c r="D32" s="448"/>
      <c r="E32" s="448"/>
      <c r="F32" s="146">
        <f>ROUND(SUM(F31)/25*5,2)</f>
        <v>0</v>
      </c>
      <c r="G32" s="147">
        <f>ROUND((F18/192*0.2)*F32,2)</f>
        <v>0</v>
      </c>
      <c r="H32" s="59"/>
    </row>
    <row r="33" spans="1:8" s="34" customFormat="1" x14ac:dyDescent="0.2">
      <c r="A33" s="145" t="s">
        <v>47</v>
      </c>
      <c r="B33" s="448" t="s">
        <v>155</v>
      </c>
      <c r="C33" s="448"/>
      <c r="D33" s="448"/>
      <c r="E33" s="448"/>
      <c r="F33" s="148"/>
      <c r="G33" s="147">
        <v>0</v>
      </c>
    </row>
    <row r="34" spans="1:8" x14ac:dyDescent="0.2">
      <c r="A34" s="419" t="s">
        <v>34</v>
      </c>
      <c r="B34" s="400"/>
      <c r="C34" s="400"/>
      <c r="D34" s="400"/>
      <c r="E34" s="400"/>
      <c r="F34" s="449"/>
      <c r="G34" s="149">
        <f>SUM(G27:G33)</f>
        <v>0</v>
      </c>
    </row>
    <row r="35" spans="1:8" x14ac:dyDescent="0.2">
      <c r="A35" s="412" t="s">
        <v>35</v>
      </c>
      <c r="B35" s="413"/>
      <c r="C35" s="413"/>
      <c r="D35" s="413"/>
      <c r="E35" s="413"/>
      <c r="F35" s="414"/>
      <c r="G35" s="415"/>
    </row>
    <row r="36" spans="1:8" x14ac:dyDescent="0.2">
      <c r="A36" s="420" t="s">
        <v>36</v>
      </c>
      <c r="B36" s="421"/>
      <c r="C36" s="421"/>
      <c r="D36" s="421"/>
      <c r="E36" s="421"/>
      <c r="F36" s="421"/>
      <c r="G36" s="422"/>
      <c r="H36" s="4"/>
    </row>
    <row r="37" spans="1:8" s="7" customFormat="1" x14ac:dyDescent="0.2">
      <c r="A37" s="36" t="s">
        <v>27</v>
      </c>
      <c r="B37" s="423" t="s">
        <v>37</v>
      </c>
      <c r="C37" s="424"/>
      <c r="D37" s="424"/>
      <c r="E37" s="447"/>
      <c r="F37" s="150">
        <f>ROUND((1/12),6)*0</f>
        <v>0</v>
      </c>
      <c r="G37" s="151">
        <f>ROUND(G$34*F37,2)</f>
        <v>0</v>
      </c>
      <c r="H37" s="57"/>
    </row>
    <row r="38" spans="1:8" x14ac:dyDescent="0.2">
      <c r="A38" s="152" t="s">
        <v>28</v>
      </c>
      <c r="B38" s="434" t="s">
        <v>156</v>
      </c>
      <c r="C38" s="435"/>
      <c r="D38" s="435"/>
      <c r="E38" s="445"/>
      <c r="F38" s="153">
        <f>ROUND((1/11)+(1/11)/3, 3)*0</f>
        <v>0</v>
      </c>
      <c r="G38" s="8">
        <f>ROUND(G$34*F38,2)</f>
        <v>0</v>
      </c>
      <c r="H38" s="4"/>
    </row>
    <row r="39" spans="1:8" x14ac:dyDescent="0.2">
      <c r="A39" s="154"/>
      <c r="B39" s="446" t="s">
        <v>38</v>
      </c>
      <c r="C39" s="446"/>
      <c r="D39" s="446"/>
      <c r="E39" s="446"/>
      <c r="F39" s="37">
        <f>SUM(F37:F38)</f>
        <v>0</v>
      </c>
      <c r="G39" s="151"/>
      <c r="H39" s="4"/>
    </row>
    <row r="40" spans="1:8" x14ac:dyDescent="0.2">
      <c r="A40" s="155" t="s">
        <v>29</v>
      </c>
      <c r="B40" s="38" t="s">
        <v>39</v>
      </c>
      <c r="C40" s="39"/>
      <c r="D40" s="39"/>
      <c r="E40" s="39"/>
      <c r="F40" s="40">
        <f>ROUND((F51*F39),4)</f>
        <v>0</v>
      </c>
      <c r="G40" s="9">
        <f>ROUND(G$34*F40,2)</f>
        <v>0</v>
      </c>
      <c r="H40" s="4"/>
    </row>
    <row r="41" spans="1:8" x14ac:dyDescent="0.2">
      <c r="A41" s="427" t="s">
        <v>40</v>
      </c>
      <c r="B41" s="428"/>
      <c r="C41" s="428"/>
      <c r="D41" s="428"/>
      <c r="E41" s="426"/>
      <c r="F41" s="41">
        <f>ROUND(SUM(F39:F40),4)</f>
        <v>0</v>
      </c>
      <c r="G41" s="156">
        <f>SUM(G37:G40)</f>
        <v>0</v>
      </c>
      <c r="H41" s="4">
        <f>ROUND(G34*F41,2)</f>
        <v>0</v>
      </c>
    </row>
    <row r="42" spans="1:8" x14ac:dyDescent="0.2">
      <c r="A42" s="420" t="s">
        <v>118</v>
      </c>
      <c r="B42" s="421"/>
      <c r="C42" s="421"/>
      <c r="D42" s="421"/>
      <c r="E42" s="421"/>
      <c r="F42" s="421"/>
      <c r="G42" s="422"/>
      <c r="H42" s="4">
        <f>SUM(G41,G34)</f>
        <v>0</v>
      </c>
    </row>
    <row r="43" spans="1:8" x14ac:dyDescent="0.2">
      <c r="A43" s="42" t="s">
        <v>27</v>
      </c>
      <c r="B43" s="423" t="s">
        <v>41</v>
      </c>
      <c r="C43" s="424"/>
      <c r="D43" s="424"/>
      <c r="E43" s="447"/>
      <c r="F43" s="43">
        <v>0</v>
      </c>
      <c r="G43" s="23">
        <f>ROUND((G$34)*F43,2)</f>
        <v>0</v>
      </c>
      <c r="H43" s="4"/>
    </row>
    <row r="44" spans="1:8" x14ac:dyDescent="0.2">
      <c r="A44" s="36" t="s">
        <v>28</v>
      </c>
      <c r="B44" s="432" t="s">
        <v>42</v>
      </c>
      <c r="C44" s="433"/>
      <c r="D44" s="433"/>
      <c r="E44" s="444"/>
      <c r="F44" s="150">
        <v>0</v>
      </c>
      <c r="G44" s="157">
        <f>ROUND((G$34)*F44,2)</f>
        <v>0</v>
      </c>
      <c r="H44" s="4"/>
    </row>
    <row r="45" spans="1:8" x14ac:dyDescent="0.2">
      <c r="A45" s="36" t="s">
        <v>29</v>
      </c>
      <c r="B45" s="432" t="s">
        <v>43</v>
      </c>
      <c r="C45" s="433"/>
      <c r="D45" s="433"/>
      <c r="E45" s="444"/>
      <c r="F45" s="158">
        <v>0</v>
      </c>
      <c r="G45" s="157">
        <f t="shared" ref="G45:G50" si="0">ROUND((G$34)*F45,2)</f>
        <v>0</v>
      </c>
      <c r="H45" s="4"/>
    </row>
    <row r="46" spans="1:8" x14ac:dyDescent="0.2">
      <c r="A46" s="36" t="s">
        <v>30</v>
      </c>
      <c r="B46" s="432" t="s">
        <v>44</v>
      </c>
      <c r="C46" s="433"/>
      <c r="D46" s="433"/>
      <c r="E46" s="444"/>
      <c r="F46" s="150">
        <v>0</v>
      </c>
      <c r="G46" s="157">
        <f t="shared" si="0"/>
        <v>0</v>
      </c>
      <c r="H46" s="4"/>
    </row>
    <row r="47" spans="1:8" x14ac:dyDescent="0.2">
      <c r="A47" s="36" t="s">
        <v>31</v>
      </c>
      <c r="B47" s="432" t="s">
        <v>45</v>
      </c>
      <c r="C47" s="433"/>
      <c r="D47" s="433"/>
      <c r="E47" s="444"/>
      <c r="F47" s="150">
        <v>0</v>
      </c>
      <c r="G47" s="157">
        <f t="shared" si="0"/>
        <v>0</v>
      </c>
      <c r="H47" s="4"/>
    </row>
    <row r="48" spans="1:8" x14ac:dyDescent="0.2">
      <c r="A48" s="36" t="s">
        <v>33</v>
      </c>
      <c r="B48" s="432" t="s">
        <v>46</v>
      </c>
      <c r="C48" s="433"/>
      <c r="D48" s="433"/>
      <c r="E48" s="444"/>
      <c r="F48" s="150">
        <v>0</v>
      </c>
      <c r="G48" s="157">
        <f t="shared" si="0"/>
        <v>0</v>
      </c>
      <c r="H48" s="4"/>
    </row>
    <row r="49" spans="1:8" x14ac:dyDescent="0.2">
      <c r="A49" s="36" t="s">
        <v>47</v>
      </c>
      <c r="B49" s="432" t="s">
        <v>48</v>
      </c>
      <c r="C49" s="433"/>
      <c r="D49" s="433"/>
      <c r="E49" s="444"/>
      <c r="F49" s="150">
        <v>0</v>
      </c>
      <c r="G49" s="157">
        <f t="shared" si="0"/>
        <v>0</v>
      </c>
      <c r="H49" s="4"/>
    </row>
    <row r="50" spans="1:8" x14ac:dyDescent="0.2">
      <c r="A50" s="152" t="s">
        <v>49</v>
      </c>
      <c r="B50" s="434" t="s">
        <v>50</v>
      </c>
      <c r="C50" s="435"/>
      <c r="D50" s="435"/>
      <c r="E50" s="445"/>
      <c r="F50" s="153">
        <v>0</v>
      </c>
      <c r="G50" s="157">
        <f t="shared" si="0"/>
        <v>0</v>
      </c>
      <c r="H50" s="4"/>
    </row>
    <row r="51" spans="1:8" x14ac:dyDescent="0.2">
      <c r="A51" s="427" t="s">
        <v>51</v>
      </c>
      <c r="B51" s="428"/>
      <c r="C51" s="428"/>
      <c r="D51" s="428"/>
      <c r="E51" s="426"/>
      <c r="F51" s="41">
        <f>SUM(F43:F50)</f>
        <v>0</v>
      </c>
      <c r="G51" s="156">
        <f>SUM(G43:G50)</f>
        <v>0</v>
      </c>
      <c r="H51" s="4">
        <f>ROUND(G34*F51,2)</f>
        <v>0</v>
      </c>
    </row>
    <row r="52" spans="1:8" x14ac:dyDescent="0.2">
      <c r="A52" s="420" t="s">
        <v>52</v>
      </c>
      <c r="B52" s="421"/>
      <c r="C52" s="421"/>
      <c r="D52" s="421"/>
      <c r="E52" s="421"/>
      <c r="F52" s="421"/>
      <c r="G52" s="422"/>
      <c r="H52" s="4"/>
    </row>
    <row r="53" spans="1:8" s="34" customFormat="1" x14ac:dyDescent="0.2">
      <c r="A53" s="42" t="s">
        <v>27</v>
      </c>
      <c r="B53" s="440" t="s">
        <v>53</v>
      </c>
      <c r="C53" s="441"/>
      <c r="D53" s="441"/>
      <c r="E53" s="159">
        <v>0</v>
      </c>
      <c r="F53" s="58">
        <v>52</v>
      </c>
      <c r="G53" s="15">
        <f>IF(ROUND((E53*F53)-(G27*0.06),2)&lt;0,0,ROUND((E53*F53)-(G27*0.06),2))</f>
        <v>0</v>
      </c>
      <c r="H53" s="35"/>
    </row>
    <row r="54" spans="1:8" s="34" customFormat="1" x14ac:dyDescent="0.2">
      <c r="A54" s="36" t="s">
        <v>54</v>
      </c>
      <c r="B54" s="438" t="s">
        <v>55</v>
      </c>
      <c r="C54" s="439"/>
      <c r="D54" s="439"/>
      <c r="E54" s="159">
        <v>0</v>
      </c>
      <c r="F54" s="160">
        <v>26</v>
      </c>
      <c r="G54" s="147">
        <f>ROUND((E54*F54),2)</f>
        <v>0</v>
      </c>
      <c r="H54" s="35"/>
    </row>
    <row r="55" spans="1:8" s="34" customFormat="1" x14ac:dyDescent="0.2">
      <c r="A55" s="36" t="s">
        <v>56</v>
      </c>
      <c r="B55" s="438" t="s">
        <v>57</v>
      </c>
      <c r="C55" s="439"/>
      <c r="D55" s="439"/>
      <c r="E55" s="159">
        <v>0</v>
      </c>
      <c r="F55" s="160">
        <v>1</v>
      </c>
      <c r="G55" s="147">
        <f>ROUND((E55*F55),2)</f>
        <v>0</v>
      </c>
      <c r="H55" s="35"/>
    </row>
    <row r="56" spans="1:8" s="34" customFormat="1" x14ac:dyDescent="0.2">
      <c r="A56" s="36" t="s">
        <v>29</v>
      </c>
      <c r="B56" s="438" t="s">
        <v>151</v>
      </c>
      <c r="C56" s="439"/>
      <c r="D56" s="439"/>
      <c r="E56" s="159">
        <v>0</v>
      </c>
      <c r="F56" s="160">
        <v>1</v>
      </c>
      <c r="G56" s="147">
        <f>ROUND((E56*F56),2)</f>
        <v>0</v>
      </c>
      <c r="H56" s="35"/>
    </row>
    <row r="57" spans="1:8" s="34" customFormat="1" x14ac:dyDescent="0.2">
      <c r="A57" s="36" t="s">
        <v>30</v>
      </c>
      <c r="B57" s="438" t="s">
        <v>151</v>
      </c>
      <c r="C57" s="439"/>
      <c r="D57" s="439"/>
      <c r="E57" s="159">
        <f>ROUND((F18*30%)*5%,2)*0</f>
        <v>0</v>
      </c>
      <c r="F57" s="160">
        <v>1</v>
      </c>
      <c r="G57" s="147">
        <f t="shared" ref="G57:G61" si="1">ROUND((E57*F57),2)</f>
        <v>0</v>
      </c>
      <c r="H57" s="35"/>
    </row>
    <row r="58" spans="1:8" s="34" customFormat="1" x14ac:dyDescent="0.2">
      <c r="A58" s="36" t="s">
        <v>31</v>
      </c>
      <c r="B58" s="438" t="s">
        <v>151</v>
      </c>
      <c r="C58" s="439"/>
      <c r="D58" s="439"/>
      <c r="E58" s="159">
        <v>0</v>
      </c>
      <c r="F58" s="160">
        <v>1</v>
      </c>
      <c r="G58" s="147">
        <f>ROUND((E58*F58)/12,2)</f>
        <v>0</v>
      </c>
      <c r="H58" s="35"/>
    </row>
    <row r="59" spans="1:8" s="34" customFormat="1" x14ac:dyDescent="0.2">
      <c r="A59" s="36" t="s">
        <v>33</v>
      </c>
      <c r="B59" s="438" t="s">
        <v>151</v>
      </c>
      <c r="C59" s="439"/>
      <c r="D59" s="439"/>
      <c r="E59" s="159">
        <v>0</v>
      </c>
      <c r="F59" s="161">
        <v>1</v>
      </c>
      <c r="G59" s="162">
        <f t="shared" ref="G59" si="2">ROUND((E59*F59),2)</f>
        <v>0</v>
      </c>
      <c r="H59" s="35"/>
    </row>
    <row r="60" spans="1:8" s="34" customFormat="1" x14ac:dyDescent="0.2">
      <c r="A60" s="36" t="s">
        <v>47</v>
      </c>
      <c r="B60" s="438" t="s">
        <v>151</v>
      </c>
      <c r="C60" s="439"/>
      <c r="D60" s="439"/>
      <c r="E60" s="159">
        <v>0</v>
      </c>
      <c r="F60" s="160">
        <v>1</v>
      </c>
      <c r="G60" s="147">
        <f>ROUND((E60*F60)/12,2)</f>
        <v>0</v>
      </c>
      <c r="H60" s="35"/>
    </row>
    <row r="61" spans="1:8" s="34" customFormat="1" x14ac:dyDescent="0.2">
      <c r="A61" s="145" t="s">
        <v>49</v>
      </c>
      <c r="B61" s="438" t="s">
        <v>151</v>
      </c>
      <c r="C61" s="439"/>
      <c r="D61" s="439"/>
      <c r="E61" s="159">
        <v>0</v>
      </c>
      <c r="F61" s="160">
        <v>1</v>
      </c>
      <c r="G61" s="163">
        <f t="shared" si="1"/>
        <v>0</v>
      </c>
      <c r="H61" s="35"/>
    </row>
    <row r="62" spans="1:8" s="34" customFormat="1" x14ac:dyDescent="0.2">
      <c r="A62" s="36" t="s">
        <v>150</v>
      </c>
      <c r="B62" s="442" t="s">
        <v>151</v>
      </c>
      <c r="C62" s="443"/>
      <c r="D62" s="443"/>
      <c r="E62" s="164">
        <v>0</v>
      </c>
      <c r="F62" s="160">
        <v>1</v>
      </c>
      <c r="G62" s="147">
        <v>0</v>
      </c>
      <c r="H62" s="35"/>
    </row>
    <row r="63" spans="1:8" x14ac:dyDescent="0.2">
      <c r="A63" s="398" t="s">
        <v>59</v>
      </c>
      <c r="B63" s="399"/>
      <c r="C63" s="399"/>
      <c r="D63" s="399"/>
      <c r="E63" s="399"/>
      <c r="F63" s="400"/>
      <c r="G63" s="149">
        <f>SUM(G53:G62)</f>
        <v>0</v>
      </c>
      <c r="H63" s="4"/>
    </row>
    <row r="64" spans="1:8" x14ac:dyDescent="0.2">
      <c r="A64" s="412" t="s">
        <v>60</v>
      </c>
      <c r="B64" s="413"/>
      <c r="C64" s="413"/>
      <c r="D64" s="413"/>
      <c r="E64" s="413"/>
      <c r="F64" s="414"/>
      <c r="G64" s="415"/>
      <c r="H64" s="4"/>
    </row>
    <row r="65" spans="1:8" x14ac:dyDescent="0.2">
      <c r="A65" s="16" t="s">
        <v>61</v>
      </c>
      <c r="B65" s="416" t="s">
        <v>62</v>
      </c>
      <c r="C65" s="417"/>
      <c r="D65" s="417"/>
      <c r="E65" s="417"/>
      <c r="F65" s="17">
        <f>F41</f>
        <v>0</v>
      </c>
      <c r="G65" s="18">
        <f>G41</f>
        <v>0</v>
      </c>
      <c r="H65" s="4"/>
    </row>
    <row r="66" spans="1:8" x14ac:dyDescent="0.2">
      <c r="A66" s="165" t="s">
        <v>63</v>
      </c>
      <c r="B66" s="389" t="s">
        <v>128</v>
      </c>
      <c r="C66" s="390"/>
      <c r="D66" s="390"/>
      <c r="E66" s="390"/>
      <c r="F66" s="19">
        <f>F51</f>
        <v>0</v>
      </c>
      <c r="G66" s="166">
        <f>G51</f>
        <v>0</v>
      </c>
      <c r="H66" s="4"/>
    </row>
    <row r="67" spans="1:8" x14ac:dyDescent="0.2">
      <c r="A67" s="165" t="s">
        <v>64</v>
      </c>
      <c r="B67" s="389" t="s">
        <v>65</v>
      </c>
      <c r="C67" s="390"/>
      <c r="D67" s="390"/>
      <c r="E67" s="390"/>
      <c r="F67" s="391"/>
      <c r="G67" s="166">
        <f>G63</f>
        <v>0</v>
      </c>
      <c r="H67" s="4"/>
    </row>
    <row r="68" spans="1:8" x14ac:dyDescent="0.2">
      <c r="A68" s="398" t="s">
        <v>66</v>
      </c>
      <c r="B68" s="399"/>
      <c r="C68" s="399"/>
      <c r="D68" s="399"/>
      <c r="E68" s="399"/>
      <c r="F68" s="400"/>
      <c r="G68" s="149">
        <f>SUM(G65:G67)</f>
        <v>0</v>
      </c>
      <c r="H68" s="4"/>
    </row>
    <row r="69" spans="1:8" x14ac:dyDescent="0.2">
      <c r="A69" s="412" t="s">
        <v>67</v>
      </c>
      <c r="B69" s="413"/>
      <c r="C69" s="413"/>
      <c r="D69" s="413"/>
      <c r="E69" s="413"/>
      <c r="F69" s="414"/>
      <c r="G69" s="415"/>
      <c r="H69" s="4"/>
    </row>
    <row r="70" spans="1:8" s="22" customFormat="1" x14ac:dyDescent="0.2">
      <c r="A70" s="143">
        <v>3</v>
      </c>
      <c r="B70" s="20" t="s">
        <v>68</v>
      </c>
      <c r="C70" s="20"/>
      <c r="D70" s="20"/>
      <c r="E70" s="20"/>
      <c r="F70" s="20"/>
      <c r="G70" s="21"/>
      <c r="H70" s="4"/>
    </row>
    <row r="71" spans="1:8" x14ac:dyDescent="0.2">
      <c r="A71" s="11" t="s">
        <v>27</v>
      </c>
      <c r="B71" s="404" t="s">
        <v>69</v>
      </c>
      <c r="C71" s="405"/>
      <c r="D71" s="405"/>
      <c r="E71" s="405"/>
      <c r="F71" s="48">
        <f>ROUND((1/12)*0.05,4)*0</f>
        <v>0</v>
      </c>
      <c r="G71" s="23">
        <f t="shared" ref="G71:G76" si="3">ROUND(G$34*F71,2)</f>
        <v>0</v>
      </c>
      <c r="H71" s="4"/>
    </row>
    <row r="72" spans="1:8" x14ac:dyDescent="0.2">
      <c r="A72" s="5" t="s">
        <v>28</v>
      </c>
      <c r="B72" s="406" t="s">
        <v>70</v>
      </c>
      <c r="C72" s="407"/>
      <c r="D72" s="407"/>
      <c r="E72" s="407"/>
      <c r="F72" s="167">
        <f>ROUND((F71*F50),4)</f>
        <v>0</v>
      </c>
      <c r="G72" s="157">
        <f t="shared" si="3"/>
        <v>0</v>
      </c>
      <c r="H72" s="4"/>
    </row>
    <row r="73" spans="1:8" x14ac:dyDescent="0.2">
      <c r="A73" s="5" t="s">
        <v>29</v>
      </c>
      <c r="B73" s="406" t="s">
        <v>135</v>
      </c>
      <c r="C73" s="407"/>
      <c r="D73" s="407"/>
      <c r="E73" s="407"/>
      <c r="F73" s="167">
        <f>ROUND((0.08*0.4*0.9)*(1+0.09+0.09+0.3),2)*0</f>
        <v>0</v>
      </c>
      <c r="G73" s="157">
        <f t="shared" si="3"/>
        <v>0</v>
      </c>
      <c r="H73" s="4"/>
    </row>
    <row r="74" spans="1:8" x14ac:dyDescent="0.2">
      <c r="A74" s="5" t="s">
        <v>30</v>
      </c>
      <c r="B74" s="406" t="s">
        <v>71</v>
      </c>
      <c r="C74" s="407"/>
      <c r="D74" s="407"/>
      <c r="E74" s="407"/>
      <c r="F74" s="167">
        <f>ROUND(100%/30*7/12*100%,4)*0</f>
        <v>0</v>
      </c>
      <c r="G74" s="157">
        <f t="shared" si="3"/>
        <v>0</v>
      </c>
      <c r="H74" s="4"/>
    </row>
    <row r="75" spans="1:8" s="3" customFormat="1" x14ac:dyDescent="0.2">
      <c r="A75" s="5" t="s">
        <v>31</v>
      </c>
      <c r="B75" s="406" t="s">
        <v>119</v>
      </c>
      <c r="C75" s="407"/>
      <c r="D75" s="407"/>
      <c r="E75" s="407"/>
      <c r="F75" s="167">
        <f>ROUND(F74*F51,4)</f>
        <v>0</v>
      </c>
      <c r="G75" s="157">
        <f t="shared" si="3"/>
        <v>0</v>
      </c>
      <c r="H75" s="4"/>
    </row>
    <row r="76" spans="1:8" x14ac:dyDescent="0.2">
      <c r="A76" s="5" t="s">
        <v>33</v>
      </c>
      <c r="B76" s="436" t="s">
        <v>136</v>
      </c>
      <c r="C76" s="437"/>
      <c r="D76" s="437"/>
      <c r="E76" s="437"/>
      <c r="F76" s="168">
        <v>0</v>
      </c>
      <c r="G76" s="169">
        <f t="shared" si="3"/>
        <v>0</v>
      </c>
      <c r="H76" s="4"/>
    </row>
    <row r="77" spans="1:8" x14ac:dyDescent="0.2">
      <c r="A77" s="398" t="s">
        <v>72</v>
      </c>
      <c r="B77" s="399"/>
      <c r="C77" s="399"/>
      <c r="D77" s="399"/>
      <c r="E77" s="399"/>
      <c r="F77" s="24">
        <f>SUM(F71:F76)</f>
        <v>0</v>
      </c>
      <c r="G77" s="170">
        <f>SUM(G71:G76)</f>
        <v>0</v>
      </c>
      <c r="H77" s="4">
        <f>ROUND(G34*F77,2)</f>
        <v>0</v>
      </c>
    </row>
    <row r="78" spans="1:8" x14ac:dyDescent="0.2">
      <c r="A78" s="412" t="s">
        <v>73</v>
      </c>
      <c r="B78" s="413"/>
      <c r="C78" s="413"/>
      <c r="D78" s="413"/>
      <c r="E78" s="413"/>
      <c r="F78" s="414"/>
      <c r="G78" s="415"/>
      <c r="H78" s="4"/>
    </row>
    <row r="79" spans="1:8" s="22" customFormat="1" x14ac:dyDescent="0.2">
      <c r="A79" s="420" t="s">
        <v>120</v>
      </c>
      <c r="B79" s="421"/>
      <c r="C79" s="421"/>
      <c r="D79" s="421"/>
      <c r="E79" s="421"/>
      <c r="F79" s="421"/>
      <c r="G79" s="422"/>
      <c r="H79" s="4"/>
    </row>
    <row r="80" spans="1:8" x14ac:dyDescent="0.2">
      <c r="A80" s="42" t="s">
        <v>27</v>
      </c>
      <c r="B80" s="423" t="s">
        <v>188</v>
      </c>
      <c r="C80" s="424"/>
      <c r="D80" s="424"/>
      <c r="E80" s="424"/>
      <c r="F80" s="43">
        <v>0</v>
      </c>
      <c r="G80" s="23">
        <f t="shared" ref="G80:G85" si="4">ROUND(G$34*F80,2)</f>
        <v>0</v>
      </c>
      <c r="H80" s="4"/>
    </row>
    <row r="81" spans="1:8" x14ac:dyDescent="0.2">
      <c r="A81" s="36" t="s">
        <v>28</v>
      </c>
      <c r="B81" s="432" t="s">
        <v>121</v>
      </c>
      <c r="C81" s="433"/>
      <c r="D81" s="433"/>
      <c r="E81" s="433"/>
      <c r="F81" s="150">
        <f>ROUND(((1/30)/12)*1,4)*0</f>
        <v>0</v>
      </c>
      <c r="G81" s="157">
        <f t="shared" si="4"/>
        <v>0</v>
      </c>
      <c r="H81" s="4"/>
    </row>
    <row r="82" spans="1:8" x14ac:dyDescent="0.2">
      <c r="A82" s="36" t="s">
        <v>29</v>
      </c>
      <c r="B82" s="432" t="s">
        <v>122</v>
      </c>
      <c r="C82" s="433"/>
      <c r="D82" s="433"/>
      <c r="E82" s="433"/>
      <c r="F82" s="150">
        <f>ROUND((((1/30)/12)*5)*0.02,4)*0</f>
        <v>0</v>
      </c>
      <c r="G82" s="157">
        <f t="shared" si="4"/>
        <v>0</v>
      </c>
      <c r="H82" s="4"/>
    </row>
    <row r="83" spans="1:8" x14ac:dyDescent="0.2">
      <c r="A83" s="36" t="s">
        <v>30</v>
      </c>
      <c r="B83" s="432" t="s">
        <v>123</v>
      </c>
      <c r="C83" s="433"/>
      <c r="D83" s="433"/>
      <c r="E83" s="433"/>
      <c r="F83" s="150">
        <f>ROUND((((1/30)/12)*15)*0.05,4)*0</f>
        <v>0</v>
      </c>
      <c r="G83" s="157">
        <f t="shared" si="4"/>
        <v>0</v>
      </c>
      <c r="H83" s="4"/>
    </row>
    <row r="84" spans="1:8" x14ac:dyDescent="0.2">
      <c r="A84" s="36" t="s">
        <v>31</v>
      </c>
      <c r="B84" s="432" t="s">
        <v>190</v>
      </c>
      <c r="C84" s="433"/>
      <c r="D84" s="433"/>
      <c r="E84" s="433"/>
      <c r="F84" s="150">
        <v>0</v>
      </c>
      <c r="G84" s="157">
        <f t="shared" si="4"/>
        <v>0</v>
      </c>
      <c r="H84" s="4"/>
    </row>
    <row r="85" spans="1:8" x14ac:dyDescent="0.2">
      <c r="A85" s="36" t="s">
        <v>33</v>
      </c>
      <c r="B85" s="434" t="s">
        <v>124</v>
      </c>
      <c r="C85" s="435"/>
      <c r="D85" s="435"/>
      <c r="E85" s="435"/>
      <c r="F85" s="153">
        <f>ROUND((((1/30)/12)*5)*0.5,4)*0</f>
        <v>0</v>
      </c>
      <c r="G85" s="169">
        <f t="shared" si="4"/>
        <v>0</v>
      </c>
      <c r="H85" s="4"/>
    </row>
    <row r="86" spans="1:8" x14ac:dyDescent="0.2">
      <c r="A86" s="425" t="s">
        <v>74</v>
      </c>
      <c r="B86" s="426"/>
      <c r="C86" s="426"/>
      <c r="D86" s="426"/>
      <c r="E86" s="426"/>
      <c r="F86" s="41">
        <f>SUM(F80:F85)</f>
        <v>0</v>
      </c>
      <c r="G86" s="156">
        <f>SUM(G80:G85)</f>
        <v>0</v>
      </c>
      <c r="H86" s="4">
        <f>ROUND(G34*F86,2)</f>
        <v>0</v>
      </c>
    </row>
    <row r="87" spans="1:8" s="22" customFormat="1" x14ac:dyDescent="0.2">
      <c r="A87" s="429" t="s">
        <v>75</v>
      </c>
      <c r="B87" s="430"/>
      <c r="C87" s="430"/>
      <c r="D87" s="430"/>
      <c r="E87" s="430"/>
      <c r="F87" s="430"/>
      <c r="G87" s="431"/>
      <c r="H87" s="4"/>
    </row>
    <row r="88" spans="1:8" x14ac:dyDescent="0.2">
      <c r="A88" s="11" t="s">
        <v>27</v>
      </c>
      <c r="B88" s="404" t="s">
        <v>76</v>
      </c>
      <c r="C88" s="405"/>
      <c r="D88" s="405"/>
      <c r="E88" s="405"/>
      <c r="F88" s="43">
        <f xml:space="preserve"> ROUND((((ROUND((1/11)+(1/11)/3, 3))*4)/12)*1%,4)*0</f>
        <v>0</v>
      </c>
      <c r="G88" s="23">
        <f>ROUND(G$34*F88,2)</f>
        <v>0</v>
      </c>
      <c r="H88" s="4"/>
    </row>
    <row r="89" spans="1:8" x14ac:dyDescent="0.2">
      <c r="A89" s="5" t="s">
        <v>28</v>
      </c>
      <c r="B89" s="406" t="s">
        <v>77</v>
      </c>
      <c r="C89" s="407"/>
      <c r="D89" s="407"/>
      <c r="E89" s="407"/>
      <c r="F89" s="150">
        <f>ROUND(F88*F51,4)</f>
        <v>0</v>
      </c>
      <c r="G89" s="157">
        <f>ROUND(G$34*F89,2)</f>
        <v>0</v>
      </c>
      <c r="H89" s="4"/>
    </row>
    <row r="90" spans="1:8" x14ac:dyDescent="0.2">
      <c r="A90" s="5" t="s">
        <v>29</v>
      </c>
      <c r="B90" s="406" t="s">
        <v>78</v>
      </c>
      <c r="C90" s="407"/>
      <c r="D90" s="407"/>
      <c r="E90" s="407"/>
      <c r="F90" s="150">
        <f>ROUND(ROUND(ROUND(((1+1/12)*4)/12,4)*1%,4)*F51,4)</f>
        <v>0</v>
      </c>
      <c r="G90" s="157">
        <f>ROUND(G$34*F90,2)</f>
        <v>0</v>
      </c>
      <c r="H90" s="4"/>
    </row>
    <row r="91" spans="1:8" x14ac:dyDescent="0.2">
      <c r="A91" s="5" t="s">
        <v>30</v>
      </c>
      <c r="B91" s="406" t="s">
        <v>58</v>
      </c>
      <c r="C91" s="407"/>
      <c r="D91" s="407"/>
      <c r="E91" s="407"/>
      <c r="F91" s="150">
        <v>0</v>
      </c>
      <c r="G91" s="169">
        <f>ROUND(G$34*F91,2)</f>
        <v>0</v>
      </c>
      <c r="H91" s="4"/>
    </row>
    <row r="92" spans="1:8" x14ac:dyDescent="0.2">
      <c r="A92" s="419" t="s">
        <v>79</v>
      </c>
      <c r="B92" s="400"/>
      <c r="C92" s="400"/>
      <c r="D92" s="400"/>
      <c r="E92" s="400"/>
      <c r="F92" s="10">
        <f>SUM(F88:F91)</f>
        <v>0</v>
      </c>
      <c r="G92" s="171">
        <f>SUM(G88:G91)</f>
        <v>0</v>
      </c>
      <c r="H92" s="4">
        <f>ROUND(G34*F92,2)</f>
        <v>0</v>
      </c>
    </row>
    <row r="93" spans="1:8" s="22" customFormat="1" x14ac:dyDescent="0.2">
      <c r="A93" s="429" t="s">
        <v>80</v>
      </c>
      <c r="B93" s="430"/>
      <c r="C93" s="430"/>
      <c r="D93" s="430"/>
      <c r="E93" s="430"/>
      <c r="F93" s="430"/>
      <c r="G93" s="431"/>
      <c r="H93" s="4"/>
    </row>
    <row r="94" spans="1:8" x14ac:dyDescent="0.2">
      <c r="A94" s="11" t="s">
        <v>27</v>
      </c>
      <c r="B94" s="404" t="s">
        <v>81</v>
      </c>
      <c r="C94" s="405"/>
      <c r="D94" s="405"/>
      <c r="E94" s="405"/>
      <c r="F94" s="12">
        <f>((1/220)*22)*0</f>
        <v>0</v>
      </c>
      <c r="G94" s="23">
        <f>ROUND(G$34*F94,2)</f>
        <v>0</v>
      </c>
      <c r="H94" s="4"/>
    </row>
    <row r="95" spans="1:8" x14ac:dyDescent="0.2">
      <c r="A95" s="11" t="s">
        <v>28</v>
      </c>
      <c r="B95" s="386" t="s">
        <v>205</v>
      </c>
      <c r="C95" s="387"/>
      <c r="D95" s="387"/>
      <c r="E95" s="388"/>
      <c r="F95" s="116">
        <f>F94*F51</f>
        <v>0</v>
      </c>
      <c r="G95" s="23">
        <f>ROUND(G$34*F95,2)</f>
        <v>0</v>
      </c>
      <c r="H95" s="4"/>
    </row>
    <row r="96" spans="1:8" x14ac:dyDescent="0.2">
      <c r="A96" s="419" t="s">
        <v>82</v>
      </c>
      <c r="B96" s="400"/>
      <c r="C96" s="400"/>
      <c r="D96" s="400"/>
      <c r="E96" s="400"/>
      <c r="F96" s="10">
        <f>SUM(F94:F94)</f>
        <v>0</v>
      </c>
      <c r="G96" s="171">
        <f>SUM(G94:G95)</f>
        <v>0</v>
      </c>
      <c r="H96" s="4">
        <f>ROUND(G34*F96,2)</f>
        <v>0</v>
      </c>
    </row>
    <row r="97" spans="1:8" s="45" customFormat="1" x14ac:dyDescent="0.2">
      <c r="A97" s="420" t="s">
        <v>125</v>
      </c>
      <c r="B97" s="421"/>
      <c r="C97" s="421"/>
      <c r="D97" s="421"/>
      <c r="E97" s="421"/>
      <c r="F97" s="421"/>
      <c r="G97" s="422"/>
      <c r="H97" s="35"/>
    </row>
    <row r="98" spans="1:8" s="34" customFormat="1" x14ac:dyDescent="0.2">
      <c r="A98" s="42" t="s">
        <v>27</v>
      </c>
      <c r="B98" s="423" t="s">
        <v>126</v>
      </c>
      <c r="C98" s="424"/>
      <c r="D98" s="424"/>
      <c r="E98" s="424"/>
      <c r="F98" s="12">
        <f>((((8*13)/12)/220)+((((8*13)/12)/220)*100%))*0</f>
        <v>0</v>
      </c>
      <c r="G98" s="23">
        <f>ROUND(G$34*F98,2)</f>
        <v>0</v>
      </c>
      <c r="H98" s="35"/>
    </row>
    <row r="99" spans="1:8" s="34" customFormat="1" x14ac:dyDescent="0.2">
      <c r="A99" s="11" t="s">
        <v>28</v>
      </c>
      <c r="B99" s="386" t="s">
        <v>205</v>
      </c>
      <c r="C99" s="387"/>
      <c r="D99" s="387"/>
      <c r="E99" s="388"/>
      <c r="F99" s="116">
        <f>F98*F51</f>
        <v>0</v>
      </c>
      <c r="G99" s="23">
        <f>ROUND(G$34*F99,2)</f>
        <v>0</v>
      </c>
      <c r="H99" s="35"/>
    </row>
    <row r="100" spans="1:8" s="34" customFormat="1" x14ac:dyDescent="0.2">
      <c r="A100" s="425" t="s">
        <v>127</v>
      </c>
      <c r="B100" s="426"/>
      <c r="C100" s="426"/>
      <c r="D100" s="426"/>
      <c r="E100" s="426"/>
      <c r="F100" s="41">
        <f>SUM(F98:F98)</f>
        <v>0</v>
      </c>
      <c r="G100" s="156">
        <f>SUM(G98:G99)</f>
        <v>0</v>
      </c>
      <c r="H100" s="35">
        <f>ROUND(G44*F100,2)</f>
        <v>0</v>
      </c>
    </row>
    <row r="101" spans="1:8" x14ac:dyDescent="0.2">
      <c r="A101" s="412" t="s">
        <v>83</v>
      </c>
      <c r="B101" s="413"/>
      <c r="C101" s="413"/>
      <c r="D101" s="413"/>
      <c r="E101" s="413"/>
      <c r="F101" s="414"/>
      <c r="G101" s="415"/>
      <c r="H101" s="4"/>
    </row>
    <row r="102" spans="1:8" x14ac:dyDescent="0.2">
      <c r="A102" s="16" t="s">
        <v>84</v>
      </c>
      <c r="B102" s="416" t="s">
        <v>129</v>
      </c>
      <c r="C102" s="417"/>
      <c r="D102" s="417"/>
      <c r="E102" s="417"/>
      <c r="F102" s="17">
        <f>F86</f>
        <v>0</v>
      </c>
      <c r="G102" s="18">
        <f>G86</f>
        <v>0</v>
      </c>
      <c r="H102" s="4"/>
    </row>
    <row r="103" spans="1:8" x14ac:dyDescent="0.2">
      <c r="A103" s="165" t="s">
        <v>85</v>
      </c>
      <c r="B103" s="389" t="s">
        <v>86</v>
      </c>
      <c r="C103" s="390"/>
      <c r="D103" s="390"/>
      <c r="E103" s="390"/>
      <c r="F103" s="19">
        <f>F92</f>
        <v>0</v>
      </c>
      <c r="G103" s="166">
        <f>G92</f>
        <v>0</v>
      </c>
      <c r="H103" s="4"/>
    </row>
    <row r="104" spans="1:8" x14ac:dyDescent="0.2">
      <c r="A104" s="165" t="s">
        <v>87</v>
      </c>
      <c r="B104" s="389" t="s">
        <v>88</v>
      </c>
      <c r="C104" s="390"/>
      <c r="D104" s="390"/>
      <c r="E104" s="390"/>
      <c r="F104" s="19">
        <f>F96</f>
        <v>0</v>
      </c>
      <c r="G104" s="166">
        <f>G96</f>
        <v>0</v>
      </c>
      <c r="H104" s="4"/>
    </row>
    <row r="105" spans="1:8" x14ac:dyDescent="0.2">
      <c r="A105" s="165" t="s">
        <v>131</v>
      </c>
      <c r="B105" s="395" t="s">
        <v>130</v>
      </c>
      <c r="C105" s="396"/>
      <c r="D105" s="396"/>
      <c r="E105" s="396"/>
      <c r="F105" s="19">
        <f>F100</f>
        <v>0</v>
      </c>
      <c r="G105" s="166">
        <f>G100</f>
        <v>0</v>
      </c>
      <c r="H105" s="4"/>
    </row>
    <row r="106" spans="1:8" x14ac:dyDescent="0.2">
      <c r="A106" s="398" t="s">
        <v>89</v>
      </c>
      <c r="B106" s="399"/>
      <c r="C106" s="399"/>
      <c r="D106" s="399"/>
      <c r="E106" s="399"/>
      <c r="F106" s="400"/>
      <c r="G106" s="149">
        <f>SUM(G102:G105)</f>
        <v>0</v>
      </c>
      <c r="H106" s="4"/>
    </row>
    <row r="107" spans="1:8" x14ac:dyDescent="0.2">
      <c r="A107" s="412" t="s">
        <v>90</v>
      </c>
      <c r="B107" s="413"/>
      <c r="C107" s="413"/>
      <c r="D107" s="413"/>
      <c r="E107" s="413"/>
      <c r="F107" s="414"/>
      <c r="G107" s="415"/>
      <c r="H107" s="4"/>
    </row>
    <row r="108" spans="1:8" x14ac:dyDescent="0.2">
      <c r="A108" s="11" t="s">
        <v>27</v>
      </c>
      <c r="B108" s="50" t="str">
        <f>'Insumos Diversos'!A114</f>
        <v>Uniformes</v>
      </c>
      <c r="C108" s="53"/>
      <c r="D108" s="53"/>
      <c r="E108" s="14">
        <f>'Insumos Diversos'!I124</f>
        <v>0</v>
      </c>
      <c r="F108" s="25">
        <v>1</v>
      </c>
      <c r="G108" s="147">
        <f>ROUND(SUM(C108:E108),2)*F108</f>
        <v>0</v>
      </c>
      <c r="H108" s="4"/>
    </row>
    <row r="109" spans="1:8" s="34" customFormat="1" x14ac:dyDescent="0.2">
      <c r="A109" s="36" t="s">
        <v>28</v>
      </c>
      <c r="B109" s="183" t="str">
        <f>'Insumos Diversos'!A99</f>
        <v>EPI's</v>
      </c>
      <c r="C109" s="184"/>
      <c r="D109" s="184"/>
      <c r="E109" s="44">
        <f>'Insumos Diversos'!I112</f>
        <v>0</v>
      </c>
      <c r="F109" s="46">
        <v>1</v>
      </c>
      <c r="G109" s="147">
        <f>ROUND((E109*F109),2)</f>
        <v>0</v>
      </c>
      <c r="H109" s="35"/>
    </row>
    <row r="110" spans="1:8" s="34" customFormat="1" x14ac:dyDescent="0.2">
      <c r="A110" s="36" t="s">
        <v>29</v>
      </c>
      <c r="B110" s="183" t="str">
        <f>'Insumos Diversos'!A4</f>
        <v>MATERIAIS (Limpeza)</v>
      </c>
      <c r="C110" s="184"/>
      <c r="D110" s="184"/>
      <c r="E110" s="44">
        <v>0</v>
      </c>
      <c r="F110" s="47">
        <v>1</v>
      </c>
      <c r="G110" s="147">
        <f t="shared" ref="G110:G113" si="5">ROUND((E110*F110),2)</f>
        <v>0</v>
      </c>
      <c r="H110" s="35"/>
    </row>
    <row r="111" spans="1:8" s="34" customFormat="1" x14ac:dyDescent="0.2">
      <c r="A111" s="36" t="s">
        <v>30</v>
      </c>
      <c r="B111" s="183" t="str">
        <f>'Insumos Diversos'!A48</f>
        <v>UTENSÍLIOS - Jardinagem</v>
      </c>
      <c r="C111" s="184"/>
      <c r="D111" s="184"/>
      <c r="E111" s="44">
        <f>'Insumos Diversos'!I61</f>
        <v>0</v>
      </c>
      <c r="F111" s="47">
        <v>1</v>
      </c>
      <c r="G111" s="147">
        <f t="shared" si="5"/>
        <v>0</v>
      </c>
      <c r="H111" s="35"/>
    </row>
    <row r="112" spans="1:8" s="34" customFormat="1" x14ac:dyDescent="0.2">
      <c r="A112" s="36" t="s">
        <v>31</v>
      </c>
      <c r="B112" s="236" t="str">
        <f>'Insumos Diversos'!A63</f>
        <v>EQUIPAMENTOS - Uso Jardinagem</v>
      </c>
      <c r="C112" s="237"/>
      <c r="D112" s="237"/>
      <c r="E112" s="44">
        <f>'Insumos Diversos'!I67</f>
        <v>0</v>
      </c>
      <c r="F112" s="47">
        <v>1</v>
      </c>
      <c r="G112" s="147">
        <f t="shared" ref="G112" si="6">ROUND((E112*F112),2)</f>
        <v>0</v>
      </c>
      <c r="H112" s="35"/>
    </row>
    <row r="113" spans="1:8" s="34" customFormat="1" x14ac:dyDescent="0.2">
      <c r="A113" s="36" t="s">
        <v>33</v>
      </c>
      <c r="B113" s="183" t="str">
        <f>'Insumos Diversos'!A69</f>
        <v>UTENSÍLIOS (Uso Geral)</v>
      </c>
      <c r="C113" s="184"/>
      <c r="D113" s="184"/>
      <c r="E113" s="44">
        <f>'Insumos Diversos'!I81</f>
        <v>0</v>
      </c>
      <c r="F113" s="47">
        <v>1</v>
      </c>
      <c r="G113" s="147">
        <f t="shared" si="5"/>
        <v>0</v>
      </c>
      <c r="H113" s="35"/>
    </row>
    <row r="114" spans="1:8" s="34" customFormat="1" x14ac:dyDescent="0.2">
      <c r="A114" s="36" t="s">
        <v>47</v>
      </c>
      <c r="B114" s="183" t="str">
        <f>'Insumos Diversos'!A83</f>
        <v>MÁQUINAS E EQUIPAMENTOS (Uso Geral)</v>
      </c>
      <c r="C114" s="184"/>
      <c r="D114" s="184"/>
      <c r="E114" s="44">
        <f>'Insumos Diversos'!I97</f>
        <v>0</v>
      </c>
      <c r="F114" s="47">
        <v>1</v>
      </c>
      <c r="G114" s="147">
        <f>ROUND((E114*F114)/12,2)</f>
        <v>0</v>
      </c>
      <c r="H114" s="35"/>
    </row>
    <row r="115" spans="1:8" s="34" customFormat="1" x14ac:dyDescent="0.2">
      <c r="A115" s="36" t="s">
        <v>49</v>
      </c>
      <c r="B115" s="188" t="s">
        <v>58</v>
      </c>
      <c r="C115" s="189"/>
      <c r="D115" s="189"/>
      <c r="E115" s="44">
        <v>0</v>
      </c>
      <c r="F115" s="47">
        <v>1</v>
      </c>
      <c r="G115" s="147">
        <f>ROUND((E115*F115)/12,2)</f>
        <v>0</v>
      </c>
      <c r="H115" s="35"/>
    </row>
    <row r="116" spans="1:8" s="34" customFormat="1" x14ac:dyDescent="0.2">
      <c r="A116" s="427" t="s">
        <v>91</v>
      </c>
      <c r="B116" s="428"/>
      <c r="C116" s="428"/>
      <c r="D116" s="428"/>
      <c r="E116" s="428"/>
      <c r="F116" s="426"/>
      <c r="G116" s="149">
        <f>SUM(G108:G115)</f>
        <v>0</v>
      </c>
      <c r="H116" s="35"/>
    </row>
    <row r="117" spans="1:8" x14ac:dyDescent="0.2">
      <c r="A117" s="412" t="s">
        <v>92</v>
      </c>
      <c r="B117" s="413"/>
      <c r="C117" s="413"/>
      <c r="D117" s="413"/>
      <c r="E117" s="413"/>
      <c r="F117" s="414"/>
      <c r="G117" s="415"/>
      <c r="H117" s="4"/>
    </row>
    <row r="118" spans="1:8" s="22" customFormat="1" x14ac:dyDescent="0.2">
      <c r="A118" s="143">
        <v>3</v>
      </c>
      <c r="B118" s="20" t="s">
        <v>93</v>
      </c>
      <c r="C118" s="20"/>
      <c r="D118" s="20"/>
      <c r="E118" s="20"/>
      <c r="F118" s="20"/>
      <c r="G118" s="21"/>
      <c r="H118" s="4"/>
    </row>
    <row r="119" spans="1:8" x14ac:dyDescent="0.2">
      <c r="A119" s="11" t="s">
        <v>27</v>
      </c>
      <c r="B119" s="404" t="s">
        <v>94</v>
      </c>
      <c r="C119" s="405"/>
      <c r="D119" s="405"/>
      <c r="E119" s="405"/>
      <c r="F119" s="48">
        <v>0</v>
      </c>
      <c r="G119" s="13">
        <f>ROUND(G134*F119,2)</f>
        <v>0</v>
      </c>
      <c r="H119" s="4"/>
    </row>
    <row r="120" spans="1:8" x14ac:dyDescent="0.2">
      <c r="A120" s="5" t="s">
        <v>28</v>
      </c>
      <c r="B120" s="406" t="s">
        <v>95</v>
      </c>
      <c r="C120" s="407"/>
      <c r="D120" s="407"/>
      <c r="E120" s="407"/>
      <c r="F120" s="167">
        <v>0</v>
      </c>
      <c r="G120" s="151">
        <f>ROUND(((G134+G119)*F120),2)</f>
        <v>0</v>
      </c>
      <c r="H120" s="4"/>
    </row>
    <row r="121" spans="1:8" x14ac:dyDescent="0.2">
      <c r="A121" s="5" t="s">
        <v>29</v>
      </c>
      <c r="B121" s="408" t="s">
        <v>96</v>
      </c>
      <c r="C121" s="409"/>
      <c r="D121" s="409"/>
      <c r="E121" s="409"/>
      <c r="F121" s="167"/>
      <c r="G121" s="151"/>
      <c r="H121" s="4"/>
    </row>
    <row r="122" spans="1:8" x14ac:dyDescent="0.2">
      <c r="A122" s="5" t="s">
        <v>97</v>
      </c>
      <c r="B122" s="406" t="s">
        <v>98</v>
      </c>
      <c r="C122" s="407"/>
      <c r="D122" s="407"/>
      <c r="E122" s="407"/>
      <c r="F122" s="172">
        <v>0</v>
      </c>
      <c r="G122" s="151">
        <f ca="1">ROUND(G$138*F122,2)</f>
        <v>0</v>
      </c>
      <c r="H122" s="4"/>
    </row>
    <row r="123" spans="1:8" s="3" customFormat="1" x14ac:dyDescent="0.2">
      <c r="A123" s="5" t="s">
        <v>99</v>
      </c>
      <c r="B123" s="406" t="s">
        <v>100</v>
      </c>
      <c r="C123" s="407"/>
      <c r="D123" s="407"/>
      <c r="E123" s="407"/>
      <c r="F123" s="167">
        <v>0</v>
      </c>
      <c r="G123" s="151">
        <f ca="1">ROUND(G$138*F123,2)</f>
        <v>0</v>
      </c>
      <c r="H123" s="4"/>
    </row>
    <row r="124" spans="1:8" x14ac:dyDescent="0.2">
      <c r="A124" s="5" t="s">
        <v>101</v>
      </c>
      <c r="B124" s="406" t="s">
        <v>11</v>
      </c>
      <c r="C124" s="407"/>
      <c r="D124" s="407"/>
      <c r="E124" s="407"/>
      <c r="F124" s="167">
        <v>0</v>
      </c>
      <c r="G124" s="151">
        <f ca="1">ROUND(G$138*F124,2)</f>
        <v>0</v>
      </c>
      <c r="H124" s="4"/>
    </row>
    <row r="125" spans="1:8" x14ac:dyDescent="0.2">
      <c r="A125" s="5" t="s">
        <v>157</v>
      </c>
      <c r="B125" s="406" t="s">
        <v>147</v>
      </c>
      <c r="C125" s="407"/>
      <c r="D125" s="407"/>
      <c r="E125" s="407"/>
      <c r="F125" s="167">
        <v>0</v>
      </c>
      <c r="G125" s="151">
        <f ca="1">ROUND(G$138*F125,2)</f>
        <v>0</v>
      </c>
      <c r="H125" s="4"/>
    </row>
    <row r="126" spans="1:8" x14ac:dyDescent="0.2">
      <c r="A126" s="5"/>
      <c r="B126" s="410" t="s">
        <v>102</v>
      </c>
      <c r="C126" s="411"/>
      <c r="D126" s="411"/>
      <c r="E126" s="411"/>
      <c r="F126" s="173">
        <f>SUM(F122:F125)</f>
        <v>0</v>
      </c>
      <c r="G126" s="174">
        <f ca="1">SUM(G122:G125)</f>
        <v>0</v>
      </c>
      <c r="H126" s="4">
        <f ca="1">ROUND(G138*F126,2)</f>
        <v>0</v>
      </c>
    </row>
    <row r="127" spans="1:8" x14ac:dyDescent="0.2">
      <c r="A127" s="398" t="s">
        <v>103</v>
      </c>
      <c r="B127" s="399"/>
      <c r="C127" s="399"/>
      <c r="D127" s="399"/>
      <c r="E127" s="399"/>
      <c r="F127" s="24">
        <f>SUM(F119,F120,F126)</f>
        <v>0</v>
      </c>
      <c r="G127" s="170">
        <f ca="1">SUM(G119:G125)</f>
        <v>0</v>
      </c>
      <c r="H127" s="4"/>
    </row>
    <row r="128" spans="1:8" x14ac:dyDescent="0.2">
      <c r="A128" s="412" t="s">
        <v>104</v>
      </c>
      <c r="B128" s="413"/>
      <c r="C128" s="413"/>
      <c r="D128" s="413"/>
      <c r="E128" s="413"/>
      <c r="F128" s="414"/>
      <c r="G128" s="415"/>
      <c r="H128" s="4"/>
    </row>
    <row r="129" spans="1:8" x14ac:dyDescent="0.2">
      <c r="A129" s="16" t="s">
        <v>27</v>
      </c>
      <c r="B129" s="416" t="s">
        <v>105</v>
      </c>
      <c r="C129" s="417"/>
      <c r="D129" s="417"/>
      <c r="E129" s="417"/>
      <c r="F129" s="418"/>
      <c r="G129" s="18">
        <f>G34</f>
        <v>0</v>
      </c>
      <c r="H129" s="4"/>
    </row>
    <row r="130" spans="1:8" x14ac:dyDescent="0.2">
      <c r="A130" s="165" t="s">
        <v>28</v>
      </c>
      <c r="B130" s="389" t="s">
        <v>106</v>
      </c>
      <c r="C130" s="390"/>
      <c r="D130" s="390"/>
      <c r="E130" s="390"/>
      <c r="F130" s="391"/>
      <c r="G130" s="166">
        <f>G68</f>
        <v>0</v>
      </c>
      <c r="H130" s="4"/>
    </row>
    <row r="131" spans="1:8" x14ac:dyDescent="0.2">
      <c r="A131" s="165" t="s">
        <v>29</v>
      </c>
      <c r="B131" s="389" t="s">
        <v>107</v>
      </c>
      <c r="C131" s="390"/>
      <c r="D131" s="390"/>
      <c r="E131" s="390"/>
      <c r="F131" s="391"/>
      <c r="G131" s="166">
        <f>G77</f>
        <v>0</v>
      </c>
      <c r="H131" s="4"/>
    </row>
    <row r="132" spans="1:8" x14ac:dyDescent="0.2">
      <c r="A132" s="165" t="s">
        <v>30</v>
      </c>
      <c r="B132" s="389" t="s">
        <v>108</v>
      </c>
      <c r="C132" s="390"/>
      <c r="D132" s="390"/>
      <c r="E132" s="390"/>
      <c r="F132" s="391"/>
      <c r="G132" s="166">
        <f>G106</f>
        <v>0</v>
      </c>
      <c r="H132" s="4"/>
    </row>
    <row r="133" spans="1:8" x14ac:dyDescent="0.2">
      <c r="A133" s="165" t="s">
        <v>31</v>
      </c>
      <c r="B133" s="389" t="s">
        <v>109</v>
      </c>
      <c r="C133" s="390"/>
      <c r="D133" s="390"/>
      <c r="E133" s="390"/>
      <c r="F133" s="391"/>
      <c r="G133" s="166">
        <f>G116</f>
        <v>0</v>
      </c>
      <c r="H133" s="4"/>
    </row>
    <row r="134" spans="1:8" x14ac:dyDescent="0.2">
      <c r="A134" s="165"/>
      <c r="B134" s="392" t="s">
        <v>110</v>
      </c>
      <c r="C134" s="393"/>
      <c r="D134" s="393"/>
      <c r="E134" s="393"/>
      <c r="F134" s="394"/>
      <c r="G134" s="166">
        <f>SUM(G129:G133)</f>
        <v>0</v>
      </c>
      <c r="H134" s="4"/>
    </row>
    <row r="135" spans="1:8" x14ac:dyDescent="0.2">
      <c r="A135" s="165" t="s">
        <v>33</v>
      </c>
      <c r="B135" s="395" t="s">
        <v>111</v>
      </c>
      <c r="C135" s="396"/>
      <c r="D135" s="396"/>
      <c r="E135" s="396"/>
      <c r="F135" s="397"/>
      <c r="G135" s="166">
        <f ca="1">G127</f>
        <v>0</v>
      </c>
      <c r="H135" s="4"/>
    </row>
    <row r="136" spans="1:8" x14ac:dyDescent="0.2">
      <c r="A136" s="398" t="s">
        <v>112</v>
      </c>
      <c r="B136" s="399"/>
      <c r="C136" s="399"/>
      <c r="D136" s="399"/>
      <c r="E136" s="399"/>
      <c r="F136" s="400"/>
      <c r="G136" s="149">
        <f ca="1">SUM(G134:G135)</f>
        <v>0</v>
      </c>
      <c r="H136" s="4">
        <f ca="1">SUM(G129:G135)-G134</f>
        <v>0</v>
      </c>
    </row>
    <row r="137" spans="1:8" x14ac:dyDescent="0.2">
      <c r="A137" s="401" t="s">
        <v>12</v>
      </c>
      <c r="B137" s="402"/>
      <c r="C137" s="402"/>
      <c r="D137" s="402"/>
      <c r="E137" s="402"/>
      <c r="F137" s="402"/>
      <c r="G137" s="403"/>
      <c r="H137" s="4"/>
    </row>
    <row r="138" spans="1:8" x14ac:dyDescent="0.2">
      <c r="A138" s="26"/>
      <c r="B138" s="27" t="s">
        <v>113</v>
      </c>
      <c r="C138" s="27"/>
      <c r="D138" s="27"/>
      <c r="E138" s="27"/>
      <c r="F138" s="28"/>
      <c r="G138" s="29">
        <f ca="1">G136</f>
        <v>0</v>
      </c>
      <c r="H138" s="4"/>
    </row>
    <row r="139" spans="1:8" x14ac:dyDescent="0.2">
      <c r="A139" s="175"/>
      <c r="B139" s="30" t="s">
        <v>114</v>
      </c>
      <c r="C139" s="30"/>
      <c r="D139" s="30"/>
      <c r="E139" s="30"/>
      <c r="F139" s="31">
        <f>F21</f>
        <v>1</v>
      </c>
      <c r="G139" s="176">
        <f ca="1">G138*F139</f>
        <v>0</v>
      </c>
      <c r="H139" s="4"/>
    </row>
    <row r="140" spans="1:8" ht="13.5" thickBot="1" x14ac:dyDescent="0.25">
      <c r="A140" s="177"/>
      <c r="B140" s="178" t="s">
        <v>115</v>
      </c>
      <c r="C140" s="178"/>
      <c r="D140" s="178"/>
      <c r="E140" s="178"/>
      <c r="F140" s="179"/>
      <c r="G140" s="180">
        <f>F21*F22</f>
        <v>1</v>
      </c>
      <c r="H140" s="4"/>
    </row>
    <row r="141" spans="1:8" x14ac:dyDescent="0.2">
      <c r="F141" s="183"/>
    </row>
    <row r="148" spans="7:7" x14ac:dyDescent="0.2">
      <c r="G148" s="32"/>
    </row>
  </sheetData>
  <mergeCells count="140">
    <mergeCell ref="A1:G1"/>
    <mergeCell ref="A2:C2"/>
    <mergeCell ref="F2:G2"/>
    <mergeCell ref="A3:G4"/>
    <mergeCell ref="A5:G5"/>
    <mergeCell ref="A6:E6"/>
    <mergeCell ref="F6:G6"/>
    <mergeCell ref="A12:E12"/>
    <mergeCell ref="F12:G12"/>
    <mergeCell ref="A13:E13"/>
    <mergeCell ref="F13:G13"/>
    <mergeCell ref="A14:G14"/>
    <mergeCell ref="A15:E15"/>
    <mergeCell ref="F15:G15"/>
    <mergeCell ref="A7:E7"/>
    <mergeCell ref="F7:G7"/>
    <mergeCell ref="A8:G9"/>
    <mergeCell ref="A10:E10"/>
    <mergeCell ref="F10:G10"/>
    <mergeCell ref="A11:E11"/>
    <mergeCell ref="F11:G11"/>
    <mergeCell ref="A19:E19"/>
    <mergeCell ref="F19:G19"/>
    <mergeCell ref="A20:E20"/>
    <mergeCell ref="F20:G20"/>
    <mergeCell ref="A21:E21"/>
    <mergeCell ref="F21:G21"/>
    <mergeCell ref="A16:E16"/>
    <mergeCell ref="F16:G16"/>
    <mergeCell ref="A17:E17"/>
    <mergeCell ref="F17:G17"/>
    <mergeCell ref="A18:E18"/>
    <mergeCell ref="F18:G18"/>
    <mergeCell ref="B26:E26"/>
    <mergeCell ref="B27:E27"/>
    <mergeCell ref="B28:E28"/>
    <mergeCell ref="B29:E29"/>
    <mergeCell ref="B30:E30"/>
    <mergeCell ref="B31:E31"/>
    <mergeCell ref="A22:E22"/>
    <mergeCell ref="F22:G22"/>
    <mergeCell ref="A23:E23"/>
    <mergeCell ref="F23:G23"/>
    <mergeCell ref="A24:G24"/>
    <mergeCell ref="A25:G25"/>
    <mergeCell ref="B38:E38"/>
    <mergeCell ref="B39:E39"/>
    <mergeCell ref="A41:E41"/>
    <mergeCell ref="A42:G42"/>
    <mergeCell ref="B43:E43"/>
    <mergeCell ref="B44:E44"/>
    <mergeCell ref="B32:E32"/>
    <mergeCell ref="B33:E33"/>
    <mergeCell ref="A34:F34"/>
    <mergeCell ref="A35:G35"/>
    <mergeCell ref="A36:G36"/>
    <mergeCell ref="B37:E37"/>
    <mergeCell ref="A51:E51"/>
    <mergeCell ref="A52:G52"/>
    <mergeCell ref="B53:D53"/>
    <mergeCell ref="B54:D54"/>
    <mergeCell ref="B55:D55"/>
    <mergeCell ref="B56:D56"/>
    <mergeCell ref="B45:E45"/>
    <mergeCell ref="B46:E46"/>
    <mergeCell ref="B47:E47"/>
    <mergeCell ref="B48:E48"/>
    <mergeCell ref="B49:E49"/>
    <mergeCell ref="B50:E50"/>
    <mergeCell ref="A63:F63"/>
    <mergeCell ref="A64:G64"/>
    <mergeCell ref="B65:E65"/>
    <mergeCell ref="B66:E66"/>
    <mergeCell ref="B67:F67"/>
    <mergeCell ref="A68:F68"/>
    <mergeCell ref="B57:D57"/>
    <mergeCell ref="B58:D58"/>
    <mergeCell ref="B59:D59"/>
    <mergeCell ref="B60:D60"/>
    <mergeCell ref="B61:D61"/>
    <mergeCell ref="B62:D62"/>
    <mergeCell ref="B76:E76"/>
    <mergeCell ref="A77:E77"/>
    <mergeCell ref="A78:G78"/>
    <mergeCell ref="A79:G79"/>
    <mergeCell ref="B80:E80"/>
    <mergeCell ref="B81:E81"/>
    <mergeCell ref="A69:G69"/>
    <mergeCell ref="B71:E71"/>
    <mergeCell ref="B72:E72"/>
    <mergeCell ref="B73:E73"/>
    <mergeCell ref="B74:E74"/>
    <mergeCell ref="B75:E75"/>
    <mergeCell ref="B88:E88"/>
    <mergeCell ref="B89:E89"/>
    <mergeCell ref="B90:E90"/>
    <mergeCell ref="B91:E91"/>
    <mergeCell ref="A92:E92"/>
    <mergeCell ref="A93:G93"/>
    <mergeCell ref="B82:E82"/>
    <mergeCell ref="B83:E83"/>
    <mergeCell ref="B84:E84"/>
    <mergeCell ref="B85:E85"/>
    <mergeCell ref="A86:E86"/>
    <mergeCell ref="A87:G87"/>
    <mergeCell ref="A100:E100"/>
    <mergeCell ref="A101:G101"/>
    <mergeCell ref="B102:E102"/>
    <mergeCell ref="B103:E103"/>
    <mergeCell ref="B104:E104"/>
    <mergeCell ref="B105:E105"/>
    <mergeCell ref="B94:E94"/>
    <mergeCell ref="B95:E95"/>
    <mergeCell ref="A96:E96"/>
    <mergeCell ref="A97:G97"/>
    <mergeCell ref="B98:E98"/>
    <mergeCell ref="B99:E99"/>
    <mergeCell ref="B121:E121"/>
    <mergeCell ref="B122:E122"/>
    <mergeCell ref="B123:E123"/>
    <mergeCell ref="B124:E124"/>
    <mergeCell ref="B125:E125"/>
    <mergeCell ref="B126:E126"/>
    <mergeCell ref="A106:F106"/>
    <mergeCell ref="A107:G107"/>
    <mergeCell ref="A116:F116"/>
    <mergeCell ref="A117:G117"/>
    <mergeCell ref="B119:E119"/>
    <mergeCell ref="B120:E120"/>
    <mergeCell ref="B133:F133"/>
    <mergeCell ref="B134:F134"/>
    <mergeCell ref="B135:F135"/>
    <mergeCell ref="A136:F136"/>
    <mergeCell ref="A137:G137"/>
    <mergeCell ref="A127:E127"/>
    <mergeCell ref="A128:G128"/>
    <mergeCell ref="B129:F129"/>
    <mergeCell ref="B130:F130"/>
    <mergeCell ref="B131:F131"/>
    <mergeCell ref="B132:F132"/>
  </mergeCells>
  <printOptions horizontalCentered="1"/>
  <pageMargins left="0.78740157480314965" right="0.78740157480314965" top="0.59055118110236227" bottom="0.98425196850393704" header="0.11811023622047245" footer="0.31496062992125984"/>
  <pageSetup paperSize="9" scale="78" firstPageNumber="0" fitToHeight="2" orientation="portrait" r:id="rId1"/>
  <headerFooter alignWithMargins="0">
    <oddHeader>&amp;R&amp;9Modelo (Nome da Empresa)</oddHeader>
    <oddFooter>&amp;C&amp;9&amp;A - Pag. &amp;P</oddFooter>
  </headerFooter>
  <rowBreaks count="1" manualBreakCount="1">
    <brk id="68" max="6"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IM190"/>
  <sheetViews>
    <sheetView showGridLines="0" view="pageBreakPreview" zoomScaleNormal="100" zoomScaleSheetLayoutView="100" workbookViewId="0">
      <selection activeCell="B3" sqref="B3:H3"/>
    </sheetView>
  </sheetViews>
  <sheetFormatPr defaultColWidth="11.42578125" defaultRowHeight="16.5" x14ac:dyDescent="0.3"/>
  <cols>
    <col min="1" max="1" width="3" style="60" bestFit="1" customWidth="1"/>
    <col min="2" max="2" width="44.28515625" style="60" customWidth="1"/>
    <col min="3" max="8" width="14.5703125" style="60" customWidth="1"/>
    <col min="9" max="16384" width="11.42578125" style="60"/>
  </cols>
  <sheetData>
    <row r="1" spans="2:12" s="33" customFormat="1" ht="26.25" customHeight="1" x14ac:dyDescent="0.3">
      <c r="B1" s="541" t="s">
        <v>235</v>
      </c>
      <c r="C1" s="542"/>
      <c r="D1" s="542"/>
      <c r="E1" s="542"/>
      <c r="F1" s="542"/>
      <c r="G1" s="542"/>
      <c r="H1" s="543"/>
      <c r="I1" s="60"/>
      <c r="L1" s="54"/>
    </row>
    <row r="2" spans="2:12" s="33" customFormat="1" ht="26.25" customHeight="1" thickBot="1" x14ac:dyDescent="0.35">
      <c r="B2" s="544" t="s">
        <v>413</v>
      </c>
      <c r="C2" s="545"/>
      <c r="D2" s="545"/>
      <c r="E2" s="545"/>
      <c r="F2" s="545"/>
      <c r="G2" s="545"/>
      <c r="H2" s="546"/>
      <c r="I2" s="60"/>
      <c r="L2" s="54"/>
    </row>
    <row r="3" spans="2:12" s="33" customFormat="1" ht="38.25" customHeight="1" thickBot="1" x14ac:dyDescent="0.35">
      <c r="B3" s="547" t="s">
        <v>397</v>
      </c>
      <c r="C3" s="548"/>
      <c r="D3" s="548"/>
      <c r="E3" s="548"/>
      <c r="F3" s="548"/>
      <c r="G3" s="548"/>
      <c r="H3" s="549"/>
      <c r="I3" s="60"/>
      <c r="J3" s="526"/>
      <c r="K3" s="526"/>
      <c r="L3" s="54"/>
    </row>
    <row r="4" spans="2:12" ht="14.25" customHeight="1" x14ac:dyDescent="0.3">
      <c r="B4" s="79"/>
      <c r="C4" s="62"/>
      <c r="D4" s="62"/>
      <c r="E4" s="62"/>
      <c r="F4" s="62"/>
      <c r="G4" s="62"/>
      <c r="H4" s="80"/>
    </row>
    <row r="5" spans="2:12" ht="15.95" customHeight="1" x14ac:dyDescent="0.3">
      <c r="B5" s="502" t="s">
        <v>161</v>
      </c>
      <c r="C5" s="503"/>
      <c r="D5" s="503"/>
      <c r="E5" s="503"/>
      <c r="F5" s="503"/>
      <c r="G5" s="503"/>
      <c r="H5" s="504"/>
    </row>
    <row r="6" spans="2:12" ht="15.95" customHeight="1" thickBot="1" x14ac:dyDescent="0.35">
      <c r="B6" s="502"/>
      <c r="C6" s="503"/>
      <c r="D6" s="503"/>
      <c r="E6" s="503"/>
      <c r="F6" s="503"/>
      <c r="G6" s="503"/>
      <c r="H6" s="504"/>
    </row>
    <row r="7" spans="2:12" ht="15.95" customHeight="1" thickBot="1" x14ac:dyDescent="0.35">
      <c r="B7" s="224" t="s">
        <v>180</v>
      </c>
      <c r="C7" s="505" t="s">
        <v>242</v>
      </c>
      <c r="D7" s="505"/>
      <c r="E7" s="505"/>
      <c r="F7" s="505"/>
      <c r="G7" s="506"/>
      <c r="H7" s="80"/>
    </row>
    <row r="8" spans="2:12" ht="48.6" customHeight="1" thickBot="1" x14ac:dyDescent="0.35">
      <c r="B8" s="225" t="s">
        <v>211</v>
      </c>
      <c r="C8" s="226" t="s">
        <v>179</v>
      </c>
      <c r="D8" s="226" t="s">
        <v>185</v>
      </c>
      <c r="E8" s="226" t="s">
        <v>379</v>
      </c>
      <c r="F8" s="227" t="s">
        <v>380</v>
      </c>
      <c r="G8" s="131"/>
      <c r="H8" s="80"/>
    </row>
    <row r="9" spans="2:12" ht="15.95" customHeight="1" x14ac:dyDescent="0.3">
      <c r="B9" s="134" t="s">
        <v>365</v>
      </c>
      <c r="C9" s="63">
        <v>613.64</v>
      </c>
      <c r="D9" s="217">
        <v>800</v>
      </c>
      <c r="E9" s="218">
        <f>C9/D9</f>
        <v>0.77</v>
      </c>
      <c r="F9" s="523">
        <f>ROUNDUP(SUM(E9:E15),0)</f>
        <v>8</v>
      </c>
      <c r="G9" s="527"/>
      <c r="H9" s="80"/>
    </row>
    <row r="10" spans="2:12" ht="15.95" customHeight="1" x14ac:dyDescent="0.3">
      <c r="B10" s="228" t="s">
        <v>158</v>
      </c>
      <c r="C10" s="63">
        <v>50562.15</v>
      </c>
      <c r="D10" s="217">
        <v>12000</v>
      </c>
      <c r="E10" s="218">
        <f>C10/D10</f>
        <v>4.21</v>
      </c>
      <c r="F10" s="524"/>
      <c r="G10" s="527"/>
      <c r="H10" s="80"/>
    </row>
    <row r="11" spans="2:12" ht="15.95" customHeight="1" x14ac:dyDescent="0.3">
      <c r="B11" s="228" t="s">
        <v>159</v>
      </c>
      <c r="C11" s="216">
        <v>0</v>
      </c>
      <c r="D11" s="217">
        <v>130</v>
      </c>
      <c r="E11" s="218">
        <f t="shared" ref="E11:E13" si="0">C11/D11</f>
        <v>0</v>
      </c>
      <c r="F11" s="524"/>
      <c r="G11" s="527"/>
      <c r="H11" s="80"/>
    </row>
    <row r="12" spans="2:12" ht="15.95" customHeight="1" x14ac:dyDescent="0.3">
      <c r="B12" s="228" t="s">
        <v>160</v>
      </c>
      <c r="C12" s="216">
        <v>82.84</v>
      </c>
      <c r="D12" s="217">
        <v>300</v>
      </c>
      <c r="E12" s="218">
        <f t="shared" si="0"/>
        <v>0.28000000000000003</v>
      </c>
      <c r="F12" s="524"/>
      <c r="G12" s="527"/>
      <c r="H12" s="80"/>
    </row>
    <row r="13" spans="2:12" ht="15.95" customHeight="1" x14ac:dyDescent="0.3">
      <c r="B13" s="135" t="s">
        <v>367</v>
      </c>
      <c r="C13" s="216">
        <v>51.68</v>
      </c>
      <c r="D13" s="217">
        <v>200</v>
      </c>
      <c r="E13" s="218">
        <f t="shared" si="0"/>
        <v>0.26</v>
      </c>
      <c r="F13" s="524"/>
      <c r="G13" s="527"/>
      <c r="H13" s="80"/>
    </row>
    <row r="14" spans="2:12" ht="15.95" customHeight="1" x14ac:dyDescent="0.3">
      <c r="B14" s="135" t="s">
        <v>374</v>
      </c>
      <c r="C14" s="216">
        <v>88.83</v>
      </c>
      <c r="D14" s="217">
        <v>200</v>
      </c>
      <c r="E14" s="218">
        <f t="shared" ref="E14" si="1">C14/D14</f>
        <v>0.44</v>
      </c>
      <c r="F14" s="524"/>
      <c r="G14" s="220"/>
      <c r="H14" s="80"/>
    </row>
    <row r="15" spans="2:12" ht="15.95" customHeight="1" thickBot="1" x14ac:dyDescent="0.35">
      <c r="B15" s="228" t="s">
        <v>366</v>
      </c>
      <c r="C15" s="216">
        <f>16000</f>
        <v>16000</v>
      </c>
      <c r="D15" s="217">
        <v>9000</v>
      </c>
      <c r="E15" s="218">
        <f>C15/D15</f>
        <v>1.78</v>
      </c>
      <c r="F15" s="525"/>
      <c r="G15" s="242">
        <f>SUM(C9:C15)</f>
        <v>67399.14</v>
      </c>
      <c r="H15" s="80"/>
    </row>
    <row r="16" spans="2:12" ht="15.95" customHeight="1" thickBot="1" x14ac:dyDescent="0.35">
      <c r="B16" s="529" t="s">
        <v>206</v>
      </c>
      <c r="C16" s="530"/>
      <c r="D16" s="530"/>
      <c r="E16" s="530"/>
      <c r="F16" s="229">
        <f>'Líder de Limpeza_CESJC'!F22</f>
        <v>1</v>
      </c>
      <c r="G16" s="221"/>
      <c r="H16" s="80"/>
    </row>
    <row r="17" spans="2:8" ht="15.95" customHeight="1" thickBot="1" x14ac:dyDescent="0.35">
      <c r="B17" s="529" t="s">
        <v>375</v>
      </c>
      <c r="C17" s="530"/>
      <c r="D17" s="530"/>
      <c r="E17" s="530"/>
      <c r="F17" s="229">
        <f>'Agente de Hig_CESJC_Diuturno'!F22</f>
        <v>1</v>
      </c>
      <c r="G17" s="221"/>
      <c r="H17" s="80"/>
    </row>
    <row r="18" spans="2:8" ht="15.95" customHeight="1" x14ac:dyDescent="0.3">
      <c r="B18" s="529" t="s">
        <v>183</v>
      </c>
      <c r="C18" s="530"/>
      <c r="D18" s="530"/>
      <c r="E18" s="530"/>
      <c r="F18" s="229">
        <f>'Agente de Higienização_CESJC'!F22</f>
        <v>5</v>
      </c>
      <c r="G18" s="221"/>
      <c r="H18" s="80"/>
    </row>
    <row r="19" spans="2:8" ht="15.95" customHeight="1" x14ac:dyDescent="0.3">
      <c r="B19" s="531" t="s">
        <v>237</v>
      </c>
      <c r="C19" s="532"/>
      <c r="D19" s="532"/>
      <c r="E19" s="532"/>
      <c r="F19" s="219">
        <f>Jardineiro_CESJC!F22</f>
        <v>1</v>
      </c>
      <c r="G19" s="222"/>
      <c r="H19" s="80"/>
    </row>
    <row r="20" spans="2:8" ht="15.95" customHeight="1" thickBot="1" x14ac:dyDescent="0.35">
      <c r="B20" s="533" t="s">
        <v>377</v>
      </c>
      <c r="C20" s="534"/>
      <c r="D20" s="534"/>
      <c r="E20" s="534"/>
      <c r="F20" s="214">
        <f>SUM(F16:F19)</f>
        <v>8</v>
      </c>
      <c r="G20" s="223"/>
      <c r="H20" s="80"/>
    </row>
    <row r="21" spans="2:8" ht="15.95" customHeight="1" thickBot="1" x14ac:dyDescent="0.35">
      <c r="B21" s="79"/>
      <c r="C21" s="62"/>
      <c r="D21" s="61"/>
      <c r="E21" s="62"/>
      <c r="F21" s="62"/>
      <c r="G21" s="62"/>
      <c r="H21" s="80"/>
    </row>
    <row r="22" spans="2:8" ht="29.45" customHeight="1" thickBot="1" x14ac:dyDescent="0.35">
      <c r="B22" s="132" t="s">
        <v>212</v>
      </c>
      <c r="C22" s="133" t="s">
        <v>187</v>
      </c>
      <c r="D22" s="131"/>
      <c r="E22" s="131"/>
      <c r="F22" s="62"/>
      <c r="G22" s="62"/>
      <c r="H22" s="80"/>
    </row>
    <row r="23" spans="2:8" ht="15.95" customHeight="1" x14ac:dyDescent="0.3">
      <c r="B23" s="85" t="str">
        <f>'Líder de Limpeza_CESJC'!F16</f>
        <v>Agente de Higienização - Líder</v>
      </c>
      <c r="C23" s="91">
        <f ca="1">'Líder de Limpeza_CESJC'!G139</f>
        <v>0</v>
      </c>
      <c r="D23" s="130"/>
      <c r="E23" s="130"/>
      <c r="F23" s="62"/>
      <c r="G23" s="62"/>
      <c r="H23" s="86"/>
    </row>
    <row r="24" spans="2:8" ht="15.95" customHeight="1" x14ac:dyDescent="0.3">
      <c r="B24" s="243" t="s">
        <v>375</v>
      </c>
      <c r="C24" s="244">
        <f ca="1">'Agente de Hig_CESJC_Diuturno'!G139</f>
        <v>0</v>
      </c>
      <c r="D24" s="130"/>
      <c r="E24" s="130"/>
      <c r="F24" s="62"/>
      <c r="G24" s="62"/>
      <c r="H24" s="86"/>
    </row>
    <row r="25" spans="2:8" ht="15.95" customHeight="1" x14ac:dyDescent="0.3">
      <c r="B25" s="243" t="str">
        <f>'Agente de Higienização_CESJC'!F16</f>
        <v>Agente de Higienização</v>
      </c>
      <c r="C25" s="244">
        <f ca="1">'Agente de Higienização_CESJC'!G139</f>
        <v>0</v>
      </c>
      <c r="D25" s="130"/>
      <c r="E25" s="130"/>
      <c r="F25" s="62"/>
      <c r="G25" s="62"/>
      <c r="H25" s="86"/>
    </row>
    <row r="26" spans="2:8" ht="15.95" customHeight="1" x14ac:dyDescent="0.3">
      <c r="B26" s="85" t="str">
        <f>Jardineiro_CESJC!F16</f>
        <v>Jardineiro</v>
      </c>
      <c r="C26" s="91">
        <f ca="1">Jardineiro_CESJC!G139</f>
        <v>0</v>
      </c>
      <c r="D26" s="130"/>
      <c r="E26" s="130"/>
      <c r="F26" s="62"/>
      <c r="G26" s="62"/>
      <c r="H26" s="86"/>
    </row>
    <row r="27" spans="2:8" ht="15.95" customHeight="1" thickBot="1" x14ac:dyDescent="0.35">
      <c r="B27" s="79"/>
      <c r="C27" s="62"/>
      <c r="D27" s="61"/>
      <c r="E27" s="62"/>
      <c r="F27" s="62"/>
      <c r="G27" s="62"/>
      <c r="H27" s="80"/>
    </row>
    <row r="28" spans="2:8" ht="28.5" customHeight="1" thickBot="1" x14ac:dyDescent="0.35">
      <c r="B28" s="215" t="s">
        <v>169</v>
      </c>
      <c r="C28" s="78" t="s">
        <v>186</v>
      </c>
      <c r="D28" s="78" t="s">
        <v>178</v>
      </c>
      <c r="E28" s="78" t="s">
        <v>177</v>
      </c>
      <c r="F28" s="62"/>
      <c r="G28" s="62"/>
      <c r="H28" s="80"/>
    </row>
    <row r="29" spans="2:8" s="65" customFormat="1" ht="15.95" customHeight="1" x14ac:dyDescent="0.3">
      <c r="B29" s="87" t="s">
        <v>167</v>
      </c>
      <c r="C29" s="88"/>
      <c r="D29" s="88"/>
      <c r="E29" s="89"/>
      <c r="F29" s="62"/>
      <c r="G29" s="62"/>
      <c r="H29" s="80"/>
    </row>
    <row r="30" spans="2:8" s="65" customFormat="1" ht="15.95" customHeight="1" x14ac:dyDescent="0.3">
      <c r="B30" s="85" t="str">
        <f>B25</f>
        <v>Agente de Higienização</v>
      </c>
      <c r="C30" s="246">
        <f>ROUND(1/800,9)*0</f>
        <v>0</v>
      </c>
      <c r="D30" s="66">
        <f ca="1">C25</f>
        <v>0</v>
      </c>
      <c r="E30" s="114">
        <f ca="1">ROUND(D30*C30,2)</f>
        <v>0</v>
      </c>
      <c r="F30" s="62"/>
      <c r="G30" s="62"/>
      <c r="H30" s="80"/>
    </row>
    <row r="31" spans="2:8" s="65" customFormat="1" ht="15.95" customHeight="1" x14ac:dyDescent="0.3">
      <c r="B31" s="245" t="str">
        <f>B23</f>
        <v>Agente de Higienização - Líder</v>
      </c>
      <c r="C31" s="246">
        <f>ROUND(1/(30*800),9)*0</f>
        <v>0</v>
      </c>
      <c r="D31" s="66">
        <f ca="1">C23</f>
        <v>0</v>
      </c>
      <c r="E31" s="114">
        <f ca="1">ROUND(D31*C31,2)</f>
        <v>0</v>
      </c>
      <c r="F31" s="62"/>
      <c r="G31" s="62"/>
      <c r="H31" s="80"/>
    </row>
    <row r="32" spans="2:8" s="65" customFormat="1" ht="15.95" customHeight="1" thickBot="1" x14ac:dyDescent="0.35">
      <c r="B32" s="109"/>
      <c r="C32" s="535" t="s">
        <v>176</v>
      </c>
      <c r="D32" s="536"/>
      <c r="E32" s="120">
        <f ca="1">SUM(E30:E31)</f>
        <v>0</v>
      </c>
      <c r="F32" s="62"/>
      <c r="G32" s="62"/>
      <c r="H32" s="80"/>
    </row>
    <row r="33" spans="2:8" s="65" customFormat="1" ht="30.75" customHeight="1" thickBot="1" x14ac:dyDescent="0.35">
      <c r="B33" s="215" t="s">
        <v>169</v>
      </c>
      <c r="C33" s="78" t="s">
        <v>186</v>
      </c>
      <c r="D33" s="78" t="s">
        <v>178</v>
      </c>
      <c r="E33" s="78" t="s">
        <v>177</v>
      </c>
      <c r="F33" s="62"/>
      <c r="G33" s="62"/>
      <c r="H33" s="80"/>
    </row>
    <row r="34" spans="2:8" s="65" customFormat="1" ht="15.95" customHeight="1" x14ac:dyDescent="0.3">
      <c r="B34" s="87" t="s">
        <v>165</v>
      </c>
      <c r="C34" s="88"/>
      <c r="D34" s="88"/>
      <c r="E34" s="89"/>
      <c r="F34" s="62"/>
      <c r="G34" s="62"/>
      <c r="H34" s="80"/>
    </row>
    <row r="35" spans="2:8" s="65" customFormat="1" ht="15.95" customHeight="1" x14ac:dyDescent="0.3">
      <c r="B35" s="85" t="str">
        <f>B25</f>
        <v>Agente de Higienização</v>
      </c>
      <c r="C35" s="246">
        <f>ROUND(1/12000,9)*0</f>
        <v>0</v>
      </c>
      <c r="D35" s="66">
        <f ca="1">C25</f>
        <v>0</v>
      </c>
      <c r="E35" s="114">
        <f ca="1">ROUND(D35*C35,2)</f>
        <v>0</v>
      </c>
      <c r="F35" s="62"/>
      <c r="G35" s="62"/>
      <c r="H35" s="80"/>
    </row>
    <row r="36" spans="2:8" s="65" customFormat="1" ht="15.95" customHeight="1" x14ac:dyDescent="0.3">
      <c r="B36" s="85" t="str">
        <f>B23</f>
        <v>Agente de Higienização - Líder</v>
      </c>
      <c r="C36" s="246">
        <f>ROUND(1/(30*12000),9)*0</f>
        <v>0</v>
      </c>
      <c r="D36" s="66">
        <f ca="1">C23</f>
        <v>0</v>
      </c>
      <c r="E36" s="114">
        <f ca="1">ROUND(D36*C36,2)</f>
        <v>0</v>
      </c>
      <c r="F36" s="62"/>
      <c r="G36" s="62"/>
      <c r="H36" s="80"/>
    </row>
    <row r="37" spans="2:8" s="65" customFormat="1" ht="15.95" customHeight="1" thickBot="1" x14ac:dyDescent="0.35">
      <c r="B37" s="109"/>
      <c r="C37" s="535" t="s">
        <v>175</v>
      </c>
      <c r="D37" s="536"/>
      <c r="E37" s="120">
        <f ca="1">SUM(E35:E36)</f>
        <v>0</v>
      </c>
      <c r="F37" s="62"/>
      <c r="G37" s="62"/>
      <c r="H37" s="80"/>
    </row>
    <row r="38" spans="2:8" s="65" customFormat="1" ht="15.95" customHeight="1" x14ac:dyDescent="0.3">
      <c r="B38" s="81" t="s">
        <v>369</v>
      </c>
      <c r="C38" s="70"/>
      <c r="D38" s="70"/>
      <c r="E38" s="89"/>
      <c r="F38" s="62"/>
      <c r="G38" s="62"/>
      <c r="H38" s="80"/>
    </row>
    <row r="39" spans="2:8" s="65" customFormat="1" ht="15.95" customHeight="1" x14ac:dyDescent="0.3">
      <c r="B39" s="85" t="str">
        <f>B25</f>
        <v>Agente de Higienização</v>
      </c>
      <c r="C39" s="246">
        <f>ROUND(1/200,9)*0</f>
        <v>0</v>
      </c>
      <c r="D39" s="68">
        <f ca="1">C25</f>
        <v>0</v>
      </c>
      <c r="E39" s="67">
        <f ca="1">ROUND(D39*C39,2)</f>
        <v>0</v>
      </c>
      <c r="F39" s="62"/>
      <c r="G39" s="62"/>
      <c r="H39" s="80"/>
    </row>
    <row r="40" spans="2:8" s="65" customFormat="1" ht="15.95" customHeight="1" x14ac:dyDescent="0.3">
      <c r="B40" s="245" t="str">
        <f>B23</f>
        <v>Agente de Higienização - Líder</v>
      </c>
      <c r="C40" s="246">
        <f>ROUND(1/(30*200),9)*0</f>
        <v>0</v>
      </c>
      <c r="D40" s="68">
        <f ca="1">C23</f>
        <v>0</v>
      </c>
      <c r="E40" s="114">
        <f ca="1">ROUND(D40*C40,2)</f>
        <v>0</v>
      </c>
      <c r="F40" s="62"/>
      <c r="G40" s="62"/>
      <c r="H40" s="80"/>
    </row>
    <row r="41" spans="2:8" s="65" customFormat="1" ht="15.95" customHeight="1" thickBot="1" x14ac:dyDescent="0.35">
      <c r="B41" s="109"/>
      <c r="C41" s="535" t="s">
        <v>370</v>
      </c>
      <c r="D41" s="536"/>
      <c r="E41" s="111">
        <f ca="1">SUM(E39:E40)</f>
        <v>0</v>
      </c>
      <c r="F41" s="62"/>
      <c r="G41" s="62"/>
      <c r="H41" s="80"/>
    </row>
    <row r="42" spans="2:8" s="65" customFormat="1" ht="15.95" customHeight="1" x14ac:dyDescent="0.3">
      <c r="B42" s="81" t="s">
        <v>386</v>
      </c>
      <c r="C42" s="70"/>
      <c r="D42" s="70"/>
      <c r="E42" s="89"/>
      <c r="F42" s="62"/>
      <c r="G42" s="62"/>
      <c r="H42" s="80"/>
    </row>
    <row r="43" spans="2:8" s="65" customFormat="1" ht="15.95" customHeight="1" x14ac:dyDescent="0.3">
      <c r="B43" s="85" t="str">
        <f>B24</f>
        <v>Agente de Higienização - Diuturno</v>
      </c>
      <c r="C43" s="246">
        <f>ROUND(1/200,9)*0</f>
        <v>0</v>
      </c>
      <c r="D43" s="68">
        <f ca="1">C24</f>
        <v>0</v>
      </c>
      <c r="E43" s="67">
        <f ca="1">ROUND(D43*C43,2)</f>
        <v>0</v>
      </c>
      <c r="F43" s="62"/>
      <c r="G43" s="62"/>
      <c r="H43" s="80"/>
    </row>
    <row r="44" spans="2:8" s="65" customFormat="1" ht="15.95" customHeight="1" x14ac:dyDescent="0.3">
      <c r="B44" s="245" t="str">
        <f>B23</f>
        <v>Agente de Higienização - Líder</v>
      </c>
      <c r="C44" s="246">
        <f>ROUND(1/(30*200),9)*0</f>
        <v>0</v>
      </c>
      <c r="D44" s="68">
        <f ca="1">C23</f>
        <v>0</v>
      </c>
      <c r="E44" s="114">
        <f ca="1">ROUND(D44*C44,2)</f>
        <v>0</v>
      </c>
      <c r="F44" s="62"/>
      <c r="G44" s="62"/>
      <c r="H44" s="80"/>
    </row>
    <row r="45" spans="2:8" s="69" customFormat="1" ht="15.95" customHeight="1" thickBot="1" x14ac:dyDescent="0.35">
      <c r="B45" s="109"/>
      <c r="C45" s="535" t="s">
        <v>387</v>
      </c>
      <c r="D45" s="536"/>
      <c r="E45" s="111">
        <f ca="1">SUM(E43:E44)</f>
        <v>0</v>
      </c>
      <c r="F45" s="62"/>
      <c r="G45" s="62"/>
      <c r="H45" s="80"/>
    </row>
    <row r="46" spans="2:8" s="65" customFormat="1" ht="15.95" customHeight="1" thickBot="1" x14ac:dyDescent="0.35">
      <c r="B46" s="90"/>
      <c r="C46" s="62"/>
      <c r="D46" s="61"/>
      <c r="E46" s="62"/>
      <c r="F46" s="61"/>
      <c r="G46" s="62"/>
      <c r="H46" s="80"/>
    </row>
    <row r="47" spans="2:8" s="65" customFormat="1" ht="15.95" customHeight="1" thickBot="1" x14ac:dyDescent="0.35">
      <c r="B47" s="528" t="s">
        <v>169</v>
      </c>
      <c r="C47" s="518" t="s">
        <v>186</v>
      </c>
      <c r="D47" s="518" t="s">
        <v>382</v>
      </c>
      <c r="E47" s="518" t="s">
        <v>383</v>
      </c>
      <c r="F47" s="518" t="s">
        <v>174</v>
      </c>
      <c r="G47" s="518" t="s">
        <v>173</v>
      </c>
      <c r="H47" s="519" t="s">
        <v>172</v>
      </c>
    </row>
    <row r="48" spans="2:8" s="65" customFormat="1" ht="36" customHeight="1" thickBot="1" x14ac:dyDescent="0.35">
      <c r="B48" s="528"/>
      <c r="C48" s="518"/>
      <c r="D48" s="518"/>
      <c r="E48" s="518"/>
      <c r="F48" s="518"/>
      <c r="G48" s="518"/>
      <c r="H48" s="519"/>
    </row>
    <row r="49" spans="1:8" s="65" customFormat="1" ht="15.95" customHeight="1" x14ac:dyDescent="0.3">
      <c r="B49" s="92" t="s">
        <v>208</v>
      </c>
      <c r="C49" s="93"/>
      <c r="D49" s="93"/>
      <c r="E49" s="93"/>
      <c r="F49" s="93"/>
      <c r="G49" s="93"/>
      <c r="H49" s="94"/>
    </row>
    <row r="50" spans="1:8" s="65" customFormat="1" ht="15.95" customHeight="1" x14ac:dyDescent="0.3">
      <c r="B50" s="95" t="str">
        <f>B25</f>
        <v>Agente de Higienização</v>
      </c>
      <c r="C50" s="246">
        <f>ROUND(1/130,9)*0</f>
        <v>0</v>
      </c>
      <c r="D50" s="97">
        <v>0</v>
      </c>
      <c r="E50" s="96">
        <f>ROUND(1/188.76,9)*0</f>
        <v>0</v>
      </c>
      <c r="F50" s="98">
        <f>ROUND(((C50)*(E50)*(D50)),9)</f>
        <v>0</v>
      </c>
      <c r="G50" s="99">
        <f ca="1">C23*0</f>
        <v>0</v>
      </c>
      <c r="H50" s="125">
        <f ca="1">ROUND(G50*F50,2)</f>
        <v>0</v>
      </c>
    </row>
    <row r="51" spans="1:8" s="65" customFormat="1" ht="15.95" customHeight="1" x14ac:dyDescent="0.3">
      <c r="B51" s="95" t="str">
        <f>B23</f>
        <v>Agente de Higienização - Líder</v>
      </c>
      <c r="C51" s="246">
        <f>ROUND(1/(30*130),9)*0</f>
        <v>0</v>
      </c>
      <c r="D51" s="97">
        <v>0</v>
      </c>
      <c r="E51" s="96">
        <f>ROUND(1/188.76,9)*0</f>
        <v>0</v>
      </c>
      <c r="F51" s="98">
        <f>ROUND(((C51)*(E51)*(D51)),9)</f>
        <v>0</v>
      </c>
      <c r="G51" s="99">
        <f ca="1">C23*0</f>
        <v>0</v>
      </c>
      <c r="H51" s="125">
        <f ca="1">ROUND(G51*F51,2)</f>
        <v>0</v>
      </c>
    </row>
    <row r="52" spans="1:8" s="65" customFormat="1" ht="15.95" customHeight="1" thickBot="1" x14ac:dyDescent="0.35">
      <c r="B52" s="107"/>
      <c r="C52" s="108"/>
      <c r="D52" s="108"/>
      <c r="E52" s="108"/>
      <c r="F52" s="108"/>
      <c r="G52" s="213" t="s">
        <v>171</v>
      </c>
      <c r="H52" s="102">
        <f ca="1">ROUND(SUM(H50:H51),2)</f>
        <v>0</v>
      </c>
    </row>
    <row r="53" spans="1:8" s="65" customFormat="1" ht="15.95" customHeight="1" x14ac:dyDescent="0.3">
      <c r="A53" s="71"/>
      <c r="B53" s="103" t="s">
        <v>209</v>
      </c>
      <c r="C53" s="104"/>
      <c r="D53" s="105"/>
      <c r="E53" s="104"/>
      <c r="F53" s="104"/>
      <c r="G53" s="104"/>
      <c r="H53" s="106"/>
    </row>
    <row r="54" spans="1:8" s="65" customFormat="1" ht="15.95" customHeight="1" x14ac:dyDescent="0.3">
      <c r="A54" s="71"/>
      <c r="B54" s="95" t="str">
        <f>B25</f>
        <v>Agente de Higienização</v>
      </c>
      <c r="C54" s="246">
        <f>ROUND(1/300,9)*0</f>
        <v>0</v>
      </c>
      <c r="D54" s="97">
        <v>3</v>
      </c>
      <c r="E54" s="96">
        <f>ROUND(1/188.76,9)*0</f>
        <v>0</v>
      </c>
      <c r="F54" s="124">
        <f>+C54*E54*D54</f>
        <v>0</v>
      </c>
      <c r="G54" s="99">
        <f ca="1">C23</f>
        <v>0</v>
      </c>
      <c r="H54" s="125">
        <f ca="1">ROUND(G54*F54,2)</f>
        <v>0</v>
      </c>
    </row>
    <row r="55" spans="1:8" s="65" customFormat="1" ht="15.95" customHeight="1" x14ac:dyDescent="0.3">
      <c r="A55" s="71"/>
      <c r="B55" s="245" t="str">
        <f>B23</f>
        <v>Agente de Higienização - Líder</v>
      </c>
      <c r="C55" s="246">
        <f>ROUND(1/(30*300),9)*0</f>
        <v>0</v>
      </c>
      <c r="D55" s="97">
        <v>3</v>
      </c>
      <c r="E55" s="96">
        <f>ROUND(1/188.76,9)*0</f>
        <v>0</v>
      </c>
      <c r="F55" s="124">
        <f>+C55*E55*D55</f>
        <v>0</v>
      </c>
      <c r="G55" s="99">
        <f ca="1">C24</f>
        <v>0</v>
      </c>
      <c r="H55" s="125">
        <f ca="1">ROUND(G55*F55,2)</f>
        <v>0</v>
      </c>
    </row>
    <row r="56" spans="1:8" s="65" customFormat="1" ht="15.95" customHeight="1" thickBot="1" x14ac:dyDescent="0.35">
      <c r="A56" s="71"/>
      <c r="B56" s="109"/>
      <c r="C56" s="108"/>
      <c r="D56" s="108"/>
      <c r="E56" s="110"/>
      <c r="F56" s="100"/>
      <c r="G56" s="101" t="s">
        <v>170</v>
      </c>
      <c r="H56" s="102">
        <f ca="1">ROUND(SUM(H54:H55),2)</f>
        <v>0</v>
      </c>
    </row>
    <row r="57" spans="1:8" s="72" customFormat="1" ht="15.95" customHeight="1" thickBot="1" x14ac:dyDescent="0.35">
      <c r="A57" s="233"/>
      <c r="B57" s="234"/>
      <c r="C57" s="231"/>
      <c r="D57" s="231"/>
      <c r="E57" s="231"/>
      <c r="F57" s="231"/>
      <c r="G57" s="232"/>
      <c r="H57" s="235"/>
    </row>
    <row r="58" spans="1:8" s="65" customFormat="1" ht="39" thickBot="1" x14ac:dyDescent="0.35">
      <c r="B58" s="215" t="s">
        <v>169</v>
      </c>
      <c r="C58" s="78" t="s">
        <v>186</v>
      </c>
      <c r="D58" s="78" t="s">
        <v>178</v>
      </c>
      <c r="E58" s="78" t="s">
        <v>177</v>
      </c>
      <c r="F58" s="62"/>
      <c r="G58" s="62"/>
      <c r="H58" s="80"/>
    </row>
    <row r="59" spans="1:8" s="65" customFormat="1" ht="15.95" customHeight="1" x14ac:dyDescent="0.3">
      <c r="B59" s="87" t="s">
        <v>371</v>
      </c>
      <c r="C59" s="88"/>
      <c r="D59" s="88"/>
      <c r="E59" s="89"/>
      <c r="F59" s="62"/>
      <c r="G59" s="62"/>
      <c r="H59" s="80"/>
    </row>
    <row r="60" spans="1:8" s="69" customFormat="1" ht="15.95" customHeight="1" x14ac:dyDescent="0.3">
      <c r="B60" s="85" t="str">
        <f>B26</f>
        <v>Jardineiro</v>
      </c>
      <c r="C60" s="246">
        <f>ROUND(1/9000,9)*0</f>
        <v>0</v>
      </c>
      <c r="D60" s="66">
        <f ca="1">C26</f>
        <v>0</v>
      </c>
      <c r="E60" s="114">
        <f ca="1">ROUND(D60*C60,2)</f>
        <v>0</v>
      </c>
      <c r="F60" s="62"/>
      <c r="G60" s="62"/>
      <c r="H60" s="80"/>
    </row>
    <row r="61" spans="1:8" s="69" customFormat="1" ht="15.95" customHeight="1" x14ac:dyDescent="0.3">
      <c r="B61" s="85" t="str">
        <f>B23</f>
        <v>Agente de Higienização - Líder</v>
      </c>
      <c r="C61" s="246">
        <f>ROUND(1/(30*9000),9)*0</f>
        <v>0</v>
      </c>
      <c r="D61" s="66">
        <f ca="1">C23</f>
        <v>0</v>
      </c>
      <c r="E61" s="114">
        <f ca="1">ROUND(D61*C61,2)</f>
        <v>0</v>
      </c>
      <c r="F61" s="62"/>
      <c r="G61" s="62"/>
      <c r="H61" s="80"/>
    </row>
    <row r="62" spans="1:8" s="65" customFormat="1" ht="15.95" customHeight="1" thickBot="1" x14ac:dyDescent="0.35">
      <c r="A62" s="71"/>
      <c r="B62" s="109"/>
      <c r="C62" s="535" t="s">
        <v>384</v>
      </c>
      <c r="D62" s="536"/>
      <c r="E62" s="120">
        <f ca="1">SUM(E60:E61)</f>
        <v>0</v>
      </c>
      <c r="F62" s="231"/>
      <c r="G62" s="232"/>
      <c r="H62" s="230"/>
    </row>
    <row r="63" spans="1:8" s="65" customFormat="1" ht="15.95" customHeight="1" thickBot="1" x14ac:dyDescent="0.35">
      <c r="A63" s="71"/>
      <c r="B63" s="79"/>
      <c r="C63" s="62"/>
      <c r="D63" s="62"/>
      <c r="E63" s="62"/>
      <c r="F63" s="62"/>
      <c r="G63" s="62"/>
      <c r="H63" s="80"/>
    </row>
    <row r="64" spans="1:8" s="65" customFormat="1" ht="15.95" customHeight="1" thickBot="1" x14ac:dyDescent="0.35">
      <c r="B64" s="520" t="s">
        <v>169</v>
      </c>
      <c r="C64" s="521" t="s">
        <v>168</v>
      </c>
      <c r="D64" s="522" t="s">
        <v>393</v>
      </c>
      <c r="E64" s="537" t="s">
        <v>394</v>
      </c>
      <c r="F64" s="522" t="s">
        <v>395</v>
      </c>
      <c r="G64" s="537" t="s">
        <v>396</v>
      </c>
      <c r="H64" s="80"/>
    </row>
    <row r="65" spans="1:247" s="65" customFormat="1" ht="29.45" customHeight="1" thickBot="1" x14ac:dyDescent="0.35">
      <c r="B65" s="520"/>
      <c r="C65" s="521"/>
      <c r="D65" s="522"/>
      <c r="E65" s="537"/>
      <c r="F65" s="522"/>
      <c r="G65" s="537"/>
      <c r="H65" s="80"/>
      <c r="IF65" s="72"/>
      <c r="IG65" s="72"/>
      <c r="IH65" s="72"/>
      <c r="II65" s="72"/>
      <c r="IJ65" s="72"/>
      <c r="IK65" s="72"/>
      <c r="IL65" s="72"/>
      <c r="IM65" s="72"/>
    </row>
    <row r="66" spans="1:247" s="65" customFormat="1" ht="15.95" customHeight="1" x14ac:dyDescent="0.3">
      <c r="B66" s="81" t="s">
        <v>167</v>
      </c>
      <c r="C66" s="73">
        <f ca="1">E32</f>
        <v>0</v>
      </c>
      <c r="D66" s="74">
        <f t="shared" ref="D66:D72" si="2">C9</f>
        <v>613.64</v>
      </c>
      <c r="E66" s="75">
        <f ca="1">ROUND(D66*C66,2)</f>
        <v>0</v>
      </c>
      <c r="F66" s="74">
        <f>D66*12</f>
        <v>7363.68</v>
      </c>
      <c r="G66" s="136">
        <f ca="1">E66*12</f>
        <v>0</v>
      </c>
      <c r="H66" s="84"/>
      <c r="IE66" s="72"/>
      <c r="IF66" s="72"/>
      <c r="IG66" s="72"/>
      <c r="IH66" s="72"/>
      <c r="II66" s="72"/>
      <c r="IJ66" s="72"/>
      <c r="IK66" s="72"/>
      <c r="IL66" s="72"/>
    </row>
    <row r="67" spans="1:247" s="65" customFormat="1" ht="15.95" customHeight="1" x14ac:dyDescent="0.3">
      <c r="B67" s="82" t="s">
        <v>165</v>
      </c>
      <c r="C67" s="73">
        <f ca="1">E37</f>
        <v>0</v>
      </c>
      <c r="D67" s="74">
        <f t="shared" si="2"/>
        <v>50562.15</v>
      </c>
      <c r="E67" s="75">
        <f ca="1">ROUND(D67*C67,2)</f>
        <v>0</v>
      </c>
      <c r="F67" s="74">
        <f t="shared" ref="F67:F72" si="3">D67*12</f>
        <v>606745.80000000005</v>
      </c>
      <c r="G67" s="136">
        <f t="shared" ref="G67:G72" ca="1" si="4">E67*12</f>
        <v>0</v>
      </c>
      <c r="H67" s="84"/>
      <c r="IE67" s="72"/>
      <c r="IF67" s="72"/>
      <c r="IG67" s="72"/>
      <c r="IH67" s="72"/>
      <c r="II67" s="72"/>
      <c r="IJ67" s="72"/>
      <c r="IK67" s="72"/>
      <c r="IL67" s="72"/>
    </row>
    <row r="68" spans="1:247" s="65" customFormat="1" ht="15.95" customHeight="1" x14ac:dyDescent="0.3">
      <c r="B68" s="666" t="s">
        <v>181</v>
      </c>
      <c r="C68" s="667">
        <f ca="1">H52</f>
        <v>0</v>
      </c>
      <c r="D68" s="668">
        <f t="shared" si="2"/>
        <v>0</v>
      </c>
      <c r="E68" s="669">
        <f t="shared" ref="E68:E72" ca="1" si="5">ROUND(D68*C68,2)</f>
        <v>0</v>
      </c>
      <c r="F68" s="668">
        <f t="shared" si="3"/>
        <v>0</v>
      </c>
      <c r="G68" s="670">
        <f t="shared" ca="1" si="4"/>
        <v>0</v>
      </c>
      <c r="H68" s="84"/>
    </row>
    <row r="69" spans="1:247" s="65" customFormat="1" ht="15.95" customHeight="1" x14ac:dyDescent="0.3">
      <c r="B69" s="82" t="s">
        <v>182</v>
      </c>
      <c r="C69" s="73">
        <f ca="1">H56</f>
        <v>0</v>
      </c>
      <c r="D69" s="74">
        <f t="shared" si="2"/>
        <v>82.84</v>
      </c>
      <c r="E69" s="75">
        <f t="shared" ca="1" si="5"/>
        <v>0</v>
      </c>
      <c r="F69" s="74">
        <f t="shared" si="3"/>
        <v>994.08</v>
      </c>
      <c r="G69" s="136">
        <f t="shared" ca="1" si="4"/>
        <v>0</v>
      </c>
      <c r="H69" s="84"/>
    </row>
    <row r="70" spans="1:247" s="65" customFormat="1" ht="15.95" customHeight="1" x14ac:dyDescent="0.3">
      <c r="B70" s="82" t="s">
        <v>369</v>
      </c>
      <c r="C70" s="73">
        <f ca="1">E41</f>
        <v>0</v>
      </c>
      <c r="D70" s="74">
        <f t="shared" si="2"/>
        <v>51.68</v>
      </c>
      <c r="E70" s="75">
        <f t="shared" ca="1" si="5"/>
        <v>0</v>
      </c>
      <c r="F70" s="74">
        <f t="shared" si="3"/>
        <v>620.16</v>
      </c>
      <c r="G70" s="136">
        <f t="shared" ca="1" si="4"/>
        <v>0</v>
      </c>
      <c r="H70" s="84"/>
    </row>
    <row r="71" spans="1:247" s="65" customFormat="1" ht="15.95" customHeight="1" x14ac:dyDescent="0.3">
      <c r="B71" s="119" t="s">
        <v>386</v>
      </c>
      <c r="C71" s="73">
        <f ca="1">E45</f>
        <v>0</v>
      </c>
      <c r="D71" s="74">
        <f t="shared" si="2"/>
        <v>88.83</v>
      </c>
      <c r="E71" s="75">
        <f t="shared" ref="E71" ca="1" si="6">ROUND(D71*C71,2)</f>
        <v>0</v>
      </c>
      <c r="F71" s="74">
        <f t="shared" si="3"/>
        <v>1065.96</v>
      </c>
      <c r="G71" s="136">
        <f t="shared" ca="1" si="4"/>
        <v>0</v>
      </c>
      <c r="H71" s="84"/>
    </row>
    <row r="72" spans="1:247" s="65" customFormat="1" ht="15.95" customHeight="1" x14ac:dyDescent="0.3">
      <c r="B72" s="119" t="s">
        <v>372</v>
      </c>
      <c r="C72" s="73">
        <f ca="1">E62</f>
        <v>0</v>
      </c>
      <c r="D72" s="74">
        <f t="shared" si="2"/>
        <v>16000</v>
      </c>
      <c r="E72" s="75">
        <f t="shared" ca="1" si="5"/>
        <v>0</v>
      </c>
      <c r="F72" s="251">
        <f t="shared" si="3"/>
        <v>192000</v>
      </c>
      <c r="G72" s="137">
        <f t="shared" ca="1" si="4"/>
        <v>0</v>
      </c>
      <c r="H72" s="84"/>
    </row>
    <row r="73" spans="1:247" s="65" customFormat="1" ht="15.95" customHeight="1" x14ac:dyDescent="0.3">
      <c r="A73" s="76" t="s">
        <v>166</v>
      </c>
      <c r="B73" s="507" t="s">
        <v>164</v>
      </c>
      <c r="C73" s="508"/>
      <c r="D73" s="508"/>
      <c r="E73" s="253">
        <f ca="1">SUM(E66:E72)</f>
        <v>0</v>
      </c>
      <c r="F73" s="559"/>
      <c r="G73" s="560"/>
      <c r="H73" s="80"/>
    </row>
    <row r="74" spans="1:247" s="65" customFormat="1" ht="15.95" customHeight="1" x14ac:dyDescent="0.3">
      <c r="A74" s="69"/>
      <c r="B74" s="538" t="s">
        <v>163</v>
      </c>
      <c r="C74" s="538"/>
      <c r="D74" s="538"/>
      <c r="E74" s="538"/>
      <c r="F74" s="538"/>
      <c r="G74" s="254">
        <f ca="1">SUM(G66:G72)</f>
        <v>0</v>
      </c>
      <c r="H74" s="80"/>
    </row>
    <row r="75" spans="1:247" s="65" customFormat="1" ht="15.95" customHeight="1" x14ac:dyDescent="0.3">
      <c r="B75" s="126" t="s">
        <v>162</v>
      </c>
      <c r="C75" s="62"/>
      <c r="D75" s="62"/>
      <c r="E75" s="62"/>
      <c r="F75" s="62"/>
      <c r="G75" s="64"/>
      <c r="H75" s="80"/>
    </row>
    <row r="76" spans="1:247" s="65" customFormat="1" ht="15.95" customHeight="1" x14ac:dyDescent="0.3">
      <c r="B76" s="509" t="s">
        <v>408</v>
      </c>
      <c r="C76" s="510"/>
      <c r="D76" s="510"/>
      <c r="E76" s="510"/>
      <c r="F76" s="510"/>
      <c r="G76" s="511"/>
      <c r="H76" s="80"/>
    </row>
    <row r="77" spans="1:247" s="65" customFormat="1" ht="22.5" customHeight="1" x14ac:dyDescent="0.3">
      <c r="B77" s="127" t="s">
        <v>409</v>
      </c>
      <c r="C77" s="128"/>
      <c r="D77" s="128"/>
      <c r="E77" s="128"/>
      <c r="F77" s="128"/>
      <c r="G77" s="129"/>
      <c r="H77" s="80"/>
    </row>
    <row r="78" spans="1:247" s="65" customFormat="1" ht="30.75" customHeight="1" x14ac:dyDescent="0.3">
      <c r="B78" s="512" t="s">
        <v>385</v>
      </c>
      <c r="C78" s="513"/>
      <c r="D78" s="513"/>
      <c r="E78" s="513"/>
      <c r="F78" s="513"/>
      <c r="G78" s="514"/>
      <c r="H78" s="80"/>
    </row>
    <row r="79" spans="1:247" s="65" customFormat="1" ht="15.95" customHeight="1" x14ac:dyDescent="0.3">
      <c r="B79" s="515" t="s">
        <v>210</v>
      </c>
      <c r="C79" s="516"/>
      <c r="D79" s="516"/>
      <c r="E79" s="516"/>
      <c r="F79" s="516"/>
      <c r="G79" s="517"/>
      <c r="H79" s="80"/>
    </row>
    <row r="80" spans="1:247" s="65" customFormat="1" ht="35.25" customHeight="1" x14ac:dyDescent="0.3">
      <c r="B80" s="499" t="s">
        <v>232</v>
      </c>
      <c r="C80" s="500"/>
      <c r="D80" s="500"/>
      <c r="E80" s="500"/>
      <c r="F80" s="500"/>
      <c r="G80" s="501"/>
      <c r="H80" s="80"/>
    </row>
    <row r="81" spans="1:8" s="65" customFormat="1" ht="15.95" customHeight="1" x14ac:dyDescent="0.3">
      <c r="A81" s="77"/>
      <c r="B81" s="83"/>
      <c r="C81" s="77"/>
      <c r="D81" s="77"/>
      <c r="E81" s="77"/>
      <c r="F81" s="77"/>
      <c r="G81" s="77"/>
      <c r="H81" s="80"/>
    </row>
    <row r="82" spans="1:8" s="65" customFormat="1" ht="15.95" customHeight="1" x14ac:dyDescent="0.3">
      <c r="A82" s="77"/>
    </row>
    <row r="83" spans="1:8" s="65" customFormat="1" ht="15.95" customHeight="1" x14ac:dyDescent="0.3">
      <c r="A83" s="77"/>
    </row>
    <row r="84" spans="1:8" s="65" customFormat="1" ht="15.95" customHeight="1" x14ac:dyDescent="0.3">
      <c r="A84" s="77"/>
    </row>
    <row r="85" spans="1:8" s="65" customFormat="1" ht="15.95" customHeight="1" x14ac:dyDescent="0.3">
      <c r="A85" s="77"/>
    </row>
    <row r="86" spans="1:8" s="65" customFormat="1" ht="15.95" customHeight="1" x14ac:dyDescent="0.3">
      <c r="A86" s="77"/>
    </row>
    <row r="87" spans="1:8" s="65" customFormat="1" ht="15.95" customHeight="1" x14ac:dyDescent="0.3">
      <c r="A87" s="77"/>
    </row>
    <row r="88" spans="1:8" s="65" customFormat="1" ht="15.95" customHeight="1" x14ac:dyDescent="0.3">
      <c r="A88" s="77"/>
    </row>
    <row r="89" spans="1:8" s="65" customFormat="1" ht="15.95" customHeight="1" x14ac:dyDescent="0.3">
      <c r="A89" s="77"/>
      <c r="B89" s="60"/>
      <c r="C89" s="60"/>
      <c r="D89" s="60"/>
      <c r="E89" s="60"/>
      <c r="F89" s="60"/>
    </row>
    <row r="90" spans="1:8" s="65" customFormat="1" ht="15.95" customHeight="1" x14ac:dyDescent="0.3">
      <c r="B90" s="60"/>
      <c r="C90" s="60"/>
      <c r="D90" s="60"/>
      <c r="E90" s="60"/>
      <c r="F90" s="60"/>
      <c r="G90" s="60"/>
    </row>
    <row r="91" spans="1:8" s="65" customFormat="1" ht="15.95" customHeight="1" x14ac:dyDescent="0.3">
      <c r="B91" s="60"/>
      <c r="C91" s="60"/>
      <c r="D91" s="60"/>
      <c r="E91" s="60"/>
      <c r="F91" s="60"/>
      <c r="G91" s="60"/>
      <c r="H91" s="60"/>
    </row>
    <row r="92" spans="1:8" s="65" customFormat="1" ht="15.95" customHeight="1" x14ac:dyDescent="0.3">
      <c r="A92" s="77"/>
      <c r="B92" s="60"/>
      <c r="C92" s="60"/>
      <c r="D92" s="60"/>
      <c r="E92" s="60"/>
      <c r="F92" s="60"/>
      <c r="G92" s="60"/>
      <c r="H92" s="60"/>
    </row>
    <row r="93" spans="1:8" s="65" customFormat="1" ht="15.95" customHeight="1" x14ac:dyDescent="0.3">
      <c r="A93" s="77"/>
      <c r="B93" s="60"/>
      <c r="C93" s="60"/>
      <c r="D93" s="60"/>
      <c r="E93" s="60"/>
      <c r="F93" s="60"/>
      <c r="G93" s="60"/>
      <c r="H93" s="60"/>
    </row>
    <row r="94" spans="1:8" s="65" customFormat="1" ht="15.95" customHeight="1" x14ac:dyDescent="0.3">
      <c r="B94" s="60"/>
      <c r="C94" s="60"/>
      <c r="D94" s="60"/>
      <c r="E94" s="60"/>
      <c r="F94" s="60"/>
      <c r="G94" s="60"/>
      <c r="H94" s="60"/>
    </row>
    <row r="98" ht="13.35" customHeight="1" x14ac:dyDescent="0.3"/>
    <row r="118" ht="12.95" customHeight="1" x14ac:dyDescent="0.3"/>
    <row r="119" ht="10.5" customHeight="1" x14ac:dyDescent="0.3"/>
    <row r="130" ht="12" customHeight="1" x14ac:dyDescent="0.3"/>
    <row r="131" ht="12" customHeight="1" x14ac:dyDescent="0.3"/>
    <row r="142" ht="13.5" customHeight="1" x14ac:dyDescent="0.3"/>
    <row r="189" ht="10.5" customHeight="1" x14ac:dyDescent="0.3"/>
    <row r="190" ht="10.5" customHeight="1" x14ac:dyDescent="0.3"/>
  </sheetData>
  <mergeCells count="38">
    <mergeCell ref="J3:K3"/>
    <mergeCell ref="B5:H6"/>
    <mergeCell ref="C7:G7"/>
    <mergeCell ref="C41:D41"/>
    <mergeCell ref="C32:D32"/>
    <mergeCell ref="B17:E17"/>
    <mergeCell ref="B18:E18"/>
    <mergeCell ref="B16:E16"/>
    <mergeCell ref="B19:E19"/>
    <mergeCell ref="B20:E20"/>
    <mergeCell ref="C37:D37"/>
    <mergeCell ref="B1:H1"/>
    <mergeCell ref="B2:H2"/>
    <mergeCell ref="B3:H3"/>
    <mergeCell ref="F9:F15"/>
    <mergeCell ref="G9:G13"/>
    <mergeCell ref="C45:D45"/>
    <mergeCell ref="B47:B48"/>
    <mergeCell ref="C47:C48"/>
    <mergeCell ref="D47:D48"/>
    <mergeCell ref="B80:G80"/>
    <mergeCell ref="F47:F48"/>
    <mergeCell ref="G47:G48"/>
    <mergeCell ref="B73:D73"/>
    <mergeCell ref="B76:G76"/>
    <mergeCell ref="B78:G78"/>
    <mergeCell ref="B79:G79"/>
    <mergeCell ref="F64:F65"/>
    <mergeCell ref="G64:G65"/>
    <mergeCell ref="B74:F74"/>
    <mergeCell ref="F73:G73"/>
    <mergeCell ref="H47:H48"/>
    <mergeCell ref="C62:D62"/>
    <mergeCell ref="B64:B65"/>
    <mergeCell ref="C64:C65"/>
    <mergeCell ref="D64:D65"/>
    <mergeCell ref="E64:E65"/>
    <mergeCell ref="E47:E48"/>
  </mergeCells>
  <dataValidations count="1">
    <dataValidation type="custom" allowBlank="1" showErrorMessage="1" errorTitle="Erro" error="Não é permitido escrever nesta célula" sqref="IP104 SL104 ACH104 AMD104 AVZ104 BFV104 BPR104 BZN104 CJJ104 CTF104 DDB104 DMX104 DWT104 EGP104 EQL104 FAH104 FKD104 FTZ104 GDV104 GNR104 GXN104 HHJ104 HRF104 IBB104 IKX104 IUT104 JEP104 JOL104 JYH104 KID104 KRZ104 LBV104 LLR104 LVN104 MFJ104 MPF104 MZB104 NIX104 NST104 OCP104 OML104 OWH104 PGD104 PPZ104 PZV104 QJR104 QTN104 RDJ104 RNF104 RXB104 SGX104 SQT104 TAP104 TKL104 TUH104 UED104 UNZ104 UXV104 VHR104 VRN104 WBJ104 WLF104 WVB104 IP65640 SL65640 ACH65640 AMD65640 AVZ65640 BFV65640 BPR65640 BZN65640 CJJ65640 CTF65640 DDB65640 DMX65640 DWT65640 EGP65640 EQL65640 FAH65640 FKD65640 FTZ65640 GDV65640 GNR65640 GXN65640 HHJ65640 HRF65640 IBB65640 IKX65640 IUT65640 JEP65640 JOL65640 JYH65640 KID65640 KRZ65640 LBV65640 LLR65640 LVN65640 MFJ65640 MPF65640 MZB65640 NIX65640 NST65640 OCP65640 OML65640 OWH65640 PGD65640 PPZ65640 PZV65640 QJR65640 QTN65640 RDJ65640 RNF65640 RXB65640 SGX65640 SQT65640 TAP65640 TKL65640 TUH65640 UED65640 UNZ65640 UXV65640 VHR65640 VRN65640 WBJ65640 WLF65640 WVB65640 IP131176 SL131176 ACH131176 AMD131176 AVZ131176 BFV131176 BPR131176 BZN131176 CJJ131176 CTF131176 DDB131176 DMX131176 DWT131176 EGP131176 EQL131176 FAH131176 FKD131176 FTZ131176 GDV131176 GNR131176 GXN131176 HHJ131176 HRF131176 IBB131176 IKX131176 IUT131176 JEP131176 JOL131176 JYH131176 KID131176 KRZ131176 LBV131176 LLR131176 LVN131176 MFJ131176 MPF131176 MZB131176 NIX131176 NST131176 OCP131176 OML131176 OWH131176 PGD131176 PPZ131176 PZV131176 QJR131176 QTN131176 RDJ131176 RNF131176 RXB131176 SGX131176 SQT131176 TAP131176 TKL131176 TUH131176 UED131176 UNZ131176 UXV131176 VHR131176 VRN131176 WBJ131176 WLF131176 WVB131176 IP196712 SL196712 ACH196712 AMD196712 AVZ196712 BFV196712 BPR196712 BZN196712 CJJ196712 CTF196712 DDB196712 DMX196712 DWT196712 EGP196712 EQL196712 FAH196712 FKD196712 FTZ196712 GDV196712 GNR196712 GXN196712 HHJ196712 HRF196712 IBB196712 IKX196712 IUT196712 JEP196712 JOL196712 JYH196712 KID196712 KRZ196712 LBV196712 LLR196712 LVN196712 MFJ196712 MPF196712 MZB196712 NIX196712 NST196712 OCP196712 OML196712 OWH196712 PGD196712 PPZ196712 PZV196712 QJR196712 QTN196712 RDJ196712 RNF196712 RXB196712 SGX196712 SQT196712 TAP196712 TKL196712 TUH196712 UED196712 UNZ196712 UXV196712 VHR196712 VRN196712 WBJ196712 WLF196712 WVB196712 IP262248 SL262248 ACH262248 AMD262248 AVZ262248 BFV262248 BPR262248 BZN262248 CJJ262248 CTF262248 DDB262248 DMX262248 DWT262248 EGP262248 EQL262248 FAH262248 FKD262248 FTZ262248 GDV262248 GNR262248 GXN262248 HHJ262248 HRF262248 IBB262248 IKX262248 IUT262248 JEP262248 JOL262248 JYH262248 KID262248 KRZ262248 LBV262248 LLR262248 LVN262248 MFJ262248 MPF262248 MZB262248 NIX262248 NST262248 OCP262248 OML262248 OWH262248 PGD262248 PPZ262248 PZV262248 QJR262248 QTN262248 RDJ262248 RNF262248 RXB262248 SGX262248 SQT262248 TAP262248 TKL262248 TUH262248 UED262248 UNZ262248 UXV262248 VHR262248 VRN262248 WBJ262248 WLF262248 WVB262248 IP327784 SL327784 ACH327784 AMD327784 AVZ327784 BFV327784 BPR327784 BZN327784 CJJ327784 CTF327784 DDB327784 DMX327784 DWT327784 EGP327784 EQL327784 FAH327784 FKD327784 FTZ327784 GDV327784 GNR327784 GXN327784 HHJ327784 HRF327784 IBB327784 IKX327784 IUT327784 JEP327784 JOL327784 JYH327784 KID327784 KRZ327784 LBV327784 LLR327784 LVN327784 MFJ327784 MPF327784 MZB327784 NIX327784 NST327784 OCP327784 OML327784 OWH327784 PGD327784 PPZ327784 PZV327784 QJR327784 QTN327784 RDJ327784 RNF327784 RXB327784 SGX327784 SQT327784 TAP327784 TKL327784 TUH327784 UED327784 UNZ327784 UXV327784 VHR327784 VRN327784 WBJ327784 WLF327784 WVB327784 IP393320 SL393320 ACH393320 AMD393320 AVZ393320 BFV393320 BPR393320 BZN393320 CJJ393320 CTF393320 DDB393320 DMX393320 DWT393320 EGP393320 EQL393320 FAH393320 FKD393320 FTZ393320 GDV393320 GNR393320 GXN393320 HHJ393320 HRF393320 IBB393320 IKX393320 IUT393320 JEP393320 JOL393320 JYH393320 KID393320 KRZ393320 LBV393320 LLR393320 LVN393320 MFJ393320 MPF393320 MZB393320 NIX393320 NST393320 OCP393320 OML393320 OWH393320 PGD393320 PPZ393320 PZV393320 QJR393320 QTN393320 RDJ393320 RNF393320 RXB393320 SGX393320 SQT393320 TAP393320 TKL393320 TUH393320 UED393320 UNZ393320 UXV393320 VHR393320 VRN393320 WBJ393320 WLF393320 WVB393320 IP458856 SL458856 ACH458856 AMD458856 AVZ458856 BFV458856 BPR458856 BZN458856 CJJ458856 CTF458856 DDB458856 DMX458856 DWT458856 EGP458856 EQL458856 FAH458856 FKD458856 FTZ458856 GDV458856 GNR458856 GXN458856 HHJ458856 HRF458856 IBB458856 IKX458856 IUT458856 JEP458856 JOL458856 JYH458856 KID458856 KRZ458856 LBV458856 LLR458856 LVN458856 MFJ458856 MPF458856 MZB458856 NIX458856 NST458856 OCP458856 OML458856 OWH458856 PGD458856 PPZ458856 PZV458856 QJR458856 QTN458856 RDJ458856 RNF458856 RXB458856 SGX458856 SQT458856 TAP458856 TKL458856 TUH458856 UED458856 UNZ458856 UXV458856 VHR458856 VRN458856 WBJ458856 WLF458856 WVB458856 IP524392 SL524392 ACH524392 AMD524392 AVZ524392 BFV524392 BPR524392 BZN524392 CJJ524392 CTF524392 DDB524392 DMX524392 DWT524392 EGP524392 EQL524392 FAH524392 FKD524392 FTZ524392 GDV524392 GNR524392 GXN524392 HHJ524392 HRF524392 IBB524392 IKX524392 IUT524392 JEP524392 JOL524392 JYH524392 KID524392 KRZ524392 LBV524392 LLR524392 LVN524392 MFJ524392 MPF524392 MZB524392 NIX524392 NST524392 OCP524392 OML524392 OWH524392 PGD524392 PPZ524392 PZV524392 QJR524392 QTN524392 RDJ524392 RNF524392 RXB524392 SGX524392 SQT524392 TAP524392 TKL524392 TUH524392 UED524392 UNZ524392 UXV524392 VHR524392 VRN524392 WBJ524392 WLF524392 WVB524392 IP589928 SL589928 ACH589928 AMD589928 AVZ589928 BFV589928 BPR589928 BZN589928 CJJ589928 CTF589928 DDB589928 DMX589928 DWT589928 EGP589928 EQL589928 FAH589928 FKD589928 FTZ589928 GDV589928 GNR589928 GXN589928 HHJ589928 HRF589928 IBB589928 IKX589928 IUT589928 JEP589928 JOL589928 JYH589928 KID589928 KRZ589928 LBV589928 LLR589928 LVN589928 MFJ589928 MPF589928 MZB589928 NIX589928 NST589928 OCP589928 OML589928 OWH589928 PGD589928 PPZ589928 PZV589928 QJR589928 QTN589928 RDJ589928 RNF589928 RXB589928 SGX589928 SQT589928 TAP589928 TKL589928 TUH589928 UED589928 UNZ589928 UXV589928 VHR589928 VRN589928 WBJ589928 WLF589928 WVB589928 IP655464 SL655464 ACH655464 AMD655464 AVZ655464 BFV655464 BPR655464 BZN655464 CJJ655464 CTF655464 DDB655464 DMX655464 DWT655464 EGP655464 EQL655464 FAH655464 FKD655464 FTZ655464 GDV655464 GNR655464 GXN655464 HHJ655464 HRF655464 IBB655464 IKX655464 IUT655464 JEP655464 JOL655464 JYH655464 KID655464 KRZ655464 LBV655464 LLR655464 LVN655464 MFJ655464 MPF655464 MZB655464 NIX655464 NST655464 OCP655464 OML655464 OWH655464 PGD655464 PPZ655464 PZV655464 QJR655464 QTN655464 RDJ655464 RNF655464 RXB655464 SGX655464 SQT655464 TAP655464 TKL655464 TUH655464 UED655464 UNZ655464 UXV655464 VHR655464 VRN655464 WBJ655464 WLF655464 WVB655464 IP721000 SL721000 ACH721000 AMD721000 AVZ721000 BFV721000 BPR721000 BZN721000 CJJ721000 CTF721000 DDB721000 DMX721000 DWT721000 EGP721000 EQL721000 FAH721000 FKD721000 FTZ721000 GDV721000 GNR721000 GXN721000 HHJ721000 HRF721000 IBB721000 IKX721000 IUT721000 JEP721000 JOL721000 JYH721000 KID721000 KRZ721000 LBV721000 LLR721000 LVN721000 MFJ721000 MPF721000 MZB721000 NIX721000 NST721000 OCP721000 OML721000 OWH721000 PGD721000 PPZ721000 PZV721000 QJR721000 QTN721000 RDJ721000 RNF721000 RXB721000 SGX721000 SQT721000 TAP721000 TKL721000 TUH721000 UED721000 UNZ721000 UXV721000 VHR721000 VRN721000 WBJ721000 WLF721000 WVB721000 IP786536 SL786536 ACH786536 AMD786536 AVZ786536 BFV786536 BPR786536 BZN786536 CJJ786536 CTF786536 DDB786536 DMX786536 DWT786536 EGP786536 EQL786536 FAH786536 FKD786536 FTZ786536 GDV786536 GNR786536 GXN786536 HHJ786536 HRF786536 IBB786536 IKX786536 IUT786536 JEP786536 JOL786536 JYH786536 KID786536 KRZ786536 LBV786536 LLR786536 LVN786536 MFJ786536 MPF786536 MZB786536 NIX786536 NST786536 OCP786536 OML786536 OWH786536 PGD786536 PPZ786536 PZV786536 QJR786536 QTN786536 RDJ786536 RNF786536 RXB786536 SGX786536 SQT786536 TAP786536 TKL786536 TUH786536 UED786536 UNZ786536 UXV786536 VHR786536 VRN786536 WBJ786536 WLF786536 WVB786536 IP852072 SL852072 ACH852072 AMD852072 AVZ852072 BFV852072 BPR852072 BZN852072 CJJ852072 CTF852072 DDB852072 DMX852072 DWT852072 EGP852072 EQL852072 FAH852072 FKD852072 FTZ852072 GDV852072 GNR852072 GXN852072 HHJ852072 HRF852072 IBB852072 IKX852072 IUT852072 JEP852072 JOL852072 JYH852072 KID852072 KRZ852072 LBV852072 LLR852072 LVN852072 MFJ852072 MPF852072 MZB852072 NIX852072 NST852072 OCP852072 OML852072 OWH852072 PGD852072 PPZ852072 PZV852072 QJR852072 QTN852072 RDJ852072 RNF852072 RXB852072 SGX852072 SQT852072 TAP852072 TKL852072 TUH852072 UED852072 UNZ852072 UXV852072 VHR852072 VRN852072 WBJ852072 WLF852072 WVB852072 IP917608 SL917608 ACH917608 AMD917608 AVZ917608 BFV917608 BPR917608 BZN917608 CJJ917608 CTF917608 DDB917608 DMX917608 DWT917608 EGP917608 EQL917608 FAH917608 FKD917608 FTZ917608 GDV917608 GNR917608 GXN917608 HHJ917608 HRF917608 IBB917608 IKX917608 IUT917608 JEP917608 JOL917608 JYH917608 KID917608 KRZ917608 LBV917608 LLR917608 LVN917608 MFJ917608 MPF917608 MZB917608 NIX917608 NST917608 OCP917608 OML917608 OWH917608 PGD917608 PPZ917608 PZV917608 QJR917608 QTN917608 RDJ917608 RNF917608 RXB917608 SGX917608 SQT917608 TAP917608 TKL917608 TUH917608 UED917608 UNZ917608 UXV917608 VHR917608 VRN917608 WBJ917608 WLF917608 WVB917608 IP983144 SL983144 ACH983144 AMD983144 AVZ983144 BFV983144 BPR983144 BZN983144 CJJ983144 CTF983144 DDB983144 DMX983144 DWT983144 EGP983144 EQL983144 FAH983144 FKD983144 FTZ983144 GDV983144 GNR983144 GXN983144 HHJ983144 HRF983144 IBB983144 IKX983144 IUT983144 JEP983144 JOL983144 JYH983144 KID983144 KRZ983144 LBV983144 LLR983144 LVN983144 MFJ983144 MPF983144 MZB983144 NIX983144 NST983144 OCP983144 OML983144 OWH983144 PGD983144 PPZ983144 PZV983144 QJR983144 QTN983144 RDJ983144 RNF983144 RXB983144 SGX983144 SQT983144 TAP983144 TKL983144 TUH983144 UED983144 UNZ983144 UXV983144 VHR983144 VRN983144 WBJ983144 WLF983144 WVB983144">
      <formula1>"&lt;""""&gt; "</formula1>
      <formula2>0</formula2>
    </dataValidation>
  </dataValidations>
  <pageMargins left="0.98425196850393704" right="0.39370078740157483" top="0.78740157480314965" bottom="0.98425196850393704" header="0.59055118110236227" footer="0.78740157480314965"/>
  <pageSetup paperSize="9" scale="49" firstPageNumber="0" orientation="portrait" r:id="rId1"/>
  <headerFooter alignWithMargins="0">
    <oddHeader>&amp;RModelo (Nome da Empresa)</oddHeader>
    <oddFooter>&amp;C&amp;"Arial Narrow,Normal"&amp;A - Página &amp;P</oddFoot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14">
    <tabColor theme="5" tint="0.39997558519241921"/>
  </sheetPr>
  <dimension ref="A1:H148"/>
  <sheetViews>
    <sheetView view="pageBreakPreview" topLeftCell="A103" zoomScaleNormal="100" zoomScaleSheetLayoutView="100" workbookViewId="0">
      <selection activeCell="G139" sqref="G139"/>
    </sheetView>
  </sheetViews>
  <sheetFormatPr defaultColWidth="9.140625" defaultRowHeight="12.75" x14ac:dyDescent="0.2"/>
  <cols>
    <col min="1" max="1" width="4.7109375" style="1" customWidth="1"/>
    <col min="2" max="2" width="19.7109375" style="1" customWidth="1"/>
    <col min="3" max="5" width="11.7109375" style="1" customWidth="1"/>
    <col min="6" max="7" width="13.7109375" style="1" customWidth="1"/>
    <col min="8" max="16381" width="9.140625" style="1"/>
    <col min="16382" max="16384" width="17" style="1" customWidth="1"/>
  </cols>
  <sheetData>
    <row r="1" spans="1:8" ht="30" customHeight="1" thickBot="1" x14ac:dyDescent="0.25">
      <c r="A1" s="477" t="s">
        <v>13</v>
      </c>
      <c r="B1" s="477"/>
      <c r="C1" s="477"/>
      <c r="D1" s="477"/>
      <c r="E1" s="477"/>
      <c r="F1" s="477"/>
      <c r="G1" s="477"/>
    </row>
    <row r="2" spans="1:8" ht="18.75" customHeight="1" x14ac:dyDescent="0.2">
      <c r="A2" s="475" t="s">
        <v>235</v>
      </c>
      <c r="B2" s="476"/>
      <c r="C2" s="476"/>
      <c r="D2" s="2"/>
      <c r="E2" s="2"/>
      <c r="F2" s="478"/>
      <c r="G2" s="479"/>
    </row>
    <row r="3" spans="1:8" ht="18" customHeight="1" x14ac:dyDescent="0.2">
      <c r="A3" s="480" t="s">
        <v>236</v>
      </c>
      <c r="B3" s="481"/>
      <c r="C3" s="481"/>
      <c r="D3" s="481"/>
      <c r="E3" s="481"/>
      <c r="F3" s="481"/>
      <c r="G3" s="482"/>
    </row>
    <row r="4" spans="1:8" ht="18" customHeight="1" thickBot="1" x14ac:dyDescent="0.25">
      <c r="A4" s="483"/>
      <c r="B4" s="484"/>
      <c r="C4" s="484"/>
      <c r="D4" s="484"/>
      <c r="E4" s="484"/>
      <c r="F4" s="484"/>
      <c r="G4" s="485"/>
    </row>
    <row r="5" spans="1:8" ht="14.1" customHeight="1" x14ac:dyDescent="0.2">
      <c r="A5" s="486" t="s">
        <v>4</v>
      </c>
      <c r="B5" s="487"/>
      <c r="C5" s="487"/>
      <c r="D5" s="487"/>
      <c r="E5" s="487"/>
      <c r="F5" s="558"/>
      <c r="G5" s="489"/>
    </row>
    <row r="6" spans="1:8" ht="12.75" customHeight="1" x14ac:dyDescent="0.2">
      <c r="A6" s="460" t="s">
        <v>15</v>
      </c>
      <c r="B6" s="461"/>
      <c r="C6" s="461"/>
      <c r="D6" s="461"/>
      <c r="E6" s="462"/>
      <c r="F6" s="452"/>
      <c r="G6" s="453"/>
    </row>
    <row r="7" spans="1:8" ht="14.1" customHeight="1" x14ac:dyDescent="0.2">
      <c r="A7" s="460" t="s">
        <v>10</v>
      </c>
      <c r="B7" s="461"/>
      <c r="C7" s="461"/>
      <c r="D7" s="461"/>
      <c r="E7" s="462"/>
      <c r="F7" s="492" t="s">
        <v>248</v>
      </c>
      <c r="G7" s="453"/>
    </row>
    <row r="8" spans="1:8" ht="19.5" customHeight="1" x14ac:dyDescent="0.2">
      <c r="A8" s="493" t="s">
        <v>411</v>
      </c>
      <c r="B8" s="494"/>
      <c r="C8" s="494"/>
      <c r="D8" s="494"/>
      <c r="E8" s="494"/>
      <c r="F8" s="494"/>
      <c r="G8" s="495"/>
    </row>
    <row r="9" spans="1:8" ht="19.5" customHeight="1" x14ac:dyDescent="0.2">
      <c r="A9" s="496"/>
      <c r="B9" s="497"/>
      <c r="C9" s="497"/>
      <c r="D9" s="497"/>
      <c r="E9" s="497"/>
      <c r="F9" s="497"/>
      <c r="G9" s="498"/>
    </row>
    <row r="10" spans="1:8" ht="14.1" customHeight="1" x14ac:dyDescent="0.2">
      <c r="A10" s="455" t="s">
        <v>16</v>
      </c>
      <c r="B10" s="456"/>
      <c r="C10" s="456"/>
      <c r="D10" s="456"/>
      <c r="E10" s="457"/>
      <c r="F10" s="490">
        <v>2023</v>
      </c>
      <c r="G10" s="491"/>
    </row>
    <row r="11" spans="1:8" ht="14.1" customHeight="1" x14ac:dyDescent="0.2">
      <c r="A11" s="455" t="s">
        <v>17</v>
      </c>
      <c r="B11" s="456"/>
      <c r="C11" s="456"/>
      <c r="D11" s="456"/>
      <c r="E11" s="457"/>
      <c r="F11" s="490" t="s">
        <v>148</v>
      </c>
      <c r="G11" s="491"/>
    </row>
    <row r="12" spans="1:8" ht="14.1" customHeight="1" x14ac:dyDescent="0.2">
      <c r="A12" s="455" t="s">
        <v>18</v>
      </c>
      <c r="B12" s="456"/>
      <c r="C12" s="456"/>
      <c r="D12" s="456"/>
      <c r="E12" s="457"/>
      <c r="F12" s="490" t="s">
        <v>19</v>
      </c>
      <c r="G12" s="491"/>
    </row>
    <row r="13" spans="1:8" ht="14.1" customHeight="1" x14ac:dyDescent="0.2">
      <c r="A13" s="455" t="s">
        <v>9</v>
      </c>
      <c r="B13" s="456"/>
      <c r="C13" s="456"/>
      <c r="D13" s="456"/>
      <c r="E13" s="457"/>
      <c r="F13" s="490" t="s">
        <v>8</v>
      </c>
      <c r="G13" s="491"/>
    </row>
    <row r="14" spans="1:8" ht="14.1" customHeight="1" x14ac:dyDescent="0.2">
      <c r="A14" s="553" t="s">
        <v>5</v>
      </c>
      <c r="B14" s="413"/>
      <c r="C14" s="413"/>
      <c r="D14" s="413"/>
      <c r="E14" s="413"/>
      <c r="F14" s="414"/>
      <c r="G14" s="415"/>
    </row>
    <row r="15" spans="1:8" ht="14.1" customHeight="1" x14ac:dyDescent="0.2">
      <c r="A15" s="455" t="s">
        <v>6</v>
      </c>
      <c r="B15" s="456"/>
      <c r="C15" s="456"/>
      <c r="D15" s="456"/>
      <c r="E15" s="457"/>
      <c r="F15" s="469">
        <v>0</v>
      </c>
      <c r="G15" s="470"/>
    </row>
    <row r="16" spans="1:8" ht="14.1" customHeight="1" x14ac:dyDescent="0.2">
      <c r="A16" s="455" t="s">
        <v>0</v>
      </c>
      <c r="B16" s="456"/>
      <c r="C16" s="456"/>
      <c r="D16" s="456"/>
      <c r="E16" s="457"/>
      <c r="F16" s="471" t="s">
        <v>184</v>
      </c>
      <c r="G16" s="472"/>
      <c r="H16" s="3"/>
    </row>
    <row r="17" spans="1:8" ht="14.1" customHeight="1" x14ac:dyDescent="0.2">
      <c r="A17" s="455" t="s">
        <v>20</v>
      </c>
      <c r="B17" s="456"/>
      <c r="C17" s="456"/>
      <c r="D17" s="456"/>
      <c r="E17" s="457"/>
      <c r="F17" s="471"/>
      <c r="G17" s="472"/>
      <c r="H17" s="3"/>
    </row>
    <row r="18" spans="1:8" ht="14.1" customHeight="1" x14ac:dyDescent="0.2">
      <c r="A18" s="455" t="s">
        <v>1</v>
      </c>
      <c r="B18" s="456"/>
      <c r="C18" s="456"/>
      <c r="D18" s="456"/>
      <c r="E18" s="457"/>
      <c r="F18" s="465">
        <v>0</v>
      </c>
      <c r="G18" s="466"/>
    </row>
    <row r="19" spans="1:8" ht="14.1" customHeight="1" x14ac:dyDescent="0.2">
      <c r="A19" s="460" t="s">
        <v>7</v>
      </c>
      <c r="B19" s="461"/>
      <c r="C19" s="461"/>
      <c r="D19" s="461"/>
      <c r="E19" s="462"/>
      <c r="F19" s="467">
        <v>44927</v>
      </c>
      <c r="G19" s="468"/>
    </row>
    <row r="20" spans="1:8" ht="14.1" customHeight="1" x14ac:dyDescent="0.2">
      <c r="A20" s="455" t="s">
        <v>21</v>
      </c>
      <c r="B20" s="456"/>
      <c r="C20" s="456"/>
      <c r="D20" s="456"/>
      <c r="E20" s="457"/>
      <c r="F20" s="458" t="s">
        <v>141</v>
      </c>
      <c r="G20" s="459"/>
    </row>
    <row r="21" spans="1:8" ht="14.1" customHeight="1" x14ac:dyDescent="0.2">
      <c r="A21" s="460" t="s">
        <v>22</v>
      </c>
      <c r="B21" s="461"/>
      <c r="C21" s="461"/>
      <c r="D21" s="461"/>
      <c r="E21" s="462"/>
      <c r="F21" s="463">
        <v>1</v>
      </c>
      <c r="G21" s="464"/>
    </row>
    <row r="22" spans="1:8" ht="14.1" customHeight="1" x14ac:dyDescent="0.2">
      <c r="A22" s="460" t="s">
        <v>23</v>
      </c>
      <c r="B22" s="461"/>
      <c r="C22" s="461"/>
      <c r="D22" s="461"/>
      <c r="E22" s="462"/>
      <c r="F22" s="463">
        <v>1</v>
      </c>
      <c r="G22" s="464"/>
    </row>
    <row r="23" spans="1:8" ht="12.75" customHeight="1" x14ac:dyDescent="0.2">
      <c r="A23" s="460" t="s">
        <v>24</v>
      </c>
      <c r="B23" s="461"/>
      <c r="C23" s="461"/>
      <c r="D23" s="461"/>
      <c r="E23" s="462"/>
      <c r="F23" s="473" t="s">
        <v>233</v>
      </c>
      <c r="G23" s="474"/>
    </row>
    <row r="24" spans="1:8" ht="13.9" customHeight="1" x14ac:dyDescent="0.2">
      <c r="A24" s="451" t="s">
        <v>247</v>
      </c>
      <c r="B24" s="452"/>
      <c r="C24" s="452"/>
      <c r="D24" s="452"/>
      <c r="E24" s="452"/>
      <c r="F24" s="452"/>
      <c r="G24" s="453"/>
    </row>
    <row r="25" spans="1:8" x14ac:dyDescent="0.2">
      <c r="A25" s="553" t="s">
        <v>2</v>
      </c>
      <c r="B25" s="413"/>
      <c r="C25" s="413"/>
      <c r="D25" s="413"/>
      <c r="E25" s="413"/>
      <c r="F25" s="414"/>
      <c r="G25" s="415"/>
    </row>
    <row r="26" spans="1:8" x14ac:dyDescent="0.2">
      <c r="A26" s="181">
        <v>1</v>
      </c>
      <c r="B26" s="454" t="s">
        <v>25</v>
      </c>
      <c r="C26" s="454"/>
      <c r="D26" s="454"/>
      <c r="E26" s="454"/>
      <c r="F26" s="121" t="s">
        <v>26</v>
      </c>
      <c r="G26" s="144" t="s">
        <v>3</v>
      </c>
    </row>
    <row r="27" spans="1:8" s="34" customFormat="1" x14ac:dyDescent="0.2">
      <c r="A27" s="145" t="s">
        <v>27</v>
      </c>
      <c r="B27" s="450" t="s">
        <v>152</v>
      </c>
      <c r="C27" s="450"/>
      <c r="D27" s="450"/>
      <c r="E27" s="450"/>
      <c r="F27" s="146">
        <v>1</v>
      </c>
      <c r="G27" s="147">
        <f>F18*F27</f>
        <v>0</v>
      </c>
      <c r="H27" s="59"/>
    </row>
    <row r="28" spans="1:8" s="34" customFormat="1" x14ac:dyDescent="0.2">
      <c r="A28" s="145" t="s">
        <v>28</v>
      </c>
      <c r="B28" s="448" t="s">
        <v>116</v>
      </c>
      <c r="C28" s="448"/>
      <c r="D28" s="448"/>
      <c r="E28" s="448"/>
      <c r="F28" s="148"/>
      <c r="G28" s="147">
        <f>ROUND(F18*F28,2)</f>
        <v>0</v>
      </c>
      <c r="H28" s="59"/>
    </row>
    <row r="29" spans="1:8" s="34" customFormat="1" x14ac:dyDescent="0.2">
      <c r="A29" s="145" t="s">
        <v>29</v>
      </c>
      <c r="B29" s="448" t="s">
        <v>14</v>
      </c>
      <c r="C29" s="448"/>
      <c r="D29" s="448"/>
      <c r="E29" s="448"/>
      <c r="F29" s="148">
        <v>0.4</v>
      </c>
      <c r="G29" s="147">
        <f>ROUND(F15*F29,2)</f>
        <v>0</v>
      </c>
      <c r="H29" s="59"/>
    </row>
    <row r="30" spans="1:8" s="34" customFormat="1" x14ac:dyDescent="0.2">
      <c r="A30" s="145" t="s">
        <v>30</v>
      </c>
      <c r="B30" s="448" t="s">
        <v>153</v>
      </c>
      <c r="C30" s="448"/>
      <c r="D30" s="448"/>
      <c r="E30" s="448"/>
      <c r="F30" s="148"/>
      <c r="G30" s="147">
        <f>ROUND(F18*F30,2)</f>
        <v>0</v>
      </c>
      <c r="H30" s="59"/>
    </row>
    <row r="31" spans="1:8" s="34" customFormat="1" x14ac:dyDescent="0.2">
      <c r="A31" s="145" t="s">
        <v>31</v>
      </c>
      <c r="B31" s="448" t="s">
        <v>32</v>
      </c>
      <c r="C31" s="448"/>
      <c r="D31" s="448"/>
      <c r="E31" s="448"/>
      <c r="F31" s="146">
        <f>ROUND((ROUND((0*15.22),2)/52.5)*60,2)</f>
        <v>0</v>
      </c>
      <c r="G31" s="147">
        <f>ROUND((F18/192*0.2)*F31,2)</f>
        <v>0</v>
      </c>
      <c r="H31" s="59"/>
    </row>
    <row r="32" spans="1:8" s="34" customFormat="1" x14ac:dyDescent="0.2">
      <c r="A32" s="145" t="s">
        <v>33</v>
      </c>
      <c r="B32" s="448" t="s">
        <v>154</v>
      </c>
      <c r="C32" s="448"/>
      <c r="D32" s="448"/>
      <c r="E32" s="448"/>
      <c r="F32" s="146">
        <f>ROUND(SUM(F31)/25*5,2)</f>
        <v>0</v>
      </c>
      <c r="G32" s="147">
        <f>ROUND((F18/192*0.2)*F32,2)</f>
        <v>0</v>
      </c>
      <c r="H32" s="59"/>
    </row>
    <row r="33" spans="1:8" s="34" customFormat="1" x14ac:dyDescent="0.2">
      <c r="A33" s="145" t="s">
        <v>47</v>
      </c>
      <c r="B33" s="448" t="s">
        <v>155</v>
      </c>
      <c r="C33" s="448"/>
      <c r="D33" s="448"/>
      <c r="E33" s="448"/>
      <c r="F33" s="148"/>
      <c r="G33" s="147">
        <v>0</v>
      </c>
    </row>
    <row r="34" spans="1:8" x14ac:dyDescent="0.2">
      <c r="A34" s="555" t="s">
        <v>34</v>
      </c>
      <c r="B34" s="400"/>
      <c r="C34" s="400"/>
      <c r="D34" s="400"/>
      <c r="E34" s="400"/>
      <c r="F34" s="449"/>
      <c r="G34" s="149">
        <f>SUM(G27:G33)</f>
        <v>0</v>
      </c>
    </row>
    <row r="35" spans="1:8" x14ac:dyDescent="0.2">
      <c r="A35" s="553" t="s">
        <v>35</v>
      </c>
      <c r="B35" s="413"/>
      <c r="C35" s="413"/>
      <c r="D35" s="413"/>
      <c r="E35" s="413"/>
      <c r="F35" s="414"/>
      <c r="G35" s="415"/>
    </row>
    <row r="36" spans="1:8" x14ac:dyDescent="0.2">
      <c r="A36" s="420" t="s">
        <v>36</v>
      </c>
      <c r="B36" s="421"/>
      <c r="C36" s="421"/>
      <c r="D36" s="421"/>
      <c r="E36" s="421"/>
      <c r="F36" s="421"/>
      <c r="G36" s="422"/>
      <c r="H36" s="4"/>
    </row>
    <row r="37" spans="1:8" s="7" customFormat="1" x14ac:dyDescent="0.2">
      <c r="A37" s="36" t="s">
        <v>27</v>
      </c>
      <c r="B37" s="423" t="s">
        <v>37</v>
      </c>
      <c r="C37" s="424"/>
      <c r="D37" s="424"/>
      <c r="E37" s="447"/>
      <c r="F37" s="150">
        <f>ROUND((1/12),6)*0</f>
        <v>0</v>
      </c>
      <c r="G37" s="151">
        <f>ROUND(G$34*F37,2)</f>
        <v>0</v>
      </c>
      <c r="H37" s="49"/>
    </row>
    <row r="38" spans="1:8" x14ac:dyDescent="0.2">
      <c r="A38" s="152" t="s">
        <v>28</v>
      </c>
      <c r="B38" s="434" t="s">
        <v>117</v>
      </c>
      <c r="C38" s="435"/>
      <c r="D38" s="435"/>
      <c r="E38" s="445"/>
      <c r="F38" s="153">
        <f>ROUND((1/11)+(1/11)/3, 3)*0</f>
        <v>0</v>
      </c>
      <c r="G38" s="8">
        <f>ROUND(G$34*F38,2)</f>
        <v>0</v>
      </c>
      <c r="H38" s="4"/>
    </row>
    <row r="39" spans="1:8" x14ac:dyDescent="0.2">
      <c r="A39" s="154"/>
      <c r="B39" s="446" t="s">
        <v>38</v>
      </c>
      <c r="C39" s="446"/>
      <c r="D39" s="446"/>
      <c r="E39" s="446"/>
      <c r="F39" s="37">
        <f>SUM(F37:F38)</f>
        <v>0</v>
      </c>
      <c r="G39" s="151"/>
      <c r="H39" s="4"/>
    </row>
    <row r="40" spans="1:8" x14ac:dyDescent="0.2">
      <c r="A40" s="182" t="s">
        <v>29</v>
      </c>
      <c r="B40" s="38" t="s">
        <v>39</v>
      </c>
      <c r="C40" s="39"/>
      <c r="D40" s="39"/>
      <c r="E40" s="39"/>
      <c r="F40" s="40">
        <f>ROUND((F51*F39),4)</f>
        <v>0</v>
      </c>
      <c r="G40" s="9">
        <f>ROUND(G$34*F40,2)</f>
        <v>0</v>
      </c>
      <c r="H40" s="4"/>
    </row>
    <row r="41" spans="1:8" x14ac:dyDescent="0.2">
      <c r="A41" s="427" t="s">
        <v>40</v>
      </c>
      <c r="B41" s="428"/>
      <c r="C41" s="428"/>
      <c r="D41" s="428"/>
      <c r="E41" s="426"/>
      <c r="F41" s="41">
        <f>ROUND(SUM(F39:F40),4)</f>
        <v>0</v>
      </c>
      <c r="G41" s="156">
        <f>SUM(G37:G40)</f>
        <v>0</v>
      </c>
      <c r="H41" s="4">
        <f>ROUND(G34*F41,2)</f>
        <v>0</v>
      </c>
    </row>
    <row r="42" spans="1:8" x14ac:dyDescent="0.2">
      <c r="A42" s="420" t="s">
        <v>118</v>
      </c>
      <c r="B42" s="421"/>
      <c r="C42" s="421"/>
      <c r="D42" s="421"/>
      <c r="E42" s="421"/>
      <c r="F42" s="421"/>
      <c r="G42" s="422"/>
      <c r="H42" s="4">
        <f>SUM(G41,G34)</f>
        <v>0</v>
      </c>
    </row>
    <row r="43" spans="1:8" x14ac:dyDescent="0.2">
      <c r="A43" s="42" t="s">
        <v>27</v>
      </c>
      <c r="B43" s="423" t="s">
        <v>41</v>
      </c>
      <c r="C43" s="424"/>
      <c r="D43" s="424"/>
      <c r="E43" s="447"/>
      <c r="F43" s="43">
        <v>0</v>
      </c>
      <c r="G43" s="23">
        <f>ROUND((G$34)*F43,2)</f>
        <v>0</v>
      </c>
      <c r="H43" s="4"/>
    </row>
    <row r="44" spans="1:8" x14ac:dyDescent="0.2">
      <c r="A44" s="36" t="s">
        <v>28</v>
      </c>
      <c r="B44" s="432" t="s">
        <v>42</v>
      </c>
      <c r="C44" s="433"/>
      <c r="D44" s="433"/>
      <c r="E44" s="444"/>
      <c r="F44" s="150">
        <v>0</v>
      </c>
      <c r="G44" s="157">
        <f>ROUND((G$34)*F44,2)</f>
        <v>0</v>
      </c>
      <c r="H44" s="4"/>
    </row>
    <row r="45" spans="1:8" x14ac:dyDescent="0.2">
      <c r="A45" s="36" t="s">
        <v>29</v>
      </c>
      <c r="B45" s="432" t="s">
        <v>43</v>
      </c>
      <c r="C45" s="433"/>
      <c r="D45" s="433"/>
      <c r="E45" s="444"/>
      <c r="F45" s="158">
        <v>0</v>
      </c>
      <c r="G45" s="157">
        <f t="shared" ref="G45:G50" si="0">ROUND((G$34)*F45,2)</f>
        <v>0</v>
      </c>
      <c r="H45" s="4"/>
    </row>
    <row r="46" spans="1:8" x14ac:dyDescent="0.2">
      <c r="A46" s="36" t="s">
        <v>30</v>
      </c>
      <c r="B46" s="432" t="s">
        <v>44</v>
      </c>
      <c r="C46" s="433"/>
      <c r="D46" s="433"/>
      <c r="E46" s="444"/>
      <c r="F46" s="150">
        <v>0</v>
      </c>
      <c r="G46" s="157">
        <f t="shared" si="0"/>
        <v>0</v>
      </c>
      <c r="H46" s="4"/>
    </row>
    <row r="47" spans="1:8" x14ac:dyDescent="0.2">
      <c r="A47" s="36" t="s">
        <v>31</v>
      </c>
      <c r="B47" s="432" t="s">
        <v>45</v>
      </c>
      <c r="C47" s="433"/>
      <c r="D47" s="433"/>
      <c r="E47" s="444"/>
      <c r="F47" s="150">
        <v>0</v>
      </c>
      <c r="G47" s="157">
        <f t="shared" si="0"/>
        <v>0</v>
      </c>
      <c r="H47" s="4"/>
    </row>
    <row r="48" spans="1:8" x14ac:dyDescent="0.2">
      <c r="A48" s="36" t="s">
        <v>33</v>
      </c>
      <c r="B48" s="432" t="s">
        <v>46</v>
      </c>
      <c r="C48" s="433"/>
      <c r="D48" s="433"/>
      <c r="E48" s="444"/>
      <c r="F48" s="150">
        <v>0</v>
      </c>
      <c r="G48" s="157">
        <f t="shared" si="0"/>
        <v>0</v>
      </c>
      <c r="H48" s="4"/>
    </row>
    <row r="49" spans="1:8" x14ac:dyDescent="0.2">
      <c r="A49" s="36" t="s">
        <v>47</v>
      </c>
      <c r="B49" s="432" t="s">
        <v>48</v>
      </c>
      <c r="C49" s="433"/>
      <c r="D49" s="433"/>
      <c r="E49" s="444"/>
      <c r="F49" s="150">
        <v>0</v>
      </c>
      <c r="G49" s="157">
        <f t="shared" si="0"/>
        <v>0</v>
      </c>
      <c r="H49" s="4"/>
    </row>
    <row r="50" spans="1:8" x14ac:dyDescent="0.2">
      <c r="A50" s="152" t="s">
        <v>49</v>
      </c>
      <c r="B50" s="434" t="s">
        <v>50</v>
      </c>
      <c r="C50" s="435"/>
      <c r="D50" s="435"/>
      <c r="E50" s="445"/>
      <c r="F50" s="153">
        <v>0</v>
      </c>
      <c r="G50" s="157">
        <f t="shared" si="0"/>
        <v>0</v>
      </c>
      <c r="H50" s="4"/>
    </row>
    <row r="51" spans="1:8" x14ac:dyDescent="0.2">
      <c r="A51" s="427" t="s">
        <v>51</v>
      </c>
      <c r="B51" s="428"/>
      <c r="C51" s="428"/>
      <c r="D51" s="428"/>
      <c r="E51" s="426"/>
      <c r="F51" s="41">
        <f>SUM(F43:F50)</f>
        <v>0</v>
      </c>
      <c r="G51" s="156">
        <f>SUM(G43:G50)</f>
        <v>0</v>
      </c>
      <c r="H51" s="4">
        <f>ROUND(G34*F51,2)</f>
        <v>0</v>
      </c>
    </row>
    <row r="52" spans="1:8" x14ac:dyDescent="0.2">
      <c r="A52" s="420" t="s">
        <v>52</v>
      </c>
      <c r="B52" s="421"/>
      <c r="C52" s="421"/>
      <c r="D52" s="421"/>
      <c r="E52" s="421"/>
      <c r="F52" s="421"/>
      <c r="G52" s="422"/>
      <c r="H52" s="4"/>
    </row>
    <row r="53" spans="1:8" s="34" customFormat="1" x14ac:dyDescent="0.2">
      <c r="A53" s="42" t="s">
        <v>27</v>
      </c>
      <c r="B53" s="440" t="s">
        <v>53</v>
      </c>
      <c r="C53" s="441"/>
      <c r="D53" s="441"/>
      <c r="E53" s="159">
        <v>0</v>
      </c>
      <c r="F53" s="58">
        <v>52</v>
      </c>
      <c r="G53" s="15">
        <f>IF(ROUND((E53*F53)-(G27*0.06),2)&lt;0,0,ROUND((E53*F53)-(G27*0.06),2))</f>
        <v>0</v>
      </c>
      <c r="H53" s="35"/>
    </row>
    <row r="54" spans="1:8" s="34" customFormat="1" x14ac:dyDescent="0.2">
      <c r="A54" s="36" t="s">
        <v>54</v>
      </c>
      <c r="B54" s="438" t="s">
        <v>55</v>
      </c>
      <c r="C54" s="439"/>
      <c r="D54" s="439"/>
      <c r="E54" s="159">
        <v>0</v>
      </c>
      <c r="F54" s="160">
        <v>26</v>
      </c>
      <c r="G54" s="147">
        <f>ROUND((E54*F54),2)</f>
        <v>0</v>
      </c>
      <c r="H54" s="35"/>
    </row>
    <row r="55" spans="1:8" s="34" customFormat="1" x14ac:dyDescent="0.2">
      <c r="A55" s="36" t="s">
        <v>56</v>
      </c>
      <c r="B55" s="438" t="s">
        <v>57</v>
      </c>
      <c r="C55" s="439"/>
      <c r="D55" s="439"/>
      <c r="E55" s="159">
        <v>0</v>
      </c>
      <c r="F55" s="160">
        <v>1</v>
      </c>
      <c r="G55" s="147">
        <f>ROUND((E55*F55),2)</f>
        <v>0</v>
      </c>
      <c r="H55" s="35"/>
    </row>
    <row r="56" spans="1:8" s="34" customFormat="1" x14ac:dyDescent="0.2">
      <c r="A56" s="36" t="s">
        <v>29</v>
      </c>
      <c r="B56" s="438" t="s">
        <v>151</v>
      </c>
      <c r="C56" s="439"/>
      <c r="D56" s="439"/>
      <c r="E56" s="159">
        <v>0</v>
      </c>
      <c r="F56" s="160">
        <v>1</v>
      </c>
      <c r="G56" s="147">
        <f>ROUND((E56*F56),2)</f>
        <v>0</v>
      </c>
      <c r="H56" s="35"/>
    </row>
    <row r="57" spans="1:8" s="34" customFormat="1" x14ac:dyDescent="0.2">
      <c r="A57" s="36" t="s">
        <v>30</v>
      </c>
      <c r="B57" s="438" t="s">
        <v>151</v>
      </c>
      <c r="C57" s="439"/>
      <c r="D57" s="439"/>
      <c r="E57" s="159">
        <f>ROUND((F18*30%)*5%,2)*0</f>
        <v>0</v>
      </c>
      <c r="F57" s="160">
        <v>1</v>
      </c>
      <c r="G57" s="147">
        <f t="shared" ref="G57:G61" si="1">ROUND((E57*F57),2)</f>
        <v>0</v>
      </c>
      <c r="H57" s="35"/>
    </row>
    <row r="58" spans="1:8" s="34" customFormat="1" x14ac:dyDescent="0.2">
      <c r="A58" s="36" t="s">
        <v>31</v>
      </c>
      <c r="B58" s="438" t="s">
        <v>151</v>
      </c>
      <c r="C58" s="439"/>
      <c r="D58" s="439"/>
      <c r="E58" s="159">
        <v>0</v>
      </c>
      <c r="F58" s="160">
        <v>1</v>
      </c>
      <c r="G58" s="147">
        <f>ROUND((E58*F58)/12,2)</f>
        <v>0</v>
      </c>
      <c r="H58" s="35"/>
    </row>
    <row r="59" spans="1:8" s="34" customFormat="1" x14ac:dyDescent="0.2">
      <c r="A59" s="36" t="s">
        <v>33</v>
      </c>
      <c r="B59" s="438" t="s">
        <v>151</v>
      </c>
      <c r="C59" s="439"/>
      <c r="D59" s="439"/>
      <c r="E59" s="159">
        <v>0</v>
      </c>
      <c r="F59" s="161">
        <v>1</v>
      </c>
      <c r="G59" s="162">
        <f t="shared" ref="G59" si="2">ROUND((E59*F59),2)</f>
        <v>0</v>
      </c>
      <c r="H59" s="35"/>
    </row>
    <row r="60" spans="1:8" s="34" customFormat="1" x14ac:dyDescent="0.2">
      <c r="A60" s="36" t="s">
        <v>47</v>
      </c>
      <c r="B60" s="438" t="s">
        <v>151</v>
      </c>
      <c r="C60" s="439"/>
      <c r="D60" s="439"/>
      <c r="E60" s="159">
        <v>0</v>
      </c>
      <c r="F60" s="160">
        <v>1</v>
      </c>
      <c r="G60" s="147">
        <f>ROUND((E60*F60)/12,2)</f>
        <v>0</v>
      </c>
      <c r="H60" s="35"/>
    </row>
    <row r="61" spans="1:8" s="34" customFormat="1" x14ac:dyDescent="0.2">
      <c r="A61" s="145" t="s">
        <v>49</v>
      </c>
      <c r="B61" s="438" t="s">
        <v>151</v>
      </c>
      <c r="C61" s="439"/>
      <c r="D61" s="439"/>
      <c r="E61" s="159">
        <v>0</v>
      </c>
      <c r="F61" s="160">
        <v>1</v>
      </c>
      <c r="G61" s="163">
        <f t="shared" si="1"/>
        <v>0</v>
      </c>
      <c r="H61" s="35"/>
    </row>
    <row r="62" spans="1:8" s="34" customFormat="1" x14ac:dyDescent="0.2">
      <c r="A62" s="36" t="s">
        <v>150</v>
      </c>
      <c r="B62" s="442" t="s">
        <v>151</v>
      </c>
      <c r="C62" s="443"/>
      <c r="D62" s="443"/>
      <c r="E62" s="164">
        <v>0</v>
      </c>
      <c r="F62" s="160">
        <v>1</v>
      </c>
      <c r="G62" s="147">
        <v>0</v>
      </c>
      <c r="H62" s="35"/>
    </row>
    <row r="63" spans="1:8" x14ac:dyDescent="0.2">
      <c r="A63" s="398" t="s">
        <v>59</v>
      </c>
      <c r="B63" s="399"/>
      <c r="C63" s="399"/>
      <c r="D63" s="399"/>
      <c r="E63" s="399"/>
      <c r="F63" s="400"/>
      <c r="G63" s="149">
        <f>SUM(G53:G62)</f>
        <v>0</v>
      </c>
      <c r="H63" s="4"/>
    </row>
    <row r="64" spans="1:8" x14ac:dyDescent="0.2">
      <c r="A64" s="553" t="s">
        <v>60</v>
      </c>
      <c r="B64" s="413"/>
      <c r="C64" s="413"/>
      <c r="D64" s="413"/>
      <c r="E64" s="413"/>
      <c r="F64" s="414"/>
      <c r="G64" s="415"/>
      <c r="H64" s="4"/>
    </row>
    <row r="65" spans="1:8" x14ac:dyDescent="0.2">
      <c r="A65" s="16" t="s">
        <v>61</v>
      </c>
      <c r="B65" s="416" t="s">
        <v>62</v>
      </c>
      <c r="C65" s="417"/>
      <c r="D65" s="417"/>
      <c r="E65" s="417"/>
      <c r="F65" s="17">
        <f>F41</f>
        <v>0</v>
      </c>
      <c r="G65" s="18">
        <f>G41</f>
        <v>0</v>
      </c>
      <c r="H65" s="4"/>
    </row>
    <row r="66" spans="1:8" x14ac:dyDescent="0.2">
      <c r="A66" s="165" t="s">
        <v>63</v>
      </c>
      <c r="B66" s="389" t="s">
        <v>128</v>
      </c>
      <c r="C66" s="390"/>
      <c r="D66" s="390"/>
      <c r="E66" s="390"/>
      <c r="F66" s="19">
        <f>F51</f>
        <v>0</v>
      </c>
      <c r="G66" s="166">
        <f>G51</f>
        <v>0</v>
      </c>
      <c r="H66" s="4"/>
    </row>
    <row r="67" spans="1:8" x14ac:dyDescent="0.2">
      <c r="A67" s="165" t="s">
        <v>64</v>
      </c>
      <c r="B67" s="389" t="s">
        <v>65</v>
      </c>
      <c r="C67" s="390"/>
      <c r="D67" s="390"/>
      <c r="E67" s="390"/>
      <c r="F67" s="391"/>
      <c r="G67" s="166">
        <f>G63</f>
        <v>0</v>
      </c>
      <c r="H67" s="4"/>
    </row>
    <row r="68" spans="1:8" x14ac:dyDescent="0.2">
      <c r="A68" s="398" t="s">
        <v>66</v>
      </c>
      <c r="B68" s="399"/>
      <c r="C68" s="399"/>
      <c r="D68" s="399"/>
      <c r="E68" s="399"/>
      <c r="F68" s="400"/>
      <c r="G68" s="149">
        <f>SUM(G65:G67)</f>
        <v>0</v>
      </c>
      <c r="H68" s="4"/>
    </row>
    <row r="69" spans="1:8" x14ac:dyDescent="0.2">
      <c r="A69" s="553" t="s">
        <v>67</v>
      </c>
      <c r="B69" s="413"/>
      <c r="C69" s="413"/>
      <c r="D69" s="413"/>
      <c r="E69" s="413"/>
      <c r="F69" s="414"/>
      <c r="G69" s="415"/>
      <c r="H69" s="4"/>
    </row>
    <row r="70" spans="1:8" s="22" customFormat="1" x14ac:dyDescent="0.2">
      <c r="A70" s="181">
        <v>3</v>
      </c>
      <c r="B70" s="20" t="s">
        <v>68</v>
      </c>
      <c r="C70" s="20"/>
      <c r="D70" s="20"/>
      <c r="E70" s="20"/>
      <c r="F70" s="20"/>
      <c r="G70" s="21"/>
      <c r="H70" s="4"/>
    </row>
    <row r="71" spans="1:8" x14ac:dyDescent="0.2">
      <c r="A71" s="11" t="s">
        <v>27</v>
      </c>
      <c r="B71" s="404" t="s">
        <v>69</v>
      </c>
      <c r="C71" s="405"/>
      <c r="D71" s="405"/>
      <c r="E71" s="405"/>
      <c r="F71" s="48">
        <f>ROUND((1/12)*0.05,4)*0</f>
        <v>0</v>
      </c>
      <c r="G71" s="23">
        <f t="shared" ref="G71:G76" si="3">ROUND(G$34*F71,2)</f>
        <v>0</v>
      </c>
      <c r="H71" s="4"/>
    </row>
    <row r="72" spans="1:8" x14ac:dyDescent="0.2">
      <c r="A72" s="5" t="s">
        <v>28</v>
      </c>
      <c r="B72" s="406" t="s">
        <v>70</v>
      </c>
      <c r="C72" s="407"/>
      <c r="D72" s="407"/>
      <c r="E72" s="407"/>
      <c r="F72" s="167">
        <f>ROUND((F71*F50),4)</f>
        <v>0</v>
      </c>
      <c r="G72" s="157">
        <f t="shared" si="3"/>
        <v>0</v>
      </c>
      <c r="H72" s="4"/>
    </row>
    <row r="73" spans="1:8" x14ac:dyDescent="0.2">
      <c r="A73" s="5" t="s">
        <v>29</v>
      </c>
      <c r="B73" s="406" t="s">
        <v>135</v>
      </c>
      <c r="C73" s="407"/>
      <c r="D73" s="407"/>
      <c r="E73" s="407"/>
      <c r="F73" s="167">
        <f>ROUND((0.08*0.4*0.9)*(1+0.09+0.09+0.3),2)*0</f>
        <v>0</v>
      </c>
      <c r="G73" s="157">
        <f t="shared" si="3"/>
        <v>0</v>
      </c>
      <c r="H73" s="4"/>
    </row>
    <row r="74" spans="1:8" x14ac:dyDescent="0.2">
      <c r="A74" s="5" t="s">
        <v>30</v>
      </c>
      <c r="B74" s="406" t="s">
        <v>71</v>
      </c>
      <c r="C74" s="407"/>
      <c r="D74" s="407"/>
      <c r="E74" s="407"/>
      <c r="F74" s="167">
        <f>ROUND(100%/30*7/12*100%,4)*0</f>
        <v>0</v>
      </c>
      <c r="G74" s="157">
        <f t="shared" si="3"/>
        <v>0</v>
      </c>
      <c r="H74" s="4"/>
    </row>
    <row r="75" spans="1:8" s="3" customFormat="1" x14ac:dyDescent="0.2">
      <c r="A75" s="5" t="s">
        <v>31</v>
      </c>
      <c r="B75" s="406" t="s">
        <v>119</v>
      </c>
      <c r="C75" s="407"/>
      <c r="D75" s="407"/>
      <c r="E75" s="407"/>
      <c r="F75" s="167">
        <f>ROUND(F74*F51,4)</f>
        <v>0</v>
      </c>
      <c r="G75" s="157">
        <f t="shared" si="3"/>
        <v>0</v>
      </c>
      <c r="H75" s="4"/>
    </row>
    <row r="76" spans="1:8" x14ac:dyDescent="0.2">
      <c r="A76" s="5" t="s">
        <v>33</v>
      </c>
      <c r="B76" s="436" t="s">
        <v>136</v>
      </c>
      <c r="C76" s="437"/>
      <c r="D76" s="437"/>
      <c r="E76" s="437"/>
      <c r="F76" s="168">
        <v>0</v>
      </c>
      <c r="G76" s="169">
        <f t="shared" si="3"/>
        <v>0</v>
      </c>
      <c r="H76" s="4"/>
    </row>
    <row r="77" spans="1:8" x14ac:dyDescent="0.2">
      <c r="A77" s="398" t="s">
        <v>72</v>
      </c>
      <c r="B77" s="399"/>
      <c r="C77" s="399"/>
      <c r="D77" s="399"/>
      <c r="E77" s="399"/>
      <c r="F77" s="24">
        <f>SUM(F71:F76)</f>
        <v>0</v>
      </c>
      <c r="G77" s="170">
        <f>SUM(G71:G76)</f>
        <v>0</v>
      </c>
      <c r="H77" s="4">
        <f>ROUND(G34*F77,2)</f>
        <v>0</v>
      </c>
    </row>
    <row r="78" spans="1:8" x14ac:dyDescent="0.2">
      <c r="A78" s="553" t="s">
        <v>73</v>
      </c>
      <c r="B78" s="413"/>
      <c r="C78" s="413"/>
      <c r="D78" s="413"/>
      <c r="E78" s="413"/>
      <c r="F78" s="414"/>
      <c r="G78" s="415"/>
      <c r="H78" s="4"/>
    </row>
    <row r="79" spans="1:8" s="22" customFormat="1" x14ac:dyDescent="0.2">
      <c r="A79" s="420" t="s">
        <v>120</v>
      </c>
      <c r="B79" s="421"/>
      <c r="C79" s="421"/>
      <c r="D79" s="421"/>
      <c r="E79" s="421"/>
      <c r="F79" s="421"/>
      <c r="G79" s="422"/>
      <c r="H79" s="4"/>
    </row>
    <row r="80" spans="1:8" x14ac:dyDescent="0.2">
      <c r="A80" s="42" t="s">
        <v>27</v>
      </c>
      <c r="B80" s="557" t="s">
        <v>189</v>
      </c>
      <c r="C80" s="424"/>
      <c r="D80" s="424"/>
      <c r="E80" s="424"/>
      <c r="F80" s="43">
        <v>0</v>
      </c>
      <c r="G80" s="23">
        <f t="shared" ref="G80:G85" si="4">ROUND(G$34*F80,2)</f>
        <v>0</v>
      </c>
      <c r="H80" s="4"/>
    </row>
    <row r="81" spans="1:8" x14ac:dyDescent="0.2">
      <c r="A81" s="36" t="s">
        <v>28</v>
      </c>
      <c r="B81" s="432" t="s">
        <v>121</v>
      </c>
      <c r="C81" s="433"/>
      <c r="D81" s="433"/>
      <c r="E81" s="433"/>
      <c r="F81" s="150">
        <f>ROUND(((1/30)/12)*1,4)*0</f>
        <v>0</v>
      </c>
      <c r="G81" s="157">
        <f t="shared" si="4"/>
        <v>0</v>
      </c>
      <c r="H81" s="4"/>
    </row>
    <row r="82" spans="1:8" x14ac:dyDescent="0.2">
      <c r="A82" s="36" t="s">
        <v>29</v>
      </c>
      <c r="B82" s="432" t="s">
        <v>122</v>
      </c>
      <c r="C82" s="433"/>
      <c r="D82" s="433"/>
      <c r="E82" s="433"/>
      <c r="F82" s="150">
        <f>ROUND((((1/30)/12)*5)*0.02,4)*0</f>
        <v>0</v>
      </c>
      <c r="G82" s="157">
        <f t="shared" si="4"/>
        <v>0</v>
      </c>
      <c r="H82" s="4"/>
    </row>
    <row r="83" spans="1:8" x14ac:dyDescent="0.2">
      <c r="A83" s="36" t="s">
        <v>30</v>
      </c>
      <c r="B83" s="432" t="s">
        <v>123</v>
      </c>
      <c r="C83" s="433"/>
      <c r="D83" s="433"/>
      <c r="E83" s="433"/>
      <c r="F83" s="150">
        <f>ROUND((((1/30)/12)*15)*0.05,4)*0</f>
        <v>0</v>
      </c>
      <c r="G83" s="157">
        <f t="shared" si="4"/>
        <v>0</v>
      </c>
      <c r="H83" s="4"/>
    </row>
    <row r="84" spans="1:8" x14ac:dyDescent="0.2">
      <c r="A84" s="36" t="s">
        <v>31</v>
      </c>
      <c r="B84" s="556" t="s">
        <v>191</v>
      </c>
      <c r="C84" s="433"/>
      <c r="D84" s="433"/>
      <c r="E84" s="433"/>
      <c r="F84" s="150">
        <v>0</v>
      </c>
      <c r="G84" s="157">
        <f t="shared" si="4"/>
        <v>0</v>
      </c>
      <c r="H84" s="4"/>
    </row>
    <row r="85" spans="1:8" x14ac:dyDescent="0.2">
      <c r="A85" s="36" t="s">
        <v>33</v>
      </c>
      <c r="B85" s="434" t="s">
        <v>124</v>
      </c>
      <c r="C85" s="435"/>
      <c r="D85" s="435"/>
      <c r="E85" s="435"/>
      <c r="F85" s="153">
        <f>ROUND((((1/30)/12)*5)*0.5,4)*0</f>
        <v>0</v>
      </c>
      <c r="G85" s="169">
        <f t="shared" si="4"/>
        <v>0</v>
      </c>
      <c r="H85" s="4"/>
    </row>
    <row r="86" spans="1:8" x14ac:dyDescent="0.2">
      <c r="A86" s="554" t="s">
        <v>74</v>
      </c>
      <c r="B86" s="426"/>
      <c r="C86" s="426"/>
      <c r="D86" s="426"/>
      <c r="E86" s="426"/>
      <c r="F86" s="41">
        <f>SUM(F80:F85)</f>
        <v>0</v>
      </c>
      <c r="G86" s="156">
        <f>SUM(G80:G85)</f>
        <v>0</v>
      </c>
      <c r="H86" s="4">
        <f>ROUND(G34*F86,2)</f>
        <v>0</v>
      </c>
    </row>
    <row r="87" spans="1:8" s="22" customFormat="1" x14ac:dyDescent="0.2">
      <c r="A87" s="429" t="s">
        <v>75</v>
      </c>
      <c r="B87" s="430"/>
      <c r="C87" s="430"/>
      <c r="D87" s="430"/>
      <c r="E87" s="430"/>
      <c r="F87" s="430"/>
      <c r="G87" s="431"/>
      <c r="H87" s="4"/>
    </row>
    <row r="88" spans="1:8" x14ac:dyDescent="0.2">
      <c r="A88" s="11" t="s">
        <v>27</v>
      </c>
      <c r="B88" s="404" t="s">
        <v>76</v>
      </c>
      <c r="C88" s="405"/>
      <c r="D88" s="405"/>
      <c r="E88" s="405"/>
      <c r="F88" s="43">
        <f xml:space="preserve"> ROUND((((ROUND((1/11)+(1/11)/3, 3))*4)/12)*1%,4)*0</f>
        <v>0</v>
      </c>
      <c r="G88" s="23">
        <f>ROUND(G$34*F88,2)</f>
        <v>0</v>
      </c>
      <c r="H88" s="4"/>
    </row>
    <row r="89" spans="1:8" x14ac:dyDescent="0.2">
      <c r="A89" s="5" t="s">
        <v>28</v>
      </c>
      <c r="B89" s="406" t="s">
        <v>77</v>
      </c>
      <c r="C89" s="407"/>
      <c r="D89" s="407"/>
      <c r="E89" s="407"/>
      <c r="F89" s="150">
        <f>ROUND(F88*F51,4)</f>
        <v>0</v>
      </c>
      <c r="G89" s="157">
        <f>ROUND(G$34*F89,2)</f>
        <v>0</v>
      </c>
      <c r="H89" s="4"/>
    </row>
    <row r="90" spans="1:8" x14ac:dyDescent="0.2">
      <c r="A90" s="5" t="s">
        <v>29</v>
      </c>
      <c r="B90" s="406" t="s">
        <v>78</v>
      </c>
      <c r="C90" s="407"/>
      <c r="D90" s="407"/>
      <c r="E90" s="407"/>
      <c r="F90" s="150">
        <f>ROUND(ROUND(ROUND(((1+1/12)*4)/12,4)*1%,4)*F51,4)</f>
        <v>0</v>
      </c>
      <c r="G90" s="157">
        <f>ROUND(G$34*F90,2)</f>
        <v>0</v>
      </c>
      <c r="H90" s="4"/>
    </row>
    <row r="91" spans="1:8" x14ac:dyDescent="0.2">
      <c r="A91" s="5" t="s">
        <v>30</v>
      </c>
      <c r="B91" s="406" t="s">
        <v>58</v>
      </c>
      <c r="C91" s="407"/>
      <c r="D91" s="407"/>
      <c r="E91" s="407"/>
      <c r="F91" s="150">
        <v>0</v>
      </c>
      <c r="G91" s="169">
        <f>ROUND(G$34*F91,2)</f>
        <v>0</v>
      </c>
      <c r="H91" s="4"/>
    </row>
    <row r="92" spans="1:8" x14ac:dyDescent="0.2">
      <c r="A92" s="555" t="s">
        <v>79</v>
      </c>
      <c r="B92" s="400"/>
      <c r="C92" s="400"/>
      <c r="D92" s="400"/>
      <c r="E92" s="400"/>
      <c r="F92" s="10">
        <f>SUM(F88:F91)</f>
        <v>0</v>
      </c>
      <c r="G92" s="171">
        <f>SUM(G88:G91)</f>
        <v>0</v>
      </c>
      <c r="H92" s="4">
        <f>ROUND(G34*F92,2)</f>
        <v>0</v>
      </c>
    </row>
    <row r="93" spans="1:8" s="22" customFormat="1" x14ac:dyDescent="0.2">
      <c r="A93" s="429" t="s">
        <v>80</v>
      </c>
      <c r="B93" s="430"/>
      <c r="C93" s="430"/>
      <c r="D93" s="430"/>
      <c r="E93" s="430"/>
      <c r="F93" s="430"/>
      <c r="G93" s="431"/>
      <c r="H93" s="4"/>
    </row>
    <row r="94" spans="1:8" x14ac:dyDescent="0.2">
      <c r="A94" s="11" t="s">
        <v>27</v>
      </c>
      <c r="B94" s="404" t="s">
        <v>81</v>
      </c>
      <c r="C94" s="405"/>
      <c r="D94" s="405"/>
      <c r="E94" s="405"/>
      <c r="F94" s="12">
        <f>((1/220)*22)*0</f>
        <v>0</v>
      </c>
      <c r="G94" s="23">
        <f>ROUND(G$34*F94,2)</f>
        <v>0</v>
      </c>
      <c r="H94" s="4"/>
    </row>
    <row r="95" spans="1:8" x14ac:dyDescent="0.2">
      <c r="A95" s="11" t="s">
        <v>28</v>
      </c>
      <c r="B95" s="386" t="s">
        <v>205</v>
      </c>
      <c r="C95" s="387"/>
      <c r="D95" s="387"/>
      <c r="E95" s="388"/>
      <c r="F95" s="116">
        <f>F94*F51</f>
        <v>0</v>
      </c>
      <c r="G95" s="23">
        <f>ROUND(G$34*F95,2)</f>
        <v>0</v>
      </c>
      <c r="H95" s="4"/>
    </row>
    <row r="96" spans="1:8" x14ac:dyDescent="0.2">
      <c r="A96" s="555" t="s">
        <v>82</v>
      </c>
      <c r="B96" s="400"/>
      <c r="C96" s="400"/>
      <c r="D96" s="400"/>
      <c r="E96" s="400"/>
      <c r="F96" s="10">
        <f>SUM(F94:F94)</f>
        <v>0</v>
      </c>
      <c r="G96" s="171">
        <f>SUM(G94:G95)</f>
        <v>0</v>
      </c>
      <c r="H96" s="4">
        <f>ROUND(G34*F96,2)</f>
        <v>0</v>
      </c>
    </row>
    <row r="97" spans="1:8" s="45" customFormat="1" x14ac:dyDescent="0.2">
      <c r="A97" s="420" t="s">
        <v>125</v>
      </c>
      <c r="B97" s="421"/>
      <c r="C97" s="421"/>
      <c r="D97" s="421"/>
      <c r="E97" s="421"/>
      <c r="F97" s="421"/>
      <c r="G97" s="422"/>
      <c r="H97" s="35"/>
    </row>
    <row r="98" spans="1:8" s="34" customFormat="1" x14ac:dyDescent="0.2">
      <c r="A98" s="42" t="s">
        <v>27</v>
      </c>
      <c r="B98" s="423" t="s">
        <v>126</v>
      </c>
      <c r="C98" s="424"/>
      <c r="D98" s="424"/>
      <c r="E98" s="424"/>
      <c r="F98" s="12">
        <f>((((8*13)/12)/220)+((((8*13)/12)/220)*100%))*0</f>
        <v>0</v>
      </c>
      <c r="G98" s="23">
        <f>ROUND(G$34*F98,2)</f>
        <v>0</v>
      </c>
      <c r="H98" s="35"/>
    </row>
    <row r="99" spans="1:8" s="34" customFormat="1" x14ac:dyDescent="0.2">
      <c r="A99" s="11" t="s">
        <v>28</v>
      </c>
      <c r="B99" s="386" t="s">
        <v>205</v>
      </c>
      <c r="C99" s="387"/>
      <c r="D99" s="387"/>
      <c r="E99" s="388"/>
      <c r="F99" s="116">
        <f>F98*F51</f>
        <v>0</v>
      </c>
      <c r="G99" s="23">
        <f>ROUND(G$34*F99,2)</f>
        <v>0</v>
      </c>
      <c r="H99" s="35"/>
    </row>
    <row r="100" spans="1:8" s="34" customFormat="1" x14ac:dyDescent="0.2">
      <c r="A100" s="554" t="s">
        <v>127</v>
      </c>
      <c r="B100" s="426"/>
      <c r="C100" s="426"/>
      <c r="D100" s="426"/>
      <c r="E100" s="426"/>
      <c r="F100" s="41">
        <f>SUM(F98:F98)</f>
        <v>0</v>
      </c>
      <c r="G100" s="156">
        <f>SUM(G98:G99)</f>
        <v>0</v>
      </c>
      <c r="H100" s="35">
        <f>ROUND(G44*F100,2)</f>
        <v>0</v>
      </c>
    </row>
    <row r="101" spans="1:8" x14ac:dyDescent="0.2">
      <c r="A101" s="553" t="s">
        <v>83</v>
      </c>
      <c r="B101" s="413"/>
      <c r="C101" s="413"/>
      <c r="D101" s="413"/>
      <c r="E101" s="413"/>
      <c r="F101" s="414"/>
      <c r="G101" s="415"/>
      <c r="H101" s="4"/>
    </row>
    <row r="102" spans="1:8" x14ac:dyDescent="0.2">
      <c r="A102" s="16" t="s">
        <v>84</v>
      </c>
      <c r="B102" s="416" t="s">
        <v>129</v>
      </c>
      <c r="C102" s="417"/>
      <c r="D102" s="417"/>
      <c r="E102" s="417"/>
      <c r="F102" s="17">
        <f>F86</f>
        <v>0</v>
      </c>
      <c r="G102" s="18">
        <f>G86</f>
        <v>0</v>
      </c>
      <c r="H102" s="4"/>
    </row>
    <row r="103" spans="1:8" x14ac:dyDescent="0.2">
      <c r="A103" s="165" t="s">
        <v>85</v>
      </c>
      <c r="B103" s="389" t="s">
        <v>86</v>
      </c>
      <c r="C103" s="390"/>
      <c r="D103" s="390"/>
      <c r="E103" s="390"/>
      <c r="F103" s="19">
        <f>F92</f>
        <v>0</v>
      </c>
      <c r="G103" s="166">
        <f>G92</f>
        <v>0</v>
      </c>
      <c r="H103" s="4"/>
    </row>
    <row r="104" spans="1:8" x14ac:dyDescent="0.2">
      <c r="A104" s="165" t="s">
        <v>87</v>
      </c>
      <c r="B104" s="389" t="s">
        <v>88</v>
      </c>
      <c r="C104" s="390"/>
      <c r="D104" s="390"/>
      <c r="E104" s="390"/>
      <c r="F104" s="19">
        <f>F96</f>
        <v>0</v>
      </c>
      <c r="G104" s="166">
        <f>G96</f>
        <v>0</v>
      </c>
      <c r="H104" s="4"/>
    </row>
    <row r="105" spans="1:8" x14ac:dyDescent="0.2">
      <c r="A105" s="165" t="s">
        <v>131</v>
      </c>
      <c r="B105" s="395" t="s">
        <v>130</v>
      </c>
      <c r="C105" s="396"/>
      <c r="D105" s="396"/>
      <c r="E105" s="396"/>
      <c r="F105" s="19">
        <f>F100</f>
        <v>0</v>
      </c>
      <c r="G105" s="166">
        <f>G100</f>
        <v>0</v>
      </c>
      <c r="H105" s="4"/>
    </row>
    <row r="106" spans="1:8" x14ac:dyDescent="0.2">
      <c r="A106" s="398" t="s">
        <v>89</v>
      </c>
      <c r="B106" s="399"/>
      <c r="C106" s="399"/>
      <c r="D106" s="399"/>
      <c r="E106" s="399"/>
      <c r="F106" s="400"/>
      <c r="G106" s="149">
        <f>SUM(G102:G105)</f>
        <v>0</v>
      </c>
      <c r="H106" s="4"/>
    </row>
    <row r="107" spans="1:8" x14ac:dyDescent="0.2">
      <c r="A107" s="553" t="s">
        <v>90</v>
      </c>
      <c r="B107" s="413"/>
      <c r="C107" s="413"/>
      <c r="D107" s="413"/>
      <c r="E107" s="413"/>
      <c r="F107" s="414"/>
      <c r="G107" s="415"/>
      <c r="H107" s="4"/>
    </row>
    <row r="108" spans="1:8" x14ac:dyDescent="0.2">
      <c r="A108" s="11" t="s">
        <v>27</v>
      </c>
      <c r="B108" s="50" t="str">
        <f>'Insumos Diversos'!A114</f>
        <v>Uniformes</v>
      </c>
      <c r="C108" s="53"/>
      <c r="D108" s="53"/>
      <c r="E108" s="14">
        <f>'Insumos Diversos'!K124</f>
        <v>0</v>
      </c>
      <c r="F108" s="25">
        <v>1</v>
      </c>
      <c r="G108" s="147">
        <f>ROUND(SUM(C108:E108),2)*F108</f>
        <v>0</v>
      </c>
      <c r="H108" s="4"/>
    </row>
    <row r="109" spans="1:8" s="34" customFormat="1" x14ac:dyDescent="0.2">
      <c r="A109" s="36" t="s">
        <v>28</v>
      </c>
      <c r="B109" s="122" t="str">
        <f>'Insumos Diversos'!A99</f>
        <v>EPI's</v>
      </c>
      <c r="C109" s="123"/>
      <c r="D109" s="123"/>
      <c r="E109" s="44">
        <f>'Insumos Diversos'!K112</f>
        <v>0</v>
      </c>
      <c r="F109" s="46">
        <v>1</v>
      </c>
      <c r="G109" s="147">
        <f>ROUND((E109*F109),2)</f>
        <v>0</v>
      </c>
      <c r="H109" s="35"/>
    </row>
    <row r="110" spans="1:8" s="34" customFormat="1" x14ac:dyDescent="0.2">
      <c r="A110" s="36" t="s">
        <v>29</v>
      </c>
      <c r="B110" s="122" t="str">
        <f>'Insumos Diversos'!A4</f>
        <v>MATERIAIS (Limpeza)</v>
      </c>
      <c r="C110" s="123"/>
      <c r="D110" s="123"/>
      <c r="E110" s="44">
        <f>'Insumos Diversos'!K46</f>
        <v>0</v>
      </c>
      <c r="F110" s="47">
        <v>1</v>
      </c>
      <c r="G110" s="147">
        <f t="shared" ref="G110:G113" si="5">ROUND((E110*F110),2)</f>
        <v>0</v>
      </c>
      <c r="H110" s="35"/>
    </row>
    <row r="111" spans="1:8" s="34" customFormat="1" x14ac:dyDescent="0.2">
      <c r="A111" s="36" t="s">
        <v>30</v>
      </c>
      <c r="B111" s="122" t="str">
        <f>'Insumos Diversos'!A48</f>
        <v>UTENSÍLIOS - Jardinagem</v>
      </c>
      <c r="C111" s="123"/>
      <c r="D111" s="123"/>
      <c r="E111" s="44">
        <v>0</v>
      </c>
      <c r="F111" s="47">
        <v>1</v>
      </c>
      <c r="G111" s="147">
        <f t="shared" si="5"/>
        <v>0</v>
      </c>
      <c r="H111" s="35"/>
    </row>
    <row r="112" spans="1:8" s="34" customFormat="1" x14ac:dyDescent="0.2">
      <c r="A112" s="36" t="s">
        <v>31</v>
      </c>
      <c r="B112" s="236" t="str">
        <f>'Insumos Diversos'!A63</f>
        <v>EQUIPAMENTOS - Uso Jardinagem</v>
      </c>
      <c r="C112" s="237"/>
      <c r="D112" s="237"/>
      <c r="E112" s="44">
        <v>0</v>
      </c>
      <c r="F112" s="47">
        <v>1</v>
      </c>
      <c r="G112" s="147">
        <f t="shared" ref="G112" si="6">ROUND((E112*F112),2)</f>
        <v>0</v>
      </c>
      <c r="H112" s="35"/>
    </row>
    <row r="113" spans="1:8" s="34" customFormat="1" x14ac:dyDescent="0.2">
      <c r="A113" s="36" t="s">
        <v>33</v>
      </c>
      <c r="B113" s="122" t="str">
        <f>'Insumos Diversos'!A69</f>
        <v>UTENSÍLIOS (Uso Geral)</v>
      </c>
      <c r="C113" s="123"/>
      <c r="D113" s="123"/>
      <c r="E113" s="44">
        <f>'Insumos Diversos'!K81</f>
        <v>0</v>
      </c>
      <c r="F113" s="47">
        <v>1</v>
      </c>
      <c r="G113" s="147">
        <f t="shared" si="5"/>
        <v>0</v>
      </c>
      <c r="H113" s="35"/>
    </row>
    <row r="114" spans="1:8" s="34" customFormat="1" x14ac:dyDescent="0.2">
      <c r="A114" s="36" t="s">
        <v>47</v>
      </c>
      <c r="B114" s="122" t="str">
        <f>'Insumos Diversos'!A83</f>
        <v>MÁQUINAS E EQUIPAMENTOS (Uso Geral)</v>
      </c>
      <c r="C114" s="123"/>
      <c r="D114" s="123"/>
      <c r="E114" s="44">
        <f>'Insumos Diversos'!K97</f>
        <v>0</v>
      </c>
      <c r="F114" s="47">
        <v>1</v>
      </c>
      <c r="G114" s="147">
        <f>ROUND((E114*F114)/12,2)</f>
        <v>0</v>
      </c>
      <c r="H114" s="35"/>
    </row>
    <row r="115" spans="1:8" s="34" customFormat="1" x14ac:dyDescent="0.2">
      <c r="A115" s="36" t="s">
        <v>49</v>
      </c>
      <c r="B115" s="188" t="s">
        <v>58</v>
      </c>
      <c r="C115" s="189"/>
      <c r="D115" s="189"/>
      <c r="E115" s="44">
        <v>0</v>
      </c>
      <c r="F115" s="47">
        <v>1</v>
      </c>
      <c r="G115" s="147">
        <f>ROUND((E115*F115)/12,2)</f>
        <v>0</v>
      </c>
      <c r="H115" s="35"/>
    </row>
    <row r="116" spans="1:8" s="34" customFormat="1" x14ac:dyDescent="0.2">
      <c r="A116" s="427" t="s">
        <v>91</v>
      </c>
      <c r="B116" s="428"/>
      <c r="C116" s="428"/>
      <c r="D116" s="428"/>
      <c r="E116" s="428"/>
      <c r="F116" s="426"/>
      <c r="G116" s="149">
        <f>SUM(G108:G115)</f>
        <v>0</v>
      </c>
      <c r="H116" s="35"/>
    </row>
    <row r="117" spans="1:8" x14ac:dyDescent="0.2">
      <c r="A117" s="553" t="s">
        <v>92</v>
      </c>
      <c r="B117" s="413"/>
      <c r="C117" s="413"/>
      <c r="D117" s="413"/>
      <c r="E117" s="413"/>
      <c r="F117" s="414"/>
      <c r="G117" s="415"/>
      <c r="H117" s="4"/>
    </row>
    <row r="118" spans="1:8" s="22" customFormat="1" x14ac:dyDescent="0.2">
      <c r="A118" s="181">
        <v>3</v>
      </c>
      <c r="B118" s="20" t="s">
        <v>93</v>
      </c>
      <c r="C118" s="20"/>
      <c r="D118" s="20"/>
      <c r="E118" s="20"/>
      <c r="F118" s="20"/>
      <c r="G118" s="21"/>
      <c r="H118" s="4"/>
    </row>
    <row r="119" spans="1:8" x14ac:dyDescent="0.2">
      <c r="A119" s="11" t="s">
        <v>27</v>
      </c>
      <c r="B119" s="404" t="s">
        <v>94</v>
      </c>
      <c r="C119" s="405"/>
      <c r="D119" s="405"/>
      <c r="E119" s="405"/>
      <c r="F119" s="48">
        <v>0</v>
      </c>
      <c r="G119" s="13">
        <f>ROUND(G134*F119,2)</f>
        <v>0</v>
      </c>
      <c r="H119" s="4"/>
    </row>
    <row r="120" spans="1:8" x14ac:dyDescent="0.2">
      <c r="A120" s="5" t="s">
        <v>28</v>
      </c>
      <c r="B120" s="406" t="s">
        <v>95</v>
      </c>
      <c r="C120" s="407"/>
      <c r="D120" s="407"/>
      <c r="E120" s="407"/>
      <c r="F120" s="167">
        <v>0</v>
      </c>
      <c r="G120" s="151">
        <f>ROUND(((G134+G119)*F120),2)</f>
        <v>0</v>
      </c>
      <c r="H120" s="4"/>
    </row>
    <row r="121" spans="1:8" x14ac:dyDescent="0.2">
      <c r="A121" s="5" t="s">
        <v>29</v>
      </c>
      <c r="B121" s="408" t="s">
        <v>96</v>
      </c>
      <c r="C121" s="409"/>
      <c r="D121" s="409"/>
      <c r="E121" s="409"/>
      <c r="F121" s="167"/>
      <c r="G121" s="151"/>
      <c r="H121" s="4"/>
    </row>
    <row r="122" spans="1:8" x14ac:dyDescent="0.2">
      <c r="A122" s="5" t="s">
        <v>97</v>
      </c>
      <c r="B122" s="406" t="s">
        <v>98</v>
      </c>
      <c r="C122" s="407"/>
      <c r="D122" s="407"/>
      <c r="E122" s="407"/>
      <c r="F122" s="172">
        <v>0</v>
      </c>
      <c r="G122" s="151">
        <f ca="1">ROUND(G$138*F122,2)</f>
        <v>0</v>
      </c>
      <c r="H122" s="4"/>
    </row>
    <row r="123" spans="1:8" s="3" customFormat="1" x14ac:dyDescent="0.2">
      <c r="A123" s="5" t="s">
        <v>99</v>
      </c>
      <c r="B123" s="406" t="s">
        <v>100</v>
      </c>
      <c r="C123" s="407"/>
      <c r="D123" s="407"/>
      <c r="E123" s="407"/>
      <c r="F123" s="167">
        <v>0</v>
      </c>
      <c r="G123" s="151">
        <f ca="1">ROUND(G$138*F123,2)</f>
        <v>0</v>
      </c>
      <c r="H123" s="4"/>
    </row>
    <row r="124" spans="1:8" x14ac:dyDescent="0.2">
      <c r="A124" s="5" t="s">
        <v>101</v>
      </c>
      <c r="B124" s="406" t="s">
        <v>11</v>
      </c>
      <c r="C124" s="407"/>
      <c r="D124" s="407"/>
      <c r="E124" s="407"/>
      <c r="F124" s="167">
        <v>0</v>
      </c>
      <c r="G124" s="151">
        <f ca="1">ROUND(G$138*F124,2)</f>
        <v>0</v>
      </c>
      <c r="H124" s="4"/>
    </row>
    <row r="125" spans="1:8" x14ac:dyDescent="0.2">
      <c r="A125" s="5" t="s">
        <v>157</v>
      </c>
      <c r="B125" s="406" t="s">
        <v>147</v>
      </c>
      <c r="C125" s="407"/>
      <c r="D125" s="407"/>
      <c r="E125" s="407"/>
      <c r="F125" s="167">
        <v>0</v>
      </c>
      <c r="G125" s="151">
        <f ca="1">ROUND(G$138*F125,2)</f>
        <v>0</v>
      </c>
      <c r="H125" s="4"/>
    </row>
    <row r="126" spans="1:8" x14ac:dyDescent="0.2">
      <c r="A126" s="5"/>
      <c r="B126" s="410" t="s">
        <v>102</v>
      </c>
      <c r="C126" s="411"/>
      <c r="D126" s="411"/>
      <c r="E126" s="411"/>
      <c r="F126" s="173">
        <f>SUM(F122:F125)</f>
        <v>0</v>
      </c>
      <c r="G126" s="174">
        <f ca="1">SUM(G122:G125)</f>
        <v>0</v>
      </c>
      <c r="H126" s="4">
        <f ca="1">ROUND(G138*F126,2)</f>
        <v>0</v>
      </c>
    </row>
    <row r="127" spans="1:8" x14ac:dyDescent="0.2">
      <c r="A127" s="398" t="s">
        <v>103</v>
      </c>
      <c r="B127" s="399"/>
      <c r="C127" s="399"/>
      <c r="D127" s="399"/>
      <c r="E127" s="399"/>
      <c r="F127" s="24">
        <f>SUM(F119,F120,F126)</f>
        <v>0</v>
      </c>
      <c r="G127" s="170">
        <f ca="1">SUM(G119:G125)</f>
        <v>0</v>
      </c>
      <c r="H127" s="4"/>
    </row>
    <row r="128" spans="1:8" x14ac:dyDescent="0.2">
      <c r="A128" s="553" t="s">
        <v>104</v>
      </c>
      <c r="B128" s="413"/>
      <c r="C128" s="413"/>
      <c r="D128" s="413"/>
      <c r="E128" s="413"/>
      <c r="F128" s="414"/>
      <c r="G128" s="415"/>
      <c r="H128" s="4"/>
    </row>
    <row r="129" spans="1:8" x14ac:dyDescent="0.2">
      <c r="A129" s="16" t="s">
        <v>27</v>
      </c>
      <c r="B129" s="416" t="s">
        <v>105</v>
      </c>
      <c r="C129" s="417"/>
      <c r="D129" s="417"/>
      <c r="E129" s="417"/>
      <c r="F129" s="418"/>
      <c r="G129" s="18">
        <f>G34</f>
        <v>0</v>
      </c>
      <c r="H129" s="4"/>
    </row>
    <row r="130" spans="1:8" x14ac:dyDescent="0.2">
      <c r="A130" s="165" t="s">
        <v>28</v>
      </c>
      <c r="B130" s="389" t="s">
        <v>106</v>
      </c>
      <c r="C130" s="390"/>
      <c r="D130" s="390"/>
      <c r="E130" s="390"/>
      <c r="F130" s="391"/>
      <c r="G130" s="166">
        <f>G68</f>
        <v>0</v>
      </c>
      <c r="H130" s="4"/>
    </row>
    <row r="131" spans="1:8" x14ac:dyDescent="0.2">
      <c r="A131" s="165" t="s">
        <v>29</v>
      </c>
      <c r="B131" s="389" t="s">
        <v>107</v>
      </c>
      <c r="C131" s="390"/>
      <c r="D131" s="390"/>
      <c r="E131" s="390"/>
      <c r="F131" s="391"/>
      <c r="G131" s="166">
        <f>G77</f>
        <v>0</v>
      </c>
      <c r="H131" s="4"/>
    </row>
    <row r="132" spans="1:8" x14ac:dyDescent="0.2">
      <c r="A132" s="165" t="s">
        <v>30</v>
      </c>
      <c r="B132" s="389" t="s">
        <v>108</v>
      </c>
      <c r="C132" s="390"/>
      <c r="D132" s="390"/>
      <c r="E132" s="390"/>
      <c r="F132" s="391"/>
      <c r="G132" s="166">
        <f>G106</f>
        <v>0</v>
      </c>
      <c r="H132" s="4"/>
    </row>
    <row r="133" spans="1:8" x14ac:dyDescent="0.2">
      <c r="A133" s="165" t="s">
        <v>31</v>
      </c>
      <c r="B133" s="389" t="s">
        <v>109</v>
      </c>
      <c r="C133" s="390"/>
      <c r="D133" s="390"/>
      <c r="E133" s="390"/>
      <c r="F133" s="391"/>
      <c r="G133" s="166">
        <f>G116</f>
        <v>0</v>
      </c>
      <c r="H133" s="4"/>
    </row>
    <row r="134" spans="1:8" x14ac:dyDescent="0.2">
      <c r="A134" s="165"/>
      <c r="B134" s="392" t="s">
        <v>110</v>
      </c>
      <c r="C134" s="393"/>
      <c r="D134" s="393"/>
      <c r="E134" s="393"/>
      <c r="F134" s="394"/>
      <c r="G134" s="166">
        <f>SUM(G129:G133)</f>
        <v>0</v>
      </c>
      <c r="H134" s="4"/>
    </row>
    <row r="135" spans="1:8" x14ac:dyDescent="0.2">
      <c r="A135" s="165" t="s">
        <v>33</v>
      </c>
      <c r="B135" s="395" t="s">
        <v>111</v>
      </c>
      <c r="C135" s="396"/>
      <c r="D135" s="396"/>
      <c r="E135" s="396"/>
      <c r="F135" s="397"/>
      <c r="G135" s="166">
        <f ca="1">G127</f>
        <v>0</v>
      </c>
      <c r="H135" s="4"/>
    </row>
    <row r="136" spans="1:8" x14ac:dyDescent="0.2">
      <c r="A136" s="398" t="s">
        <v>112</v>
      </c>
      <c r="B136" s="399"/>
      <c r="C136" s="399"/>
      <c r="D136" s="399"/>
      <c r="E136" s="399"/>
      <c r="F136" s="400"/>
      <c r="G136" s="149">
        <f ca="1">SUM(G134:G135)</f>
        <v>0</v>
      </c>
      <c r="H136" s="4">
        <f ca="1">SUM(G129:G135)-G134</f>
        <v>0</v>
      </c>
    </row>
    <row r="137" spans="1:8" x14ac:dyDescent="0.2">
      <c r="A137" s="401" t="s">
        <v>12</v>
      </c>
      <c r="B137" s="402"/>
      <c r="C137" s="402"/>
      <c r="D137" s="402"/>
      <c r="E137" s="402"/>
      <c r="F137" s="402"/>
      <c r="G137" s="403"/>
      <c r="H137" s="4"/>
    </row>
    <row r="138" spans="1:8" x14ac:dyDescent="0.2">
      <c r="A138" s="26"/>
      <c r="B138" s="27" t="s">
        <v>113</v>
      </c>
      <c r="C138" s="27"/>
      <c r="D138" s="27"/>
      <c r="E138" s="27"/>
      <c r="F138" s="28"/>
      <c r="G138" s="29">
        <f ca="1">G136</f>
        <v>0</v>
      </c>
      <c r="H138" s="4"/>
    </row>
    <row r="139" spans="1:8" x14ac:dyDescent="0.2">
      <c r="A139" s="175"/>
      <c r="B139" s="30" t="s">
        <v>114</v>
      </c>
      <c r="C139" s="30"/>
      <c r="D139" s="30"/>
      <c r="E139" s="30"/>
      <c r="F139" s="31">
        <f>F21</f>
        <v>1</v>
      </c>
      <c r="G139" s="176">
        <f ca="1">G138*F139</f>
        <v>0</v>
      </c>
      <c r="H139" s="4"/>
    </row>
    <row r="140" spans="1:8" ht="13.5" thickBot="1" x14ac:dyDescent="0.25">
      <c r="A140" s="177"/>
      <c r="B140" s="178" t="s">
        <v>115</v>
      </c>
      <c r="C140" s="178"/>
      <c r="D140" s="178"/>
      <c r="E140" s="178"/>
      <c r="F140" s="179"/>
      <c r="G140" s="180">
        <f>F21*F22</f>
        <v>1</v>
      </c>
      <c r="H140" s="4"/>
    </row>
    <row r="141" spans="1:8" x14ac:dyDescent="0.2">
      <c r="F141" s="49"/>
    </row>
    <row r="148" spans="7:7" x14ac:dyDescent="0.2">
      <c r="G148" s="32"/>
    </row>
  </sheetData>
  <mergeCells count="140">
    <mergeCell ref="A51:E51"/>
    <mergeCell ref="A2:C2"/>
    <mergeCell ref="A1:G1"/>
    <mergeCell ref="F2:G2"/>
    <mergeCell ref="A3:G4"/>
    <mergeCell ref="A5:G5"/>
    <mergeCell ref="A6:E6"/>
    <mergeCell ref="F6:G6"/>
    <mergeCell ref="B49:E49"/>
    <mergeCell ref="B50:E50"/>
    <mergeCell ref="F11:G11"/>
    <mergeCell ref="A12:E12"/>
    <mergeCell ref="F12:G12"/>
    <mergeCell ref="A13:E13"/>
    <mergeCell ref="F13:G13"/>
    <mergeCell ref="A7:E7"/>
    <mergeCell ref="F7:G7"/>
    <mergeCell ref="A8:G9"/>
    <mergeCell ref="A10:E10"/>
    <mergeCell ref="F10:G10"/>
    <mergeCell ref="A11:E11"/>
    <mergeCell ref="A17:E17"/>
    <mergeCell ref="F17:G17"/>
    <mergeCell ref="A18:E18"/>
    <mergeCell ref="F18:G18"/>
    <mergeCell ref="A19:E19"/>
    <mergeCell ref="F19:G19"/>
    <mergeCell ref="A14:G14"/>
    <mergeCell ref="A15:E15"/>
    <mergeCell ref="F15:G15"/>
    <mergeCell ref="A16:E16"/>
    <mergeCell ref="F16:G16"/>
    <mergeCell ref="A23:E23"/>
    <mergeCell ref="F23:G23"/>
    <mergeCell ref="A24:G24"/>
    <mergeCell ref="A25:G25"/>
    <mergeCell ref="B26:E26"/>
    <mergeCell ref="A20:E20"/>
    <mergeCell ref="F20:G20"/>
    <mergeCell ref="A21:E21"/>
    <mergeCell ref="F21:G21"/>
    <mergeCell ref="A22:E22"/>
    <mergeCell ref="F22:G22"/>
    <mergeCell ref="B33:E33"/>
    <mergeCell ref="A34:F34"/>
    <mergeCell ref="A35:G35"/>
    <mergeCell ref="A36:G36"/>
    <mergeCell ref="B37:E37"/>
    <mergeCell ref="B27:E27"/>
    <mergeCell ref="B28:E28"/>
    <mergeCell ref="B29:E29"/>
    <mergeCell ref="B31:E31"/>
    <mergeCell ref="B32:E32"/>
    <mergeCell ref="B30:E30"/>
    <mergeCell ref="B44:E44"/>
    <mergeCell ref="B45:E45"/>
    <mergeCell ref="B46:E46"/>
    <mergeCell ref="B47:E47"/>
    <mergeCell ref="B48:E48"/>
    <mergeCell ref="B38:E38"/>
    <mergeCell ref="B39:E39"/>
    <mergeCell ref="A41:E41"/>
    <mergeCell ref="A42:G42"/>
    <mergeCell ref="B43:E43"/>
    <mergeCell ref="B57:D57"/>
    <mergeCell ref="B58:D58"/>
    <mergeCell ref="A63:F63"/>
    <mergeCell ref="A64:G64"/>
    <mergeCell ref="A52:G52"/>
    <mergeCell ref="B53:D53"/>
    <mergeCell ref="B54:D54"/>
    <mergeCell ref="B55:D55"/>
    <mergeCell ref="B56:D56"/>
    <mergeCell ref="B62:D62"/>
    <mergeCell ref="B61:D61"/>
    <mergeCell ref="B60:D60"/>
    <mergeCell ref="B59:D59"/>
    <mergeCell ref="B71:E71"/>
    <mergeCell ref="B72:E72"/>
    <mergeCell ref="B73:E73"/>
    <mergeCell ref="B74:E74"/>
    <mergeCell ref="B75:E75"/>
    <mergeCell ref="B65:E65"/>
    <mergeCell ref="B66:E66"/>
    <mergeCell ref="B67:F67"/>
    <mergeCell ref="A68:F68"/>
    <mergeCell ref="A69:G69"/>
    <mergeCell ref="B81:E81"/>
    <mergeCell ref="B82:E82"/>
    <mergeCell ref="B83:E83"/>
    <mergeCell ref="B84:E84"/>
    <mergeCell ref="B85:E85"/>
    <mergeCell ref="B76:E76"/>
    <mergeCell ref="A77:E77"/>
    <mergeCell ref="A78:G78"/>
    <mergeCell ref="A79:G79"/>
    <mergeCell ref="B80:E80"/>
    <mergeCell ref="B91:E91"/>
    <mergeCell ref="A92:E92"/>
    <mergeCell ref="A93:G93"/>
    <mergeCell ref="B94:E94"/>
    <mergeCell ref="A86:E86"/>
    <mergeCell ref="A87:G87"/>
    <mergeCell ref="B88:E88"/>
    <mergeCell ref="B89:E89"/>
    <mergeCell ref="B90:E90"/>
    <mergeCell ref="A106:F106"/>
    <mergeCell ref="A107:G107"/>
    <mergeCell ref="A117:G117"/>
    <mergeCell ref="A96:E96"/>
    <mergeCell ref="A101:G101"/>
    <mergeCell ref="B102:E102"/>
    <mergeCell ref="B103:E103"/>
    <mergeCell ref="A97:G97"/>
    <mergeCell ref="B98:E98"/>
    <mergeCell ref="A100:E100"/>
    <mergeCell ref="A116:F116"/>
    <mergeCell ref="B105:E105"/>
    <mergeCell ref="B95:E95"/>
    <mergeCell ref="B99:E99"/>
    <mergeCell ref="B133:F133"/>
    <mergeCell ref="B134:F134"/>
    <mergeCell ref="B135:F135"/>
    <mergeCell ref="A136:F136"/>
    <mergeCell ref="A137:G137"/>
    <mergeCell ref="B119:E119"/>
    <mergeCell ref="B120:E120"/>
    <mergeCell ref="B121:E121"/>
    <mergeCell ref="B122:E122"/>
    <mergeCell ref="B123:E123"/>
    <mergeCell ref="B125:E125"/>
    <mergeCell ref="B126:E126"/>
    <mergeCell ref="A127:E127"/>
    <mergeCell ref="A128:G128"/>
    <mergeCell ref="B129:F129"/>
    <mergeCell ref="B130:F130"/>
    <mergeCell ref="B131:F131"/>
    <mergeCell ref="B132:F132"/>
    <mergeCell ref="B124:E124"/>
    <mergeCell ref="B104:E104"/>
  </mergeCells>
  <printOptions horizontalCentered="1"/>
  <pageMargins left="0.78740157480314965" right="0.78740157480314965" top="0.59055118110236227" bottom="0.98425196850393704" header="0.11811023622047245" footer="0.31496062992125984"/>
  <pageSetup paperSize="9" scale="78" firstPageNumber="0" fitToHeight="2" orientation="portrait" r:id="rId1"/>
  <headerFooter alignWithMargins="0">
    <oddHeader>&amp;R&amp;9Modelo (Nome da Empresa)</oddHeader>
    <oddFooter>&amp;C&amp;9&amp;A - Pag. &amp;P</oddFooter>
  </headerFooter>
  <rowBreaks count="1" manualBreakCount="1">
    <brk id="68" max="6"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H148"/>
  <sheetViews>
    <sheetView view="pageBreakPreview" topLeftCell="A109" zoomScaleNormal="100" zoomScaleSheetLayoutView="100" workbookViewId="0">
      <selection activeCell="G139" sqref="G139"/>
    </sheetView>
  </sheetViews>
  <sheetFormatPr defaultColWidth="9.140625" defaultRowHeight="12.75" x14ac:dyDescent="0.2"/>
  <cols>
    <col min="1" max="1" width="4.7109375" style="1" customWidth="1"/>
    <col min="2" max="2" width="19.7109375" style="1" customWidth="1"/>
    <col min="3" max="5" width="11.7109375" style="1" customWidth="1"/>
    <col min="6" max="7" width="13.7109375" style="1" customWidth="1"/>
    <col min="8" max="16381" width="9.140625" style="1"/>
    <col min="16382" max="16384" width="17" style="1" customWidth="1"/>
  </cols>
  <sheetData>
    <row r="1" spans="1:8" ht="30" customHeight="1" thickBot="1" x14ac:dyDescent="0.25">
      <c r="A1" s="477" t="s">
        <v>13</v>
      </c>
      <c r="B1" s="477"/>
      <c r="C1" s="477"/>
      <c r="D1" s="477"/>
      <c r="E1" s="477"/>
      <c r="F1" s="477"/>
      <c r="G1" s="477"/>
    </row>
    <row r="2" spans="1:8" ht="18.75" customHeight="1" x14ac:dyDescent="0.2">
      <c r="A2" s="475" t="s">
        <v>235</v>
      </c>
      <c r="B2" s="476"/>
      <c r="C2" s="476"/>
      <c r="D2" s="2"/>
      <c r="E2" s="2"/>
      <c r="F2" s="478"/>
      <c r="G2" s="479"/>
    </row>
    <row r="3" spans="1:8" ht="18" customHeight="1" x14ac:dyDescent="0.2">
      <c r="A3" s="480" t="s">
        <v>236</v>
      </c>
      <c r="B3" s="481"/>
      <c r="C3" s="481"/>
      <c r="D3" s="481"/>
      <c r="E3" s="481"/>
      <c r="F3" s="481"/>
      <c r="G3" s="482"/>
    </row>
    <row r="4" spans="1:8" ht="18" customHeight="1" thickBot="1" x14ac:dyDescent="0.25">
      <c r="A4" s="483"/>
      <c r="B4" s="484"/>
      <c r="C4" s="484"/>
      <c r="D4" s="484"/>
      <c r="E4" s="484"/>
      <c r="F4" s="484"/>
      <c r="G4" s="485"/>
    </row>
    <row r="5" spans="1:8" ht="14.1" customHeight="1" x14ac:dyDescent="0.2">
      <c r="A5" s="486" t="s">
        <v>4</v>
      </c>
      <c r="B5" s="487"/>
      <c r="C5" s="487"/>
      <c r="D5" s="487"/>
      <c r="E5" s="487"/>
      <c r="F5" s="488"/>
      <c r="G5" s="489"/>
    </row>
    <row r="6" spans="1:8" x14ac:dyDescent="0.2">
      <c r="A6" s="460" t="s">
        <v>15</v>
      </c>
      <c r="B6" s="461"/>
      <c r="C6" s="461"/>
      <c r="D6" s="461"/>
      <c r="E6" s="462"/>
      <c r="F6" s="452"/>
      <c r="G6" s="453"/>
    </row>
    <row r="7" spans="1:8" ht="14.1" customHeight="1" x14ac:dyDescent="0.2">
      <c r="A7" s="460" t="s">
        <v>10</v>
      </c>
      <c r="B7" s="461"/>
      <c r="C7" s="461"/>
      <c r="D7" s="461"/>
      <c r="E7" s="462"/>
      <c r="F7" s="492" t="s">
        <v>248</v>
      </c>
      <c r="G7" s="453"/>
    </row>
    <row r="8" spans="1:8" ht="19.5" customHeight="1" x14ac:dyDescent="0.2">
      <c r="A8" s="493" t="s">
        <v>411</v>
      </c>
      <c r="B8" s="494"/>
      <c r="C8" s="494"/>
      <c r="D8" s="494"/>
      <c r="E8" s="494"/>
      <c r="F8" s="494"/>
      <c r="G8" s="495"/>
    </row>
    <row r="9" spans="1:8" ht="19.5" customHeight="1" x14ac:dyDescent="0.2">
      <c r="A9" s="496"/>
      <c r="B9" s="497"/>
      <c r="C9" s="497"/>
      <c r="D9" s="497"/>
      <c r="E9" s="497"/>
      <c r="F9" s="497"/>
      <c r="G9" s="498"/>
    </row>
    <row r="10" spans="1:8" ht="14.1" customHeight="1" x14ac:dyDescent="0.2">
      <c r="A10" s="455" t="s">
        <v>16</v>
      </c>
      <c r="B10" s="456"/>
      <c r="C10" s="456"/>
      <c r="D10" s="456"/>
      <c r="E10" s="457"/>
      <c r="F10" s="490">
        <v>2023</v>
      </c>
      <c r="G10" s="491"/>
    </row>
    <row r="11" spans="1:8" ht="14.1" customHeight="1" x14ac:dyDescent="0.2">
      <c r="A11" s="455" t="s">
        <v>17</v>
      </c>
      <c r="B11" s="456"/>
      <c r="C11" s="456"/>
      <c r="D11" s="456"/>
      <c r="E11" s="457"/>
      <c r="F11" s="490" t="s">
        <v>148</v>
      </c>
      <c r="G11" s="491"/>
    </row>
    <row r="12" spans="1:8" ht="14.1" customHeight="1" x14ac:dyDescent="0.2">
      <c r="A12" s="455" t="s">
        <v>18</v>
      </c>
      <c r="B12" s="456"/>
      <c r="C12" s="456"/>
      <c r="D12" s="456"/>
      <c r="E12" s="457"/>
      <c r="F12" s="490" t="s">
        <v>19</v>
      </c>
      <c r="G12" s="491"/>
    </row>
    <row r="13" spans="1:8" ht="14.1" customHeight="1" x14ac:dyDescent="0.2">
      <c r="A13" s="455" t="s">
        <v>9</v>
      </c>
      <c r="B13" s="456"/>
      <c r="C13" s="456"/>
      <c r="D13" s="456"/>
      <c r="E13" s="457"/>
      <c r="F13" s="490" t="s">
        <v>8</v>
      </c>
      <c r="G13" s="491"/>
    </row>
    <row r="14" spans="1:8" ht="14.1" customHeight="1" x14ac:dyDescent="0.2">
      <c r="A14" s="412" t="s">
        <v>5</v>
      </c>
      <c r="B14" s="413"/>
      <c r="C14" s="413"/>
      <c r="D14" s="413"/>
      <c r="E14" s="413"/>
      <c r="F14" s="414"/>
      <c r="G14" s="415"/>
    </row>
    <row r="15" spans="1:8" ht="14.1" customHeight="1" x14ac:dyDescent="0.2">
      <c r="A15" s="455" t="s">
        <v>6</v>
      </c>
      <c r="B15" s="456"/>
      <c r="C15" s="456"/>
      <c r="D15" s="456"/>
      <c r="E15" s="457"/>
      <c r="F15" s="469">
        <v>0</v>
      </c>
      <c r="G15" s="470"/>
    </row>
    <row r="16" spans="1:8" ht="14.1" customHeight="1" x14ac:dyDescent="0.2">
      <c r="A16" s="455" t="s">
        <v>0</v>
      </c>
      <c r="B16" s="456"/>
      <c r="C16" s="456"/>
      <c r="D16" s="456"/>
      <c r="E16" s="457"/>
      <c r="F16" s="471" t="s">
        <v>183</v>
      </c>
      <c r="G16" s="472"/>
      <c r="H16" s="3"/>
    </row>
    <row r="17" spans="1:8" ht="14.1" customHeight="1" x14ac:dyDescent="0.2">
      <c r="A17" s="455" t="s">
        <v>20</v>
      </c>
      <c r="B17" s="456"/>
      <c r="C17" s="456"/>
      <c r="D17" s="456"/>
      <c r="E17" s="457"/>
      <c r="F17" s="471"/>
      <c r="G17" s="472"/>
      <c r="H17" s="3"/>
    </row>
    <row r="18" spans="1:8" ht="14.1" customHeight="1" x14ac:dyDescent="0.2">
      <c r="A18" s="455" t="s">
        <v>1</v>
      </c>
      <c r="B18" s="456"/>
      <c r="C18" s="456"/>
      <c r="D18" s="456"/>
      <c r="E18" s="457"/>
      <c r="F18" s="465">
        <v>0</v>
      </c>
      <c r="G18" s="466"/>
    </row>
    <row r="19" spans="1:8" ht="14.1" customHeight="1" x14ac:dyDescent="0.2">
      <c r="A19" s="460" t="s">
        <v>7</v>
      </c>
      <c r="B19" s="461"/>
      <c r="C19" s="461"/>
      <c r="D19" s="461"/>
      <c r="E19" s="462"/>
      <c r="F19" s="467">
        <v>44927</v>
      </c>
      <c r="G19" s="468"/>
    </row>
    <row r="20" spans="1:8" ht="14.1" customHeight="1" x14ac:dyDescent="0.2">
      <c r="A20" s="455" t="s">
        <v>21</v>
      </c>
      <c r="B20" s="456"/>
      <c r="C20" s="456"/>
      <c r="D20" s="456"/>
      <c r="E20" s="457"/>
      <c r="F20" s="458" t="s">
        <v>141</v>
      </c>
      <c r="G20" s="459"/>
    </row>
    <row r="21" spans="1:8" ht="14.1" customHeight="1" x14ac:dyDescent="0.2">
      <c r="A21" s="460" t="s">
        <v>22</v>
      </c>
      <c r="B21" s="461"/>
      <c r="C21" s="461"/>
      <c r="D21" s="461"/>
      <c r="E21" s="462"/>
      <c r="F21" s="463">
        <v>1</v>
      </c>
      <c r="G21" s="464"/>
    </row>
    <row r="22" spans="1:8" ht="14.1" customHeight="1" x14ac:dyDescent="0.2">
      <c r="A22" s="460" t="s">
        <v>23</v>
      </c>
      <c r="B22" s="461"/>
      <c r="C22" s="461"/>
      <c r="D22" s="461"/>
      <c r="E22" s="462"/>
      <c r="F22" s="463">
        <v>9</v>
      </c>
      <c r="G22" s="464"/>
    </row>
    <row r="23" spans="1:8" ht="12.75" customHeight="1" x14ac:dyDescent="0.2">
      <c r="A23" s="460" t="s">
        <v>24</v>
      </c>
      <c r="B23" s="461"/>
      <c r="C23" s="461"/>
      <c r="D23" s="461"/>
      <c r="E23" s="462"/>
      <c r="F23" s="473" t="s">
        <v>249</v>
      </c>
      <c r="G23" s="474"/>
    </row>
    <row r="24" spans="1:8" ht="27.75" customHeight="1" x14ac:dyDescent="0.2">
      <c r="A24" s="451" t="s">
        <v>250</v>
      </c>
      <c r="B24" s="452"/>
      <c r="C24" s="452"/>
      <c r="D24" s="452"/>
      <c r="E24" s="452"/>
      <c r="F24" s="452"/>
      <c r="G24" s="453"/>
    </row>
    <row r="25" spans="1:8" x14ac:dyDescent="0.2">
      <c r="A25" s="412" t="s">
        <v>2</v>
      </c>
      <c r="B25" s="413"/>
      <c r="C25" s="413"/>
      <c r="D25" s="413"/>
      <c r="E25" s="413"/>
      <c r="F25" s="414"/>
      <c r="G25" s="415"/>
    </row>
    <row r="26" spans="1:8" x14ac:dyDescent="0.2">
      <c r="A26" s="143">
        <v>1</v>
      </c>
      <c r="B26" s="454" t="s">
        <v>25</v>
      </c>
      <c r="C26" s="454"/>
      <c r="D26" s="454"/>
      <c r="E26" s="454"/>
      <c r="F26" s="185" t="s">
        <v>26</v>
      </c>
      <c r="G26" s="144" t="s">
        <v>3</v>
      </c>
    </row>
    <row r="27" spans="1:8" s="34" customFormat="1" x14ac:dyDescent="0.2">
      <c r="A27" s="145" t="s">
        <v>27</v>
      </c>
      <c r="B27" s="450" t="s">
        <v>152</v>
      </c>
      <c r="C27" s="450"/>
      <c r="D27" s="450"/>
      <c r="E27" s="450"/>
      <c r="F27" s="146">
        <v>1</v>
      </c>
      <c r="G27" s="147">
        <f>F18*F27</f>
        <v>0</v>
      </c>
      <c r="H27" s="59"/>
    </row>
    <row r="28" spans="1:8" s="34" customFormat="1" x14ac:dyDescent="0.2">
      <c r="A28" s="145" t="s">
        <v>28</v>
      </c>
      <c r="B28" s="448" t="s">
        <v>116</v>
      </c>
      <c r="C28" s="448"/>
      <c r="D28" s="448"/>
      <c r="E28" s="448"/>
      <c r="F28" s="148"/>
      <c r="G28" s="147">
        <f>ROUND(F18*F28,2)</f>
        <v>0</v>
      </c>
      <c r="H28" s="59"/>
    </row>
    <row r="29" spans="1:8" s="34" customFormat="1" x14ac:dyDescent="0.2">
      <c r="A29" s="145" t="s">
        <v>29</v>
      </c>
      <c r="B29" s="448" t="s">
        <v>14</v>
      </c>
      <c r="C29" s="448"/>
      <c r="D29" s="448"/>
      <c r="E29" s="448"/>
      <c r="F29" s="148">
        <v>0.4</v>
      </c>
      <c r="G29" s="147">
        <f>ROUND(F15*F29,2)</f>
        <v>0</v>
      </c>
      <c r="H29" s="59"/>
    </row>
    <row r="30" spans="1:8" s="34" customFormat="1" x14ac:dyDescent="0.2">
      <c r="A30" s="145" t="s">
        <v>30</v>
      </c>
      <c r="B30" s="448" t="s">
        <v>153</v>
      </c>
      <c r="C30" s="448"/>
      <c r="D30" s="448"/>
      <c r="E30" s="448"/>
      <c r="F30" s="148"/>
      <c r="G30" s="147">
        <f>ROUND(F18*F30,2)</f>
        <v>0</v>
      </c>
      <c r="H30" s="59"/>
    </row>
    <row r="31" spans="1:8" s="34" customFormat="1" x14ac:dyDescent="0.2">
      <c r="A31" s="145" t="s">
        <v>31</v>
      </c>
      <c r="B31" s="448" t="s">
        <v>32</v>
      </c>
      <c r="C31" s="448"/>
      <c r="D31" s="448"/>
      <c r="E31" s="448"/>
      <c r="F31" s="146">
        <f>ROUND((ROUND((0*15.22),2)/52.5)*60,2)</f>
        <v>0</v>
      </c>
      <c r="G31" s="147">
        <f>ROUND((F18/192*0.2)*F31,2)</f>
        <v>0</v>
      </c>
      <c r="H31" s="59"/>
    </row>
    <row r="32" spans="1:8" s="34" customFormat="1" x14ac:dyDescent="0.2">
      <c r="A32" s="145" t="s">
        <v>33</v>
      </c>
      <c r="B32" s="448" t="s">
        <v>154</v>
      </c>
      <c r="C32" s="448"/>
      <c r="D32" s="448"/>
      <c r="E32" s="448"/>
      <c r="F32" s="146">
        <f>ROUND(SUM(F31)/25*5,2)</f>
        <v>0</v>
      </c>
      <c r="G32" s="147">
        <f>ROUND((F18/192*0.2)*F32,2)</f>
        <v>0</v>
      </c>
      <c r="H32" s="59"/>
    </row>
    <row r="33" spans="1:8" s="34" customFormat="1" x14ac:dyDescent="0.2">
      <c r="A33" s="145" t="s">
        <v>47</v>
      </c>
      <c r="B33" s="448" t="s">
        <v>155</v>
      </c>
      <c r="C33" s="448"/>
      <c r="D33" s="448"/>
      <c r="E33" s="448"/>
      <c r="F33" s="148"/>
      <c r="G33" s="147">
        <v>0</v>
      </c>
    </row>
    <row r="34" spans="1:8" x14ac:dyDescent="0.2">
      <c r="A34" s="419" t="s">
        <v>34</v>
      </c>
      <c r="B34" s="400"/>
      <c r="C34" s="400"/>
      <c r="D34" s="400"/>
      <c r="E34" s="400"/>
      <c r="F34" s="449"/>
      <c r="G34" s="149">
        <f>SUM(G27:G33)</f>
        <v>0</v>
      </c>
    </row>
    <row r="35" spans="1:8" x14ac:dyDescent="0.2">
      <c r="A35" s="412" t="s">
        <v>35</v>
      </c>
      <c r="B35" s="413"/>
      <c r="C35" s="413"/>
      <c r="D35" s="413"/>
      <c r="E35" s="413"/>
      <c r="F35" s="414"/>
      <c r="G35" s="415"/>
    </row>
    <row r="36" spans="1:8" x14ac:dyDescent="0.2">
      <c r="A36" s="420" t="s">
        <v>36</v>
      </c>
      <c r="B36" s="421"/>
      <c r="C36" s="421"/>
      <c r="D36" s="421"/>
      <c r="E36" s="421"/>
      <c r="F36" s="421"/>
      <c r="G36" s="422"/>
      <c r="H36" s="4"/>
    </row>
    <row r="37" spans="1:8" s="7" customFormat="1" x14ac:dyDescent="0.2">
      <c r="A37" s="36" t="s">
        <v>27</v>
      </c>
      <c r="B37" s="423" t="s">
        <v>37</v>
      </c>
      <c r="C37" s="424"/>
      <c r="D37" s="424"/>
      <c r="E37" s="447"/>
      <c r="F37" s="150">
        <f>ROUND((1/12),6)*0</f>
        <v>0</v>
      </c>
      <c r="G37" s="151">
        <f>ROUND(G$34*F37,2)</f>
        <v>0</v>
      </c>
      <c r="H37" s="57"/>
    </row>
    <row r="38" spans="1:8" x14ac:dyDescent="0.2">
      <c r="A38" s="152" t="s">
        <v>28</v>
      </c>
      <c r="B38" s="434" t="s">
        <v>156</v>
      </c>
      <c r="C38" s="435"/>
      <c r="D38" s="435"/>
      <c r="E38" s="445"/>
      <c r="F38" s="153">
        <f>ROUND((1/11)+(1/11)/3, 3)*0</f>
        <v>0</v>
      </c>
      <c r="G38" s="8">
        <f>ROUND(G$34*F38,2)</f>
        <v>0</v>
      </c>
      <c r="H38" s="4"/>
    </row>
    <row r="39" spans="1:8" x14ac:dyDescent="0.2">
      <c r="A39" s="154"/>
      <c r="B39" s="446" t="s">
        <v>38</v>
      </c>
      <c r="C39" s="446"/>
      <c r="D39" s="446"/>
      <c r="E39" s="446"/>
      <c r="F39" s="37">
        <f>SUM(F37:F38)</f>
        <v>0</v>
      </c>
      <c r="G39" s="151"/>
      <c r="H39" s="4"/>
    </row>
    <row r="40" spans="1:8" x14ac:dyDescent="0.2">
      <c r="A40" s="155" t="s">
        <v>29</v>
      </c>
      <c r="B40" s="38" t="s">
        <v>39</v>
      </c>
      <c r="C40" s="39"/>
      <c r="D40" s="39"/>
      <c r="E40" s="39"/>
      <c r="F40" s="40">
        <f>ROUND((F51*F39),4)</f>
        <v>0</v>
      </c>
      <c r="G40" s="9">
        <f>ROUND(G$34*F40,2)</f>
        <v>0</v>
      </c>
      <c r="H40" s="4"/>
    </row>
    <row r="41" spans="1:8" x14ac:dyDescent="0.2">
      <c r="A41" s="427" t="s">
        <v>40</v>
      </c>
      <c r="B41" s="428"/>
      <c r="C41" s="428"/>
      <c r="D41" s="428"/>
      <c r="E41" s="426"/>
      <c r="F41" s="41">
        <f>ROUND(SUM(F39:F40),4)</f>
        <v>0</v>
      </c>
      <c r="G41" s="156">
        <f>SUM(G37:G40)</f>
        <v>0</v>
      </c>
      <c r="H41" s="4">
        <f>ROUND(G34*F41,2)</f>
        <v>0</v>
      </c>
    </row>
    <row r="42" spans="1:8" x14ac:dyDescent="0.2">
      <c r="A42" s="420" t="s">
        <v>118</v>
      </c>
      <c r="B42" s="421"/>
      <c r="C42" s="421"/>
      <c r="D42" s="421"/>
      <c r="E42" s="421"/>
      <c r="F42" s="421"/>
      <c r="G42" s="422"/>
      <c r="H42" s="4">
        <f>SUM(G41,G34)</f>
        <v>0</v>
      </c>
    </row>
    <row r="43" spans="1:8" x14ac:dyDescent="0.2">
      <c r="A43" s="42" t="s">
        <v>27</v>
      </c>
      <c r="B43" s="423" t="s">
        <v>41</v>
      </c>
      <c r="C43" s="424"/>
      <c r="D43" s="424"/>
      <c r="E43" s="447"/>
      <c r="F43" s="43">
        <v>0</v>
      </c>
      <c r="G43" s="23">
        <f>ROUND((G$34)*F43,2)</f>
        <v>0</v>
      </c>
      <c r="H43" s="4"/>
    </row>
    <row r="44" spans="1:8" x14ac:dyDescent="0.2">
      <c r="A44" s="36" t="s">
        <v>28</v>
      </c>
      <c r="B44" s="432" t="s">
        <v>42</v>
      </c>
      <c r="C44" s="433"/>
      <c r="D44" s="433"/>
      <c r="E44" s="444"/>
      <c r="F44" s="150">
        <v>0</v>
      </c>
      <c r="G44" s="157">
        <f>ROUND((G$34)*F44,2)</f>
        <v>0</v>
      </c>
      <c r="H44" s="4"/>
    </row>
    <row r="45" spans="1:8" x14ac:dyDescent="0.2">
      <c r="A45" s="36" t="s">
        <v>29</v>
      </c>
      <c r="B45" s="432" t="s">
        <v>43</v>
      </c>
      <c r="C45" s="433"/>
      <c r="D45" s="433"/>
      <c r="E45" s="444"/>
      <c r="F45" s="158">
        <v>0</v>
      </c>
      <c r="G45" s="157">
        <f t="shared" ref="G45:G50" si="0">ROUND((G$34)*F45,2)</f>
        <v>0</v>
      </c>
      <c r="H45" s="4"/>
    </row>
    <row r="46" spans="1:8" x14ac:dyDescent="0.2">
      <c r="A46" s="36" t="s">
        <v>30</v>
      </c>
      <c r="B46" s="432" t="s">
        <v>44</v>
      </c>
      <c r="C46" s="433"/>
      <c r="D46" s="433"/>
      <c r="E46" s="444"/>
      <c r="F46" s="150">
        <v>0</v>
      </c>
      <c r="G46" s="157">
        <f t="shared" si="0"/>
        <v>0</v>
      </c>
      <c r="H46" s="4"/>
    </row>
    <row r="47" spans="1:8" x14ac:dyDescent="0.2">
      <c r="A47" s="36" t="s">
        <v>31</v>
      </c>
      <c r="B47" s="432" t="s">
        <v>45</v>
      </c>
      <c r="C47" s="433"/>
      <c r="D47" s="433"/>
      <c r="E47" s="444"/>
      <c r="F47" s="150">
        <v>0</v>
      </c>
      <c r="G47" s="157">
        <f t="shared" si="0"/>
        <v>0</v>
      </c>
      <c r="H47" s="4"/>
    </row>
    <row r="48" spans="1:8" x14ac:dyDescent="0.2">
      <c r="A48" s="36" t="s">
        <v>33</v>
      </c>
      <c r="B48" s="432" t="s">
        <v>46</v>
      </c>
      <c r="C48" s="433"/>
      <c r="D48" s="433"/>
      <c r="E48" s="444"/>
      <c r="F48" s="150">
        <v>0</v>
      </c>
      <c r="G48" s="157">
        <f t="shared" si="0"/>
        <v>0</v>
      </c>
      <c r="H48" s="4"/>
    </row>
    <row r="49" spans="1:8" x14ac:dyDescent="0.2">
      <c r="A49" s="36" t="s">
        <v>47</v>
      </c>
      <c r="B49" s="432" t="s">
        <v>48</v>
      </c>
      <c r="C49" s="433"/>
      <c r="D49" s="433"/>
      <c r="E49" s="444"/>
      <c r="F49" s="150">
        <v>0</v>
      </c>
      <c r="G49" s="157">
        <f t="shared" si="0"/>
        <v>0</v>
      </c>
      <c r="H49" s="4"/>
    </row>
    <row r="50" spans="1:8" x14ac:dyDescent="0.2">
      <c r="A50" s="152" t="s">
        <v>49</v>
      </c>
      <c r="B50" s="434" t="s">
        <v>50</v>
      </c>
      <c r="C50" s="435"/>
      <c r="D50" s="435"/>
      <c r="E50" s="445"/>
      <c r="F50" s="153">
        <v>0</v>
      </c>
      <c r="G50" s="157">
        <f t="shared" si="0"/>
        <v>0</v>
      </c>
      <c r="H50" s="4"/>
    </row>
    <row r="51" spans="1:8" x14ac:dyDescent="0.2">
      <c r="A51" s="427" t="s">
        <v>51</v>
      </c>
      <c r="B51" s="428"/>
      <c r="C51" s="428"/>
      <c r="D51" s="428"/>
      <c r="E51" s="426"/>
      <c r="F51" s="41">
        <f>SUM(F43:F50)</f>
        <v>0</v>
      </c>
      <c r="G51" s="156">
        <f>SUM(G43:G50)</f>
        <v>0</v>
      </c>
      <c r="H51" s="4">
        <f>ROUND(G34*F51,2)</f>
        <v>0</v>
      </c>
    </row>
    <row r="52" spans="1:8" x14ac:dyDescent="0.2">
      <c r="A52" s="420" t="s">
        <v>52</v>
      </c>
      <c r="B52" s="421"/>
      <c r="C52" s="421"/>
      <c r="D52" s="421"/>
      <c r="E52" s="421"/>
      <c r="F52" s="421"/>
      <c r="G52" s="422"/>
      <c r="H52" s="4"/>
    </row>
    <row r="53" spans="1:8" s="34" customFormat="1" x14ac:dyDescent="0.2">
      <c r="A53" s="42" t="s">
        <v>27</v>
      </c>
      <c r="B53" s="440" t="s">
        <v>53</v>
      </c>
      <c r="C53" s="441"/>
      <c r="D53" s="441"/>
      <c r="E53" s="159">
        <v>0</v>
      </c>
      <c r="F53" s="58">
        <v>52</v>
      </c>
      <c r="G53" s="15">
        <f>IF(ROUND((E53*F53)-(G27*0.06),2)&lt;0,0,ROUND((E53*F53)-(G27*0.06),2))</f>
        <v>0</v>
      </c>
      <c r="H53" s="35"/>
    </row>
    <row r="54" spans="1:8" s="34" customFormat="1" x14ac:dyDescent="0.2">
      <c r="A54" s="36" t="s">
        <v>54</v>
      </c>
      <c r="B54" s="438" t="s">
        <v>55</v>
      </c>
      <c r="C54" s="439"/>
      <c r="D54" s="439"/>
      <c r="E54" s="159">
        <v>0</v>
      </c>
      <c r="F54" s="160">
        <v>26</v>
      </c>
      <c r="G54" s="147">
        <f>ROUND((E54*F54),2)</f>
        <v>0</v>
      </c>
      <c r="H54" s="35"/>
    </row>
    <row r="55" spans="1:8" s="34" customFormat="1" x14ac:dyDescent="0.2">
      <c r="A55" s="36" t="s">
        <v>56</v>
      </c>
      <c r="B55" s="438" t="s">
        <v>57</v>
      </c>
      <c r="C55" s="439"/>
      <c r="D55" s="439"/>
      <c r="E55" s="159">
        <v>0</v>
      </c>
      <c r="F55" s="160">
        <v>1</v>
      </c>
      <c r="G55" s="147">
        <f>ROUND((E55*F55),2)</f>
        <v>0</v>
      </c>
      <c r="H55" s="35"/>
    </row>
    <row r="56" spans="1:8" s="34" customFormat="1" x14ac:dyDescent="0.2">
      <c r="A56" s="36" t="s">
        <v>29</v>
      </c>
      <c r="B56" s="438" t="s">
        <v>151</v>
      </c>
      <c r="C56" s="439"/>
      <c r="D56" s="439"/>
      <c r="E56" s="159">
        <v>0</v>
      </c>
      <c r="F56" s="160">
        <v>1</v>
      </c>
      <c r="G56" s="147">
        <f>ROUND((E56*F56),2)</f>
        <v>0</v>
      </c>
      <c r="H56" s="35"/>
    </row>
    <row r="57" spans="1:8" s="34" customFormat="1" x14ac:dyDescent="0.2">
      <c r="A57" s="36" t="s">
        <v>30</v>
      </c>
      <c r="B57" s="438" t="s">
        <v>151</v>
      </c>
      <c r="C57" s="439"/>
      <c r="D57" s="439"/>
      <c r="E57" s="159">
        <f>ROUND((F18*30%)*5%,2)*0</f>
        <v>0</v>
      </c>
      <c r="F57" s="160">
        <v>1</v>
      </c>
      <c r="G57" s="147">
        <f t="shared" ref="G57:G61" si="1">ROUND((E57*F57),2)</f>
        <v>0</v>
      </c>
      <c r="H57" s="35"/>
    </row>
    <row r="58" spans="1:8" s="34" customFormat="1" x14ac:dyDescent="0.2">
      <c r="A58" s="36" t="s">
        <v>31</v>
      </c>
      <c r="B58" s="438" t="s">
        <v>151</v>
      </c>
      <c r="C58" s="439"/>
      <c r="D58" s="439"/>
      <c r="E58" s="159">
        <v>0</v>
      </c>
      <c r="F58" s="160">
        <v>1</v>
      </c>
      <c r="G58" s="147">
        <f>ROUND((E58*F58)/12,2)</f>
        <v>0</v>
      </c>
      <c r="H58" s="35"/>
    </row>
    <row r="59" spans="1:8" s="34" customFormat="1" x14ac:dyDescent="0.2">
      <c r="A59" s="36" t="s">
        <v>33</v>
      </c>
      <c r="B59" s="438" t="s">
        <v>151</v>
      </c>
      <c r="C59" s="439"/>
      <c r="D59" s="439"/>
      <c r="E59" s="159">
        <v>0</v>
      </c>
      <c r="F59" s="161">
        <v>1</v>
      </c>
      <c r="G59" s="162">
        <f t="shared" ref="G59" si="2">ROUND((E59*F59),2)</f>
        <v>0</v>
      </c>
      <c r="H59" s="35"/>
    </row>
    <row r="60" spans="1:8" s="34" customFormat="1" x14ac:dyDescent="0.2">
      <c r="A60" s="36" t="s">
        <v>47</v>
      </c>
      <c r="B60" s="438" t="s">
        <v>151</v>
      </c>
      <c r="C60" s="439"/>
      <c r="D60" s="439"/>
      <c r="E60" s="159">
        <v>0</v>
      </c>
      <c r="F60" s="160">
        <v>1</v>
      </c>
      <c r="G60" s="147">
        <f>ROUND((E60*F60)/12,2)</f>
        <v>0</v>
      </c>
      <c r="H60" s="35"/>
    </row>
    <row r="61" spans="1:8" s="34" customFormat="1" x14ac:dyDescent="0.2">
      <c r="A61" s="145" t="s">
        <v>49</v>
      </c>
      <c r="B61" s="438" t="s">
        <v>151</v>
      </c>
      <c r="C61" s="439"/>
      <c r="D61" s="439"/>
      <c r="E61" s="159">
        <v>0</v>
      </c>
      <c r="F61" s="160">
        <v>1</v>
      </c>
      <c r="G61" s="163">
        <f t="shared" si="1"/>
        <v>0</v>
      </c>
      <c r="H61" s="35"/>
    </row>
    <row r="62" spans="1:8" s="34" customFormat="1" x14ac:dyDescent="0.2">
      <c r="A62" s="36" t="s">
        <v>150</v>
      </c>
      <c r="B62" s="442" t="s">
        <v>151</v>
      </c>
      <c r="C62" s="443"/>
      <c r="D62" s="443"/>
      <c r="E62" s="164">
        <v>0</v>
      </c>
      <c r="F62" s="160">
        <v>1</v>
      </c>
      <c r="G62" s="147">
        <v>0</v>
      </c>
      <c r="H62" s="35"/>
    </row>
    <row r="63" spans="1:8" x14ac:dyDescent="0.2">
      <c r="A63" s="398" t="s">
        <v>59</v>
      </c>
      <c r="B63" s="399"/>
      <c r="C63" s="399"/>
      <c r="D63" s="399"/>
      <c r="E63" s="399"/>
      <c r="F63" s="400"/>
      <c r="G63" s="149">
        <f>SUM(G53:G62)</f>
        <v>0</v>
      </c>
      <c r="H63" s="4"/>
    </row>
    <row r="64" spans="1:8" x14ac:dyDescent="0.2">
      <c r="A64" s="412" t="s">
        <v>60</v>
      </c>
      <c r="B64" s="413"/>
      <c r="C64" s="413"/>
      <c r="D64" s="413"/>
      <c r="E64" s="413"/>
      <c r="F64" s="414"/>
      <c r="G64" s="415"/>
      <c r="H64" s="4"/>
    </row>
    <row r="65" spans="1:8" x14ac:dyDescent="0.2">
      <c r="A65" s="16" t="s">
        <v>61</v>
      </c>
      <c r="B65" s="416" t="s">
        <v>62</v>
      </c>
      <c r="C65" s="417"/>
      <c r="D65" s="417"/>
      <c r="E65" s="417"/>
      <c r="F65" s="17">
        <f>F41</f>
        <v>0</v>
      </c>
      <c r="G65" s="18">
        <f>G41</f>
        <v>0</v>
      </c>
      <c r="H65" s="4"/>
    </row>
    <row r="66" spans="1:8" x14ac:dyDescent="0.2">
      <c r="A66" s="165" t="s">
        <v>63</v>
      </c>
      <c r="B66" s="389" t="s">
        <v>128</v>
      </c>
      <c r="C66" s="390"/>
      <c r="D66" s="390"/>
      <c r="E66" s="390"/>
      <c r="F66" s="19">
        <f>F51</f>
        <v>0</v>
      </c>
      <c r="G66" s="166">
        <f>G51</f>
        <v>0</v>
      </c>
      <c r="H66" s="4"/>
    </row>
    <row r="67" spans="1:8" x14ac:dyDescent="0.2">
      <c r="A67" s="165" t="s">
        <v>64</v>
      </c>
      <c r="B67" s="389" t="s">
        <v>65</v>
      </c>
      <c r="C67" s="390"/>
      <c r="D67" s="390"/>
      <c r="E67" s="390"/>
      <c r="F67" s="391"/>
      <c r="G67" s="166">
        <f>G63</f>
        <v>0</v>
      </c>
      <c r="H67" s="4"/>
    </row>
    <row r="68" spans="1:8" x14ac:dyDescent="0.2">
      <c r="A68" s="398" t="s">
        <v>66</v>
      </c>
      <c r="B68" s="399"/>
      <c r="C68" s="399"/>
      <c r="D68" s="399"/>
      <c r="E68" s="399"/>
      <c r="F68" s="400"/>
      <c r="G68" s="149">
        <f>SUM(G65:G67)</f>
        <v>0</v>
      </c>
      <c r="H68" s="4"/>
    </row>
    <row r="69" spans="1:8" x14ac:dyDescent="0.2">
      <c r="A69" s="412" t="s">
        <v>67</v>
      </c>
      <c r="B69" s="413"/>
      <c r="C69" s="413"/>
      <c r="D69" s="413"/>
      <c r="E69" s="413"/>
      <c r="F69" s="414"/>
      <c r="G69" s="415"/>
      <c r="H69" s="4"/>
    </row>
    <row r="70" spans="1:8" s="22" customFormat="1" x14ac:dyDescent="0.2">
      <c r="A70" s="143">
        <v>3</v>
      </c>
      <c r="B70" s="20" t="s">
        <v>68</v>
      </c>
      <c r="C70" s="20"/>
      <c r="D70" s="20"/>
      <c r="E70" s="20"/>
      <c r="F70" s="20"/>
      <c r="G70" s="21"/>
      <c r="H70" s="4"/>
    </row>
    <row r="71" spans="1:8" x14ac:dyDescent="0.2">
      <c r="A71" s="11" t="s">
        <v>27</v>
      </c>
      <c r="B71" s="404" t="s">
        <v>69</v>
      </c>
      <c r="C71" s="405"/>
      <c r="D71" s="405"/>
      <c r="E71" s="405"/>
      <c r="F71" s="48">
        <f>ROUND((1/12)*0.05,4)*0</f>
        <v>0</v>
      </c>
      <c r="G71" s="23">
        <f t="shared" ref="G71:G76" si="3">ROUND(G$34*F71,2)</f>
        <v>0</v>
      </c>
      <c r="H71" s="4"/>
    </row>
    <row r="72" spans="1:8" x14ac:dyDescent="0.2">
      <c r="A72" s="5" t="s">
        <v>28</v>
      </c>
      <c r="B72" s="406" t="s">
        <v>70</v>
      </c>
      <c r="C72" s="407"/>
      <c r="D72" s="407"/>
      <c r="E72" s="407"/>
      <c r="F72" s="167">
        <f>ROUND((F71*F50),4)</f>
        <v>0</v>
      </c>
      <c r="G72" s="157">
        <f t="shared" si="3"/>
        <v>0</v>
      </c>
      <c r="H72" s="4"/>
    </row>
    <row r="73" spans="1:8" x14ac:dyDescent="0.2">
      <c r="A73" s="5" t="s">
        <v>29</v>
      </c>
      <c r="B73" s="406" t="s">
        <v>135</v>
      </c>
      <c r="C73" s="407"/>
      <c r="D73" s="407"/>
      <c r="E73" s="407"/>
      <c r="F73" s="167">
        <f>ROUND((0.08*0.4*0.9)*(1+0.09+0.09+0.3),2)*0</f>
        <v>0</v>
      </c>
      <c r="G73" s="157">
        <f t="shared" si="3"/>
        <v>0</v>
      </c>
      <c r="H73" s="4"/>
    </row>
    <row r="74" spans="1:8" x14ac:dyDescent="0.2">
      <c r="A74" s="5" t="s">
        <v>30</v>
      </c>
      <c r="B74" s="406" t="s">
        <v>71</v>
      </c>
      <c r="C74" s="407"/>
      <c r="D74" s="407"/>
      <c r="E74" s="407"/>
      <c r="F74" s="167">
        <f>ROUND(100%/30*7/12*100%,4)*0</f>
        <v>0</v>
      </c>
      <c r="G74" s="157">
        <f t="shared" si="3"/>
        <v>0</v>
      </c>
      <c r="H74" s="4"/>
    </row>
    <row r="75" spans="1:8" s="3" customFormat="1" x14ac:dyDescent="0.2">
      <c r="A75" s="5" t="s">
        <v>31</v>
      </c>
      <c r="B75" s="406" t="s">
        <v>119</v>
      </c>
      <c r="C75" s="407"/>
      <c r="D75" s="407"/>
      <c r="E75" s="407"/>
      <c r="F75" s="167">
        <f>ROUND(F74*F51,4)</f>
        <v>0</v>
      </c>
      <c r="G75" s="157">
        <f t="shared" si="3"/>
        <v>0</v>
      </c>
      <c r="H75" s="4"/>
    </row>
    <row r="76" spans="1:8" x14ac:dyDescent="0.2">
      <c r="A76" s="5" t="s">
        <v>33</v>
      </c>
      <c r="B76" s="436" t="s">
        <v>136</v>
      </c>
      <c r="C76" s="437"/>
      <c r="D76" s="437"/>
      <c r="E76" s="437"/>
      <c r="F76" s="168">
        <v>0</v>
      </c>
      <c r="G76" s="169">
        <f t="shared" si="3"/>
        <v>0</v>
      </c>
      <c r="H76" s="4"/>
    </row>
    <row r="77" spans="1:8" x14ac:dyDescent="0.2">
      <c r="A77" s="398" t="s">
        <v>72</v>
      </c>
      <c r="B77" s="399"/>
      <c r="C77" s="399"/>
      <c r="D77" s="399"/>
      <c r="E77" s="399"/>
      <c r="F77" s="24">
        <f>SUM(F71:F76)</f>
        <v>0</v>
      </c>
      <c r="G77" s="170">
        <f>SUM(G71:G76)</f>
        <v>0</v>
      </c>
      <c r="H77" s="4">
        <f>ROUND(G34*F77,2)</f>
        <v>0</v>
      </c>
    </row>
    <row r="78" spans="1:8" x14ac:dyDescent="0.2">
      <c r="A78" s="412" t="s">
        <v>73</v>
      </c>
      <c r="B78" s="413"/>
      <c r="C78" s="413"/>
      <c r="D78" s="413"/>
      <c r="E78" s="413"/>
      <c r="F78" s="414"/>
      <c r="G78" s="415"/>
      <c r="H78" s="4"/>
    </row>
    <row r="79" spans="1:8" s="22" customFormat="1" x14ac:dyDescent="0.2">
      <c r="A79" s="420" t="s">
        <v>120</v>
      </c>
      <c r="B79" s="421"/>
      <c r="C79" s="421"/>
      <c r="D79" s="421"/>
      <c r="E79" s="421"/>
      <c r="F79" s="421"/>
      <c r="G79" s="422"/>
      <c r="H79" s="4"/>
    </row>
    <row r="80" spans="1:8" x14ac:dyDescent="0.2">
      <c r="A80" s="42" t="s">
        <v>27</v>
      </c>
      <c r="B80" s="423" t="s">
        <v>188</v>
      </c>
      <c r="C80" s="424"/>
      <c r="D80" s="424"/>
      <c r="E80" s="424"/>
      <c r="F80" s="43">
        <v>0</v>
      </c>
      <c r="G80" s="23">
        <f t="shared" ref="G80:G85" si="4">ROUND(G$34*F80,2)</f>
        <v>0</v>
      </c>
      <c r="H80" s="4"/>
    </row>
    <row r="81" spans="1:8" x14ac:dyDescent="0.2">
      <c r="A81" s="36" t="s">
        <v>28</v>
      </c>
      <c r="B81" s="432" t="s">
        <v>121</v>
      </c>
      <c r="C81" s="433"/>
      <c r="D81" s="433"/>
      <c r="E81" s="433"/>
      <c r="F81" s="150">
        <f>ROUND(((1/30)/12)*1,4)*0</f>
        <v>0</v>
      </c>
      <c r="G81" s="157">
        <f t="shared" si="4"/>
        <v>0</v>
      </c>
      <c r="H81" s="4"/>
    </row>
    <row r="82" spans="1:8" x14ac:dyDescent="0.2">
      <c r="A82" s="36" t="s">
        <v>29</v>
      </c>
      <c r="B82" s="432" t="s">
        <v>122</v>
      </c>
      <c r="C82" s="433"/>
      <c r="D82" s="433"/>
      <c r="E82" s="433"/>
      <c r="F82" s="150">
        <f>ROUND((((1/30)/12)*5)*0.02,4)*0</f>
        <v>0</v>
      </c>
      <c r="G82" s="157">
        <f t="shared" si="4"/>
        <v>0</v>
      </c>
      <c r="H82" s="4"/>
    </row>
    <row r="83" spans="1:8" x14ac:dyDescent="0.2">
      <c r="A83" s="36" t="s">
        <v>30</v>
      </c>
      <c r="B83" s="432" t="s">
        <v>123</v>
      </c>
      <c r="C83" s="433"/>
      <c r="D83" s="433"/>
      <c r="E83" s="433"/>
      <c r="F83" s="150">
        <f>ROUND((((1/30)/12)*15)*0.05,4)*0</f>
        <v>0</v>
      </c>
      <c r="G83" s="157">
        <f t="shared" si="4"/>
        <v>0</v>
      </c>
      <c r="H83" s="4"/>
    </row>
    <row r="84" spans="1:8" x14ac:dyDescent="0.2">
      <c r="A84" s="36" t="s">
        <v>31</v>
      </c>
      <c r="B84" s="432" t="s">
        <v>190</v>
      </c>
      <c r="C84" s="433"/>
      <c r="D84" s="433"/>
      <c r="E84" s="433"/>
      <c r="F84" s="150">
        <v>0</v>
      </c>
      <c r="G84" s="157">
        <f t="shared" si="4"/>
        <v>0</v>
      </c>
      <c r="H84" s="4"/>
    </row>
    <row r="85" spans="1:8" x14ac:dyDescent="0.2">
      <c r="A85" s="36" t="s">
        <v>33</v>
      </c>
      <c r="B85" s="434" t="s">
        <v>124</v>
      </c>
      <c r="C85" s="435"/>
      <c r="D85" s="435"/>
      <c r="E85" s="435"/>
      <c r="F85" s="153">
        <f>ROUND((((1/30)/12)*5)*0.5,4)*0</f>
        <v>0</v>
      </c>
      <c r="G85" s="169">
        <f t="shared" si="4"/>
        <v>0</v>
      </c>
      <c r="H85" s="4"/>
    </row>
    <row r="86" spans="1:8" x14ac:dyDescent="0.2">
      <c r="A86" s="425" t="s">
        <v>74</v>
      </c>
      <c r="B86" s="426"/>
      <c r="C86" s="426"/>
      <c r="D86" s="426"/>
      <c r="E86" s="426"/>
      <c r="F86" s="41">
        <f>SUM(F80:F85)</f>
        <v>0</v>
      </c>
      <c r="G86" s="156">
        <f>SUM(G80:G85)</f>
        <v>0</v>
      </c>
      <c r="H86" s="4">
        <f>ROUND(G34*F86,2)</f>
        <v>0</v>
      </c>
    </row>
    <row r="87" spans="1:8" s="22" customFormat="1" x14ac:dyDescent="0.2">
      <c r="A87" s="429" t="s">
        <v>75</v>
      </c>
      <c r="B87" s="430"/>
      <c r="C87" s="430"/>
      <c r="D87" s="430"/>
      <c r="E87" s="430"/>
      <c r="F87" s="430"/>
      <c r="G87" s="431"/>
      <c r="H87" s="4"/>
    </row>
    <row r="88" spans="1:8" x14ac:dyDescent="0.2">
      <c r="A88" s="11" t="s">
        <v>27</v>
      </c>
      <c r="B88" s="404" t="s">
        <v>76</v>
      </c>
      <c r="C88" s="405"/>
      <c r="D88" s="405"/>
      <c r="E88" s="405"/>
      <c r="F88" s="43">
        <f xml:space="preserve"> ROUND((((ROUND((1/11)+(1/11)/3, 3))*4)/12)*1%,4)*0</f>
        <v>0</v>
      </c>
      <c r="G88" s="23">
        <f>ROUND(G$34*F88,2)</f>
        <v>0</v>
      </c>
      <c r="H88" s="4"/>
    </row>
    <row r="89" spans="1:8" x14ac:dyDescent="0.2">
      <c r="A89" s="5" t="s">
        <v>28</v>
      </c>
      <c r="B89" s="406" t="s">
        <v>77</v>
      </c>
      <c r="C89" s="407"/>
      <c r="D89" s="407"/>
      <c r="E89" s="407"/>
      <c r="F89" s="150">
        <f>ROUND(F88*F51,4)</f>
        <v>0</v>
      </c>
      <c r="G89" s="157">
        <f>ROUND(G$34*F89,2)</f>
        <v>0</v>
      </c>
      <c r="H89" s="4"/>
    </row>
    <row r="90" spans="1:8" x14ac:dyDescent="0.2">
      <c r="A90" s="5" t="s">
        <v>29</v>
      </c>
      <c r="B90" s="406" t="s">
        <v>78</v>
      </c>
      <c r="C90" s="407"/>
      <c r="D90" s="407"/>
      <c r="E90" s="407"/>
      <c r="F90" s="150">
        <f>ROUND(ROUND(ROUND(((1+1/12)*4)/12,4)*1%,4)*F51,4)</f>
        <v>0</v>
      </c>
      <c r="G90" s="157">
        <f>ROUND(G$34*F90,2)</f>
        <v>0</v>
      </c>
      <c r="H90" s="4"/>
    </row>
    <row r="91" spans="1:8" x14ac:dyDescent="0.2">
      <c r="A91" s="5" t="s">
        <v>30</v>
      </c>
      <c r="B91" s="406" t="s">
        <v>58</v>
      </c>
      <c r="C91" s="407"/>
      <c r="D91" s="407"/>
      <c r="E91" s="407"/>
      <c r="F91" s="150">
        <v>0</v>
      </c>
      <c r="G91" s="169">
        <f>ROUND(G$34*F91,2)</f>
        <v>0</v>
      </c>
      <c r="H91" s="4"/>
    </row>
    <row r="92" spans="1:8" x14ac:dyDescent="0.2">
      <c r="A92" s="419" t="s">
        <v>79</v>
      </c>
      <c r="B92" s="400"/>
      <c r="C92" s="400"/>
      <c r="D92" s="400"/>
      <c r="E92" s="400"/>
      <c r="F92" s="10">
        <f>SUM(F88:F91)</f>
        <v>0</v>
      </c>
      <c r="G92" s="171">
        <f>SUM(G88:G91)</f>
        <v>0</v>
      </c>
      <c r="H92" s="4">
        <f>ROUND(G34*F92,2)</f>
        <v>0</v>
      </c>
    </row>
    <row r="93" spans="1:8" s="22" customFormat="1" x14ac:dyDescent="0.2">
      <c r="A93" s="429" t="s">
        <v>80</v>
      </c>
      <c r="B93" s="430"/>
      <c r="C93" s="430"/>
      <c r="D93" s="430"/>
      <c r="E93" s="430"/>
      <c r="F93" s="430"/>
      <c r="G93" s="431"/>
      <c r="H93" s="4"/>
    </row>
    <row r="94" spans="1:8" x14ac:dyDescent="0.2">
      <c r="A94" s="11" t="s">
        <v>27</v>
      </c>
      <c r="B94" s="404" t="s">
        <v>81</v>
      </c>
      <c r="C94" s="405"/>
      <c r="D94" s="405"/>
      <c r="E94" s="405"/>
      <c r="F94" s="12">
        <f>((1/220)*22)*0</f>
        <v>0</v>
      </c>
      <c r="G94" s="23">
        <f>ROUND(G$34*F94,2)</f>
        <v>0</v>
      </c>
      <c r="H94" s="4"/>
    </row>
    <row r="95" spans="1:8" x14ac:dyDescent="0.2">
      <c r="A95" s="11" t="s">
        <v>28</v>
      </c>
      <c r="B95" s="386" t="s">
        <v>205</v>
      </c>
      <c r="C95" s="387"/>
      <c r="D95" s="387"/>
      <c r="E95" s="388"/>
      <c r="F95" s="116">
        <f>F94*F51</f>
        <v>0</v>
      </c>
      <c r="G95" s="23">
        <f>ROUND(G$34*F95,2)</f>
        <v>0</v>
      </c>
      <c r="H95" s="4"/>
    </row>
    <row r="96" spans="1:8" x14ac:dyDescent="0.2">
      <c r="A96" s="419" t="s">
        <v>82</v>
      </c>
      <c r="B96" s="400"/>
      <c r="C96" s="400"/>
      <c r="D96" s="400"/>
      <c r="E96" s="400"/>
      <c r="F96" s="10">
        <f>SUM(F94:F94)</f>
        <v>0</v>
      </c>
      <c r="G96" s="171">
        <f>SUM(G94:G95)</f>
        <v>0</v>
      </c>
      <c r="H96" s="4">
        <f>ROUND(G34*F96,2)</f>
        <v>0</v>
      </c>
    </row>
    <row r="97" spans="1:8" s="45" customFormat="1" x14ac:dyDescent="0.2">
      <c r="A97" s="420" t="s">
        <v>125</v>
      </c>
      <c r="B97" s="421"/>
      <c r="C97" s="421"/>
      <c r="D97" s="421"/>
      <c r="E97" s="421"/>
      <c r="F97" s="421"/>
      <c r="G97" s="422"/>
      <c r="H97" s="35"/>
    </row>
    <row r="98" spans="1:8" s="34" customFormat="1" x14ac:dyDescent="0.2">
      <c r="A98" s="42" t="s">
        <v>27</v>
      </c>
      <c r="B98" s="423" t="s">
        <v>126</v>
      </c>
      <c r="C98" s="424"/>
      <c r="D98" s="424"/>
      <c r="E98" s="424"/>
      <c r="F98" s="12">
        <f>((((8*13)/12)/220)+((((8*13)/12)/220)*100%))*0</f>
        <v>0</v>
      </c>
      <c r="G98" s="23">
        <f>ROUND(G$34*F98,2)</f>
        <v>0</v>
      </c>
      <c r="H98" s="35"/>
    </row>
    <row r="99" spans="1:8" s="34" customFormat="1" x14ac:dyDescent="0.2">
      <c r="A99" s="11" t="s">
        <v>28</v>
      </c>
      <c r="B99" s="386" t="s">
        <v>205</v>
      </c>
      <c r="C99" s="387"/>
      <c r="D99" s="387"/>
      <c r="E99" s="388"/>
      <c r="F99" s="116">
        <f>F98*F51</f>
        <v>0</v>
      </c>
      <c r="G99" s="23">
        <f>ROUND(G$34*F99,2)</f>
        <v>0</v>
      </c>
      <c r="H99" s="35"/>
    </row>
    <row r="100" spans="1:8" s="34" customFormat="1" x14ac:dyDescent="0.2">
      <c r="A100" s="425" t="s">
        <v>127</v>
      </c>
      <c r="B100" s="426"/>
      <c r="C100" s="426"/>
      <c r="D100" s="426"/>
      <c r="E100" s="426"/>
      <c r="F100" s="41">
        <f>SUM(F98:F98)</f>
        <v>0</v>
      </c>
      <c r="G100" s="156">
        <f>SUM(G98:G99)</f>
        <v>0</v>
      </c>
      <c r="H100" s="35">
        <f>ROUND(G44*F100,2)</f>
        <v>0</v>
      </c>
    </row>
    <row r="101" spans="1:8" x14ac:dyDescent="0.2">
      <c r="A101" s="412" t="s">
        <v>83</v>
      </c>
      <c r="B101" s="413"/>
      <c r="C101" s="413"/>
      <c r="D101" s="413"/>
      <c r="E101" s="413"/>
      <c r="F101" s="414"/>
      <c r="G101" s="415"/>
      <c r="H101" s="4"/>
    </row>
    <row r="102" spans="1:8" x14ac:dyDescent="0.2">
      <c r="A102" s="16" t="s">
        <v>84</v>
      </c>
      <c r="B102" s="416" t="s">
        <v>129</v>
      </c>
      <c r="C102" s="417"/>
      <c r="D102" s="417"/>
      <c r="E102" s="417"/>
      <c r="F102" s="17">
        <f>F86</f>
        <v>0</v>
      </c>
      <c r="G102" s="18">
        <f>G86</f>
        <v>0</v>
      </c>
      <c r="H102" s="4"/>
    </row>
    <row r="103" spans="1:8" x14ac:dyDescent="0.2">
      <c r="A103" s="165" t="s">
        <v>85</v>
      </c>
      <c r="B103" s="389" t="s">
        <v>86</v>
      </c>
      <c r="C103" s="390"/>
      <c r="D103" s="390"/>
      <c r="E103" s="390"/>
      <c r="F103" s="19">
        <f>F92</f>
        <v>0</v>
      </c>
      <c r="G103" s="166">
        <f>G92</f>
        <v>0</v>
      </c>
      <c r="H103" s="4"/>
    </row>
    <row r="104" spans="1:8" x14ac:dyDescent="0.2">
      <c r="A104" s="165" t="s">
        <v>87</v>
      </c>
      <c r="B104" s="389" t="s">
        <v>88</v>
      </c>
      <c r="C104" s="390"/>
      <c r="D104" s="390"/>
      <c r="E104" s="390"/>
      <c r="F104" s="19">
        <f>F96</f>
        <v>0</v>
      </c>
      <c r="G104" s="166">
        <f>G96</f>
        <v>0</v>
      </c>
      <c r="H104" s="4"/>
    </row>
    <row r="105" spans="1:8" x14ac:dyDescent="0.2">
      <c r="A105" s="165" t="s">
        <v>131</v>
      </c>
      <c r="B105" s="395" t="s">
        <v>130</v>
      </c>
      <c r="C105" s="396"/>
      <c r="D105" s="396"/>
      <c r="E105" s="396"/>
      <c r="F105" s="19">
        <f>F100</f>
        <v>0</v>
      </c>
      <c r="G105" s="166">
        <f>G100</f>
        <v>0</v>
      </c>
      <c r="H105" s="4"/>
    </row>
    <row r="106" spans="1:8" x14ac:dyDescent="0.2">
      <c r="A106" s="398" t="s">
        <v>89</v>
      </c>
      <c r="B106" s="399"/>
      <c r="C106" s="399"/>
      <c r="D106" s="399"/>
      <c r="E106" s="399"/>
      <c r="F106" s="400"/>
      <c r="G106" s="149">
        <f>SUM(G102:G105)</f>
        <v>0</v>
      </c>
      <c r="H106" s="4"/>
    </row>
    <row r="107" spans="1:8" x14ac:dyDescent="0.2">
      <c r="A107" s="412" t="s">
        <v>90</v>
      </c>
      <c r="B107" s="413"/>
      <c r="C107" s="413"/>
      <c r="D107" s="413"/>
      <c r="E107" s="413"/>
      <c r="F107" s="414"/>
      <c r="G107" s="415"/>
      <c r="H107" s="4"/>
    </row>
    <row r="108" spans="1:8" x14ac:dyDescent="0.2">
      <c r="A108" s="11" t="s">
        <v>27</v>
      </c>
      <c r="B108" s="50" t="str">
        <f>'Insumos Diversos'!A114</f>
        <v>Uniformes</v>
      </c>
      <c r="C108" s="53"/>
      <c r="D108" s="53"/>
      <c r="E108" s="14">
        <f>'Insumos Diversos'!K124</f>
        <v>0</v>
      </c>
      <c r="F108" s="25">
        <v>1</v>
      </c>
      <c r="G108" s="147">
        <f>ROUND(SUM(C108:E108),2)*F108</f>
        <v>0</v>
      </c>
      <c r="H108" s="4"/>
    </row>
    <row r="109" spans="1:8" s="34" customFormat="1" x14ac:dyDescent="0.2">
      <c r="A109" s="36" t="s">
        <v>28</v>
      </c>
      <c r="B109" s="183" t="str">
        <f>'Insumos Diversos'!A99</f>
        <v>EPI's</v>
      </c>
      <c r="C109" s="184"/>
      <c r="D109" s="184"/>
      <c r="E109" s="44">
        <f>'Insumos Diversos'!K112</f>
        <v>0</v>
      </c>
      <c r="F109" s="46">
        <v>1</v>
      </c>
      <c r="G109" s="147">
        <f>ROUND((E109*F109),2)</f>
        <v>0</v>
      </c>
      <c r="H109" s="35"/>
    </row>
    <row r="110" spans="1:8" s="34" customFormat="1" x14ac:dyDescent="0.2">
      <c r="A110" s="36" t="s">
        <v>29</v>
      </c>
      <c r="B110" s="183" t="str">
        <f>'Insumos Diversos'!A4</f>
        <v>MATERIAIS (Limpeza)</v>
      </c>
      <c r="C110" s="184"/>
      <c r="D110" s="184"/>
      <c r="E110" s="44">
        <f>'Insumos Diversos'!K46</f>
        <v>0</v>
      </c>
      <c r="F110" s="47">
        <v>1</v>
      </c>
      <c r="G110" s="147">
        <f t="shared" ref="G110:G113" si="5">ROUND((E110*F110),2)</f>
        <v>0</v>
      </c>
      <c r="H110" s="35"/>
    </row>
    <row r="111" spans="1:8" s="34" customFormat="1" x14ac:dyDescent="0.2">
      <c r="A111" s="36" t="s">
        <v>30</v>
      </c>
      <c r="B111" s="183" t="str">
        <f>'Insumos Diversos'!A48</f>
        <v>UTENSÍLIOS - Jardinagem</v>
      </c>
      <c r="C111" s="184"/>
      <c r="D111" s="184"/>
      <c r="E111" s="44">
        <v>0</v>
      </c>
      <c r="F111" s="47">
        <v>1</v>
      </c>
      <c r="G111" s="147">
        <f t="shared" si="5"/>
        <v>0</v>
      </c>
      <c r="H111" s="35"/>
    </row>
    <row r="112" spans="1:8" s="34" customFormat="1" x14ac:dyDescent="0.2">
      <c r="A112" s="36" t="s">
        <v>31</v>
      </c>
      <c r="B112" s="236" t="str">
        <f>'Insumos Diversos'!A63</f>
        <v>EQUIPAMENTOS - Uso Jardinagem</v>
      </c>
      <c r="C112" s="237"/>
      <c r="D112" s="237"/>
      <c r="E112" s="44">
        <v>0</v>
      </c>
      <c r="F112" s="47">
        <v>1</v>
      </c>
      <c r="G112" s="147">
        <f t="shared" ref="G112" si="6">ROUND((E112*F112),2)</f>
        <v>0</v>
      </c>
      <c r="H112" s="35"/>
    </row>
    <row r="113" spans="1:8" s="34" customFormat="1" x14ac:dyDescent="0.2">
      <c r="A113" s="36" t="s">
        <v>33</v>
      </c>
      <c r="B113" s="183" t="str">
        <f>'Insumos Diversos'!A69</f>
        <v>UTENSÍLIOS (Uso Geral)</v>
      </c>
      <c r="C113" s="184"/>
      <c r="D113" s="184"/>
      <c r="E113" s="44">
        <f>'Insumos Diversos'!K81</f>
        <v>0</v>
      </c>
      <c r="F113" s="47">
        <v>1</v>
      </c>
      <c r="G113" s="147">
        <f t="shared" si="5"/>
        <v>0</v>
      </c>
      <c r="H113" s="35"/>
    </row>
    <row r="114" spans="1:8" s="34" customFormat="1" x14ac:dyDescent="0.2">
      <c r="A114" s="36" t="s">
        <v>47</v>
      </c>
      <c r="B114" s="183" t="str">
        <f>'Insumos Diversos'!A83</f>
        <v>MÁQUINAS E EQUIPAMENTOS (Uso Geral)</v>
      </c>
      <c r="C114" s="184"/>
      <c r="D114" s="184"/>
      <c r="E114" s="44">
        <f>'Insumos Diversos'!K97</f>
        <v>0</v>
      </c>
      <c r="F114" s="47">
        <v>1</v>
      </c>
      <c r="G114" s="147">
        <f>ROUND((E114*F114)/12,2)</f>
        <v>0</v>
      </c>
      <c r="H114" s="35"/>
    </row>
    <row r="115" spans="1:8" s="34" customFormat="1" x14ac:dyDescent="0.2">
      <c r="A115" s="36" t="s">
        <v>49</v>
      </c>
      <c r="B115" s="188" t="s">
        <v>58</v>
      </c>
      <c r="C115" s="189"/>
      <c r="D115" s="189"/>
      <c r="E115" s="44">
        <v>0</v>
      </c>
      <c r="F115" s="47">
        <v>1</v>
      </c>
      <c r="G115" s="147">
        <f>ROUND((E115*F115)/12,2)</f>
        <v>0</v>
      </c>
      <c r="H115" s="35"/>
    </row>
    <row r="116" spans="1:8" s="34" customFormat="1" x14ac:dyDescent="0.2">
      <c r="A116" s="427" t="s">
        <v>91</v>
      </c>
      <c r="B116" s="428"/>
      <c r="C116" s="428"/>
      <c r="D116" s="428"/>
      <c r="E116" s="428"/>
      <c r="F116" s="426"/>
      <c r="G116" s="149">
        <f>SUM(G108:G115)</f>
        <v>0</v>
      </c>
      <c r="H116" s="35"/>
    </row>
    <row r="117" spans="1:8" x14ac:dyDescent="0.2">
      <c r="A117" s="412" t="s">
        <v>92</v>
      </c>
      <c r="B117" s="413"/>
      <c r="C117" s="413"/>
      <c r="D117" s="413"/>
      <c r="E117" s="413"/>
      <c r="F117" s="414"/>
      <c r="G117" s="415"/>
      <c r="H117" s="4"/>
    </row>
    <row r="118" spans="1:8" s="22" customFormat="1" x14ac:dyDescent="0.2">
      <c r="A118" s="143">
        <v>3</v>
      </c>
      <c r="B118" s="20" t="s">
        <v>93</v>
      </c>
      <c r="C118" s="20"/>
      <c r="D118" s="20"/>
      <c r="E118" s="20"/>
      <c r="F118" s="20"/>
      <c r="G118" s="21"/>
      <c r="H118" s="4"/>
    </row>
    <row r="119" spans="1:8" x14ac:dyDescent="0.2">
      <c r="A119" s="11" t="s">
        <v>27</v>
      </c>
      <c r="B119" s="404" t="s">
        <v>94</v>
      </c>
      <c r="C119" s="405"/>
      <c r="D119" s="405"/>
      <c r="E119" s="405"/>
      <c r="F119" s="48">
        <v>0</v>
      </c>
      <c r="G119" s="13">
        <f>ROUND(G134*F119,2)</f>
        <v>0</v>
      </c>
      <c r="H119" s="4"/>
    </row>
    <row r="120" spans="1:8" x14ac:dyDescent="0.2">
      <c r="A120" s="5" t="s">
        <v>28</v>
      </c>
      <c r="B120" s="406" t="s">
        <v>95</v>
      </c>
      <c r="C120" s="407"/>
      <c r="D120" s="407"/>
      <c r="E120" s="407"/>
      <c r="F120" s="167">
        <v>0</v>
      </c>
      <c r="G120" s="151">
        <f>ROUND(((G134+G119)*F120),2)</f>
        <v>0</v>
      </c>
      <c r="H120" s="4"/>
    </row>
    <row r="121" spans="1:8" x14ac:dyDescent="0.2">
      <c r="A121" s="5" t="s">
        <v>29</v>
      </c>
      <c r="B121" s="408" t="s">
        <v>96</v>
      </c>
      <c r="C121" s="409"/>
      <c r="D121" s="409"/>
      <c r="E121" s="409"/>
      <c r="F121" s="167"/>
      <c r="G121" s="151"/>
      <c r="H121" s="4"/>
    </row>
    <row r="122" spans="1:8" x14ac:dyDescent="0.2">
      <c r="A122" s="5" t="s">
        <v>97</v>
      </c>
      <c r="B122" s="406" t="s">
        <v>98</v>
      </c>
      <c r="C122" s="407"/>
      <c r="D122" s="407"/>
      <c r="E122" s="407"/>
      <c r="F122" s="172">
        <v>0</v>
      </c>
      <c r="G122" s="151">
        <f ca="1">ROUND(G$138*F122,2)</f>
        <v>0</v>
      </c>
      <c r="H122" s="4"/>
    </row>
    <row r="123" spans="1:8" s="3" customFormat="1" x14ac:dyDescent="0.2">
      <c r="A123" s="5" t="s">
        <v>99</v>
      </c>
      <c r="B123" s="406" t="s">
        <v>100</v>
      </c>
      <c r="C123" s="407"/>
      <c r="D123" s="407"/>
      <c r="E123" s="407"/>
      <c r="F123" s="167">
        <v>0</v>
      </c>
      <c r="G123" s="151">
        <f ca="1">ROUND(G$138*F123,2)</f>
        <v>0</v>
      </c>
      <c r="H123" s="4"/>
    </row>
    <row r="124" spans="1:8" x14ac:dyDescent="0.2">
      <c r="A124" s="5" t="s">
        <v>101</v>
      </c>
      <c r="B124" s="406" t="s">
        <v>11</v>
      </c>
      <c r="C124" s="407"/>
      <c r="D124" s="407"/>
      <c r="E124" s="407"/>
      <c r="F124" s="167">
        <v>0</v>
      </c>
      <c r="G124" s="151">
        <f ca="1">ROUND(G$138*F124,2)</f>
        <v>0</v>
      </c>
      <c r="H124" s="4"/>
    </row>
    <row r="125" spans="1:8" x14ac:dyDescent="0.2">
      <c r="A125" s="5" t="s">
        <v>157</v>
      </c>
      <c r="B125" s="406" t="s">
        <v>147</v>
      </c>
      <c r="C125" s="407"/>
      <c r="D125" s="407"/>
      <c r="E125" s="407"/>
      <c r="F125" s="167">
        <v>0</v>
      </c>
      <c r="G125" s="151">
        <f ca="1">ROUND(G$138*F125,2)</f>
        <v>0</v>
      </c>
      <c r="H125" s="4"/>
    </row>
    <row r="126" spans="1:8" x14ac:dyDescent="0.2">
      <c r="A126" s="5"/>
      <c r="B126" s="410" t="s">
        <v>102</v>
      </c>
      <c r="C126" s="411"/>
      <c r="D126" s="411"/>
      <c r="E126" s="411"/>
      <c r="F126" s="173">
        <f>SUM(F122:F125)</f>
        <v>0</v>
      </c>
      <c r="G126" s="174">
        <f ca="1">SUM(G122:G125)</f>
        <v>0</v>
      </c>
      <c r="H126" s="4">
        <f ca="1">ROUND(G138*F126,2)</f>
        <v>0</v>
      </c>
    </row>
    <row r="127" spans="1:8" x14ac:dyDescent="0.2">
      <c r="A127" s="398" t="s">
        <v>103</v>
      </c>
      <c r="B127" s="399"/>
      <c r="C127" s="399"/>
      <c r="D127" s="399"/>
      <c r="E127" s="399"/>
      <c r="F127" s="24">
        <f>SUM(F119,F120,F126)</f>
        <v>0</v>
      </c>
      <c r="G127" s="170">
        <f ca="1">SUM(G119:G125)</f>
        <v>0</v>
      </c>
      <c r="H127" s="4"/>
    </row>
    <row r="128" spans="1:8" x14ac:dyDescent="0.2">
      <c r="A128" s="412" t="s">
        <v>104</v>
      </c>
      <c r="B128" s="413"/>
      <c r="C128" s="413"/>
      <c r="D128" s="413"/>
      <c r="E128" s="413"/>
      <c r="F128" s="414"/>
      <c r="G128" s="415"/>
      <c r="H128" s="4"/>
    </row>
    <row r="129" spans="1:8" x14ac:dyDescent="0.2">
      <c r="A129" s="16" t="s">
        <v>27</v>
      </c>
      <c r="B129" s="416" t="s">
        <v>105</v>
      </c>
      <c r="C129" s="417"/>
      <c r="D129" s="417"/>
      <c r="E129" s="417"/>
      <c r="F129" s="418"/>
      <c r="G129" s="18">
        <f>G34</f>
        <v>0</v>
      </c>
      <c r="H129" s="4"/>
    </row>
    <row r="130" spans="1:8" x14ac:dyDescent="0.2">
      <c r="A130" s="165" t="s">
        <v>28</v>
      </c>
      <c r="B130" s="389" t="s">
        <v>106</v>
      </c>
      <c r="C130" s="390"/>
      <c r="D130" s="390"/>
      <c r="E130" s="390"/>
      <c r="F130" s="391"/>
      <c r="G130" s="166">
        <f>G68</f>
        <v>0</v>
      </c>
      <c r="H130" s="4"/>
    </row>
    <row r="131" spans="1:8" x14ac:dyDescent="0.2">
      <c r="A131" s="165" t="s">
        <v>29</v>
      </c>
      <c r="B131" s="389" t="s">
        <v>107</v>
      </c>
      <c r="C131" s="390"/>
      <c r="D131" s="390"/>
      <c r="E131" s="390"/>
      <c r="F131" s="391"/>
      <c r="G131" s="166">
        <f>G77</f>
        <v>0</v>
      </c>
      <c r="H131" s="4"/>
    </row>
    <row r="132" spans="1:8" x14ac:dyDescent="0.2">
      <c r="A132" s="165" t="s">
        <v>30</v>
      </c>
      <c r="B132" s="389" t="s">
        <v>108</v>
      </c>
      <c r="C132" s="390"/>
      <c r="D132" s="390"/>
      <c r="E132" s="390"/>
      <c r="F132" s="391"/>
      <c r="G132" s="166">
        <f>G106</f>
        <v>0</v>
      </c>
      <c r="H132" s="4"/>
    </row>
    <row r="133" spans="1:8" x14ac:dyDescent="0.2">
      <c r="A133" s="165" t="s">
        <v>31</v>
      </c>
      <c r="B133" s="389" t="s">
        <v>109</v>
      </c>
      <c r="C133" s="390"/>
      <c r="D133" s="390"/>
      <c r="E133" s="390"/>
      <c r="F133" s="391"/>
      <c r="G133" s="166">
        <f>G116</f>
        <v>0</v>
      </c>
      <c r="H133" s="4"/>
    </row>
    <row r="134" spans="1:8" x14ac:dyDescent="0.2">
      <c r="A134" s="165"/>
      <c r="B134" s="392" t="s">
        <v>110</v>
      </c>
      <c r="C134" s="393"/>
      <c r="D134" s="393"/>
      <c r="E134" s="393"/>
      <c r="F134" s="394"/>
      <c r="G134" s="166">
        <f>SUM(G129:G133)</f>
        <v>0</v>
      </c>
      <c r="H134" s="4"/>
    </row>
    <row r="135" spans="1:8" x14ac:dyDescent="0.2">
      <c r="A135" s="165" t="s">
        <v>33</v>
      </c>
      <c r="B135" s="395" t="s">
        <v>111</v>
      </c>
      <c r="C135" s="396"/>
      <c r="D135" s="396"/>
      <c r="E135" s="396"/>
      <c r="F135" s="397"/>
      <c r="G135" s="166">
        <f ca="1">G127</f>
        <v>0</v>
      </c>
      <c r="H135" s="4"/>
    </row>
    <row r="136" spans="1:8" x14ac:dyDescent="0.2">
      <c r="A136" s="398" t="s">
        <v>112</v>
      </c>
      <c r="B136" s="399"/>
      <c r="C136" s="399"/>
      <c r="D136" s="399"/>
      <c r="E136" s="399"/>
      <c r="F136" s="400"/>
      <c r="G136" s="149">
        <f ca="1">SUM(G134:G135)</f>
        <v>0</v>
      </c>
      <c r="H136" s="4">
        <f ca="1">SUM(G129:G135)-G134</f>
        <v>0</v>
      </c>
    </row>
    <row r="137" spans="1:8" x14ac:dyDescent="0.2">
      <c r="A137" s="401" t="s">
        <v>12</v>
      </c>
      <c r="B137" s="402"/>
      <c r="C137" s="402"/>
      <c r="D137" s="402"/>
      <c r="E137" s="402"/>
      <c r="F137" s="402"/>
      <c r="G137" s="403"/>
      <c r="H137" s="4"/>
    </row>
    <row r="138" spans="1:8" x14ac:dyDescent="0.2">
      <c r="A138" s="26"/>
      <c r="B138" s="27" t="s">
        <v>113</v>
      </c>
      <c r="C138" s="27"/>
      <c r="D138" s="27"/>
      <c r="E138" s="27"/>
      <c r="F138" s="28"/>
      <c r="G138" s="29">
        <f ca="1">G136</f>
        <v>0</v>
      </c>
      <c r="H138" s="4"/>
    </row>
    <row r="139" spans="1:8" x14ac:dyDescent="0.2">
      <c r="A139" s="175"/>
      <c r="B139" s="30" t="s">
        <v>114</v>
      </c>
      <c r="C139" s="30"/>
      <c r="D139" s="30"/>
      <c r="E139" s="30"/>
      <c r="F139" s="31">
        <f>F21</f>
        <v>1</v>
      </c>
      <c r="G139" s="176">
        <f ca="1">G138*F139</f>
        <v>0</v>
      </c>
      <c r="H139" s="4"/>
    </row>
    <row r="140" spans="1:8" ht="13.5" thickBot="1" x14ac:dyDescent="0.25">
      <c r="A140" s="177"/>
      <c r="B140" s="178" t="s">
        <v>115</v>
      </c>
      <c r="C140" s="178"/>
      <c r="D140" s="178"/>
      <c r="E140" s="178"/>
      <c r="F140" s="179"/>
      <c r="G140" s="180">
        <f>F21*F22</f>
        <v>9</v>
      </c>
      <c r="H140" s="4"/>
    </row>
    <row r="141" spans="1:8" x14ac:dyDescent="0.2">
      <c r="F141" s="183"/>
    </row>
    <row r="148" spans="7:7" x14ac:dyDescent="0.2">
      <c r="G148" s="32"/>
    </row>
  </sheetData>
  <mergeCells count="140">
    <mergeCell ref="A1:G1"/>
    <mergeCell ref="A2:C2"/>
    <mergeCell ref="F2:G2"/>
    <mergeCell ref="A3:G4"/>
    <mergeCell ref="A5:G5"/>
    <mergeCell ref="A6:E6"/>
    <mergeCell ref="F6:G6"/>
    <mergeCell ref="A12:E12"/>
    <mergeCell ref="F12:G12"/>
    <mergeCell ref="A13:E13"/>
    <mergeCell ref="F13:G13"/>
    <mergeCell ref="A14:G14"/>
    <mergeCell ref="A15:E15"/>
    <mergeCell ref="F15:G15"/>
    <mergeCell ref="A7:E7"/>
    <mergeCell ref="F7:G7"/>
    <mergeCell ref="A8:G9"/>
    <mergeCell ref="A10:E10"/>
    <mergeCell ref="F10:G10"/>
    <mergeCell ref="A11:E11"/>
    <mergeCell ref="F11:G11"/>
    <mergeCell ref="A19:E19"/>
    <mergeCell ref="F19:G19"/>
    <mergeCell ref="A20:E20"/>
    <mergeCell ref="F20:G20"/>
    <mergeCell ref="A21:E21"/>
    <mergeCell ref="F21:G21"/>
    <mergeCell ref="A16:E16"/>
    <mergeCell ref="F16:G16"/>
    <mergeCell ref="A17:E17"/>
    <mergeCell ref="F17:G17"/>
    <mergeCell ref="A18:E18"/>
    <mergeCell ref="F18:G18"/>
    <mergeCell ref="B26:E26"/>
    <mergeCell ref="B27:E27"/>
    <mergeCell ref="B28:E28"/>
    <mergeCell ref="B29:E29"/>
    <mergeCell ref="B30:E30"/>
    <mergeCell ref="B31:E31"/>
    <mergeCell ref="A22:E22"/>
    <mergeCell ref="F22:G22"/>
    <mergeCell ref="A23:E23"/>
    <mergeCell ref="F23:G23"/>
    <mergeCell ref="A24:G24"/>
    <mergeCell ref="A25:G25"/>
    <mergeCell ref="B38:E38"/>
    <mergeCell ref="B39:E39"/>
    <mergeCell ref="A41:E41"/>
    <mergeCell ref="A42:G42"/>
    <mergeCell ref="B43:E43"/>
    <mergeCell ref="B44:E44"/>
    <mergeCell ref="B32:E32"/>
    <mergeCell ref="B33:E33"/>
    <mergeCell ref="A34:F34"/>
    <mergeCell ref="A35:G35"/>
    <mergeCell ref="A36:G36"/>
    <mergeCell ref="B37:E37"/>
    <mergeCell ref="A51:E51"/>
    <mergeCell ref="A52:G52"/>
    <mergeCell ref="B53:D53"/>
    <mergeCell ref="B54:D54"/>
    <mergeCell ref="B55:D55"/>
    <mergeCell ref="B56:D56"/>
    <mergeCell ref="B45:E45"/>
    <mergeCell ref="B46:E46"/>
    <mergeCell ref="B47:E47"/>
    <mergeCell ref="B48:E48"/>
    <mergeCell ref="B49:E49"/>
    <mergeCell ref="B50:E50"/>
    <mergeCell ref="A63:F63"/>
    <mergeCell ref="A64:G64"/>
    <mergeCell ref="B65:E65"/>
    <mergeCell ref="B66:E66"/>
    <mergeCell ref="B67:F67"/>
    <mergeCell ref="A68:F68"/>
    <mergeCell ref="B57:D57"/>
    <mergeCell ref="B58:D58"/>
    <mergeCell ref="B59:D59"/>
    <mergeCell ref="B60:D60"/>
    <mergeCell ref="B61:D61"/>
    <mergeCell ref="B62:D62"/>
    <mergeCell ref="B76:E76"/>
    <mergeCell ref="A77:E77"/>
    <mergeCell ref="A78:G78"/>
    <mergeCell ref="A79:G79"/>
    <mergeCell ref="B80:E80"/>
    <mergeCell ref="B81:E81"/>
    <mergeCell ref="A69:G69"/>
    <mergeCell ref="B71:E71"/>
    <mergeCell ref="B72:E72"/>
    <mergeCell ref="B73:E73"/>
    <mergeCell ref="B74:E74"/>
    <mergeCell ref="B75:E75"/>
    <mergeCell ref="B88:E88"/>
    <mergeCell ref="B89:E89"/>
    <mergeCell ref="B90:E90"/>
    <mergeCell ref="B91:E91"/>
    <mergeCell ref="A92:E92"/>
    <mergeCell ref="A93:G93"/>
    <mergeCell ref="B82:E82"/>
    <mergeCell ref="B83:E83"/>
    <mergeCell ref="B84:E84"/>
    <mergeCell ref="B85:E85"/>
    <mergeCell ref="A86:E86"/>
    <mergeCell ref="A87:G87"/>
    <mergeCell ref="A100:E100"/>
    <mergeCell ref="A101:G101"/>
    <mergeCell ref="B102:E102"/>
    <mergeCell ref="B103:E103"/>
    <mergeCell ref="B104:E104"/>
    <mergeCell ref="B105:E105"/>
    <mergeCell ref="B94:E94"/>
    <mergeCell ref="B95:E95"/>
    <mergeCell ref="A96:E96"/>
    <mergeCell ref="A97:G97"/>
    <mergeCell ref="B98:E98"/>
    <mergeCell ref="B99:E99"/>
    <mergeCell ref="B121:E121"/>
    <mergeCell ref="B122:E122"/>
    <mergeCell ref="B123:E123"/>
    <mergeCell ref="B124:E124"/>
    <mergeCell ref="B125:E125"/>
    <mergeCell ref="B126:E126"/>
    <mergeCell ref="A106:F106"/>
    <mergeCell ref="A107:G107"/>
    <mergeCell ref="A116:F116"/>
    <mergeCell ref="A117:G117"/>
    <mergeCell ref="B119:E119"/>
    <mergeCell ref="B120:E120"/>
    <mergeCell ref="B133:F133"/>
    <mergeCell ref="B134:F134"/>
    <mergeCell ref="B135:F135"/>
    <mergeCell ref="A136:F136"/>
    <mergeCell ref="A137:G137"/>
    <mergeCell ref="A127:E127"/>
    <mergeCell ref="A128:G128"/>
    <mergeCell ref="B129:F129"/>
    <mergeCell ref="B130:F130"/>
    <mergeCell ref="B131:F131"/>
    <mergeCell ref="B132:F132"/>
  </mergeCells>
  <printOptions horizontalCentered="1"/>
  <pageMargins left="0.78740157480314965" right="0.78740157480314965" top="0.59055118110236227" bottom="0.98425196850393704" header="0.11811023622047245" footer="0.31496062992125984"/>
  <pageSetup paperSize="9" scale="78" firstPageNumber="0" fitToHeight="2" orientation="portrait" r:id="rId1"/>
  <headerFooter alignWithMargins="0">
    <oddHeader>&amp;R&amp;9Modelo (Nome da Empresa)</oddHeader>
    <oddFooter>&amp;C&amp;9&amp;A - Pag. &amp;P</oddFooter>
  </headerFooter>
  <rowBreaks count="1" manualBreakCount="1">
    <brk id="68" max="6" man="1"/>
  </row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H148"/>
  <sheetViews>
    <sheetView view="pageBreakPreview" topLeftCell="A103" zoomScaleNormal="100" zoomScaleSheetLayoutView="100" workbookViewId="0">
      <selection activeCell="G139" sqref="G139"/>
    </sheetView>
  </sheetViews>
  <sheetFormatPr defaultColWidth="9.140625" defaultRowHeight="12.75" x14ac:dyDescent="0.2"/>
  <cols>
    <col min="1" max="1" width="4.7109375" style="1" customWidth="1"/>
    <col min="2" max="2" width="19.7109375" style="1" customWidth="1"/>
    <col min="3" max="5" width="11.7109375" style="1" customWidth="1"/>
    <col min="6" max="7" width="13.7109375" style="1" customWidth="1"/>
    <col min="8" max="16381" width="9.140625" style="1"/>
    <col min="16382" max="16384" width="17" style="1" customWidth="1"/>
  </cols>
  <sheetData>
    <row r="1" spans="1:8" ht="30" customHeight="1" thickBot="1" x14ac:dyDescent="0.25">
      <c r="A1" s="477" t="s">
        <v>13</v>
      </c>
      <c r="B1" s="477"/>
      <c r="C1" s="477"/>
      <c r="D1" s="477"/>
      <c r="E1" s="477"/>
      <c r="F1" s="477"/>
      <c r="G1" s="477"/>
    </row>
    <row r="2" spans="1:8" ht="18.75" customHeight="1" x14ac:dyDescent="0.2">
      <c r="A2" s="475" t="s">
        <v>235</v>
      </c>
      <c r="B2" s="476"/>
      <c r="C2" s="476"/>
      <c r="D2" s="2"/>
      <c r="E2" s="2"/>
      <c r="F2" s="478"/>
      <c r="G2" s="479"/>
    </row>
    <row r="3" spans="1:8" ht="18" customHeight="1" x14ac:dyDescent="0.2">
      <c r="A3" s="480" t="s">
        <v>236</v>
      </c>
      <c r="B3" s="481"/>
      <c r="C3" s="481"/>
      <c r="D3" s="481"/>
      <c r="E3" s="481"/>
      <c r="F3" s="481"/>
      <c r="G3" s="482"/>
    </row>
    <row r="4" spans="1:8" ht="18" customHeight="1" thickBot="1" x14ac:dyDescent="0.25">
      <c r="A4" s="483"/>
      <c r="B4" s="484"/>
      <c r="C4" s="484"/>
      <c r="D4" s="484"/>
      <c r="E4" s="484"/>
      <c r="F4" s="484"/>
      <c r="G4" s="485"/>
    </row>
    <row r="5" spans="1:8" ht="14.1" customHeight="1" x14ac:dyDescent="0.2">
      <c r="A5" s="486" t="s">
        <v>4</v>
      </c>
      <c r="B5" s="487"/>
      <c r="C5" s="487"/>
      <c r="D5" s="487"/>
      <c r="E5" s="487"/>
      <c r="F5" s="488"/>
      <c r="G5" s="489"/>
    </row>
    <row r="6" spans="1:8" x14ac:dyDescent="0.2">
      <c r="A6" s="460" t="s">
        <v>15</v>
      </c>
      <c r="B6" s="461"/>
      <c r="C6" s="461"/>
      <c r="D6" s="461"/>
      <c r="E6" s="462"/>
      <c r="F6" s="452"/>
      <c r="G6" s="453"/>
    </row>
    <row r="7" spans="1:8" ht="14.1" customHeight="1" x14ac:dyDescent="0.2">
      <c r="A7" s="460" t="s">
        <v>10</v>
      </c>
      <c r="B7" s="461"/>
      <c r="C7" s="461"/>
      <c r="D7" s="461"/>
      <c r="E7" s="462"/>
      <c r="F7" s="492" t="s">
        <v>248</v>
      </c>
      <c r="G7" s="453"/>
    </row>
    <row r="8" spans="1:8" ht="19.5" customHeight="1" x14ac:dyDescent="0.2">
      <c r="A8" s="493" t="s">
        <v>411</v>
      </c>
      <c r="B8" s="494"/>
      <c r="C8" s="494"/>
      <c r="D8" s="494"/>
      <c r="E8" s="494"/>
      <c r="F8" s="494"/>
      <c r="G8" s="495"/>
    </row>
    <row r="9" spans="1:8" ht="19.5" customHeight="1" x14ac:dyDescent="0.2">
      <c r="A9" s="496"/>
      <c r="B9" s="497"/>
      <c r="C9" s="497"/>
      <c r="D9" s="497"/>
      <c r="E9" s="497"/>
      <c r="F9" s="497"/>
      <c r="G9" s="498"/>
    </row>
    <row r="10" spans="1:8" ht="14.1" customHeight="1" x14ac:dyDescent="0.2">
      <c r="A10" s="455" t="s">
        <v>16</v>
      </c>
      <c r="B10" s="456"/>
      <c r="C10" s="456"/>
      <c r="D10" s="456"/>
      <c r="E10" s="457"/>
      <c r="F10" s="490">
        <v>2023</v>
      </c>
      <c r="G10" s="491"/>
    </row>
    <row r="11" spans="1:8" ht="14.1" customHeight="1" x14ac:dyDescent="0.2">
      <c r="A11" s="455" t="s">
        <v>17</v>
      </c>
      <c r="B11" s="456"/>
      <c r="C11" s="456"/>
      <c r="D11" s="456"/>
      <c r="E11" s="457"/>
      <c r="F11" s="490" t="s">
        <v>148</v>
      </c>
      <c r="G11" s="491"/>
    </row>
    <row r="12" spans="1:8" ht="14.1" customHeight="1" x14ac:dyDescent="0.2">
      <c r="A12" s="455" t="s">
        <v>18</v>
      </c>
      <c r="B12" s="456"/>
      <c r="C12" s="456"/>
      <c r="D12" s="456"/>
      <c r="E12" s="457"/>
      <c r="F12" s="490" t="s">
        <v>19</v>
      </c>
      <c r="G12" s="491"/>
    </row>
    <row r="13" spans="1:8" ht="14.1" customHeight="1" x14ac:dyDescent="0.2">
      <c r="A13" s="455" t="s">
        <v>9</v>
      </c>
      <c r="B13" s="456"/>
      <c r="C13" s="456"/>
      <c r="D13" s="456"/>
      <c r="E13" s="457"/>
      <c r="F13" s="490" t="s">
        <v>8</v>
      </c>
      <c r="G13" s="491"/>
    </row>
    <row r="14" spans="1:8" ht="14.1" customHeight="1" x14ac:dyDescent="0.2">
      <c r="A14" s="412" t="s">
        <v>5</v>
      </c>
      <c r="B14" s="413"/>
      <c r="C14" s="413"/>
      <c r="D14" s="413"/>
      <c r="E14" s="413"/>
      <c r="F14" s="414"/>
      <c r="G14" s="415"/>
    </row>
    <row r="15" spans="1:8" ht="14.1" customHeight="1" x14ac:dyDescent="0.2">
      <c r="A15" s="455" t="s">
        <v>6</v>
      </c>
      <c r="B15" s="456"/>
      <c r="C15" s="456"/>
      <c r="D15" s="456"/>
      <c r="E15" s="457"/>
      <c r="F15" s="469">
        <v>0</v>
      </c>
      <c r="G15" s="470"/>
    </row>
    <row r="16" spans="1:8" ht="14.1" customHeight="1" x14ac:dyDescent="0.2">
      <c r="A16" s="455" t="s">
        <v>0</v>
      </c>
      <c r="B16" s="456"/>
      <c r="C16" s="456"/>
      <c r="D16" s="456"/>
      <c r="E16" s="457"/>
      <c r="F16" s="471" t="s">
        <v>183</v>
      </c>
      <c r="G16" s="472"/>
      <c r="H16" s="3"/>
    </row>
    <row r="17" spans="1:8" ht="14.1" customHeight="1" x14ac:dyDescent="0.2">
      <c r="A17" s="455" t="s">
        <v>20</v>
      </c>
      <c r="B17" s="456"/>
      <c r="C17" s="456"/>
      <c r="D17" s="456"/>
      <c r="E17" s="457"/>
      <c r="F17" s="471"/>
      <c r="G17" s="472"/>
      <c r="H17" s="3"/>
    </row>
    <row r="18" spans="1:8" ht="14.1" customHeight="1" x14ac:dyDescent="0.2">
      <c r="A18" s="455" t="s">
        <v>1</v>
      </c>
      <c r="B18" s="456"/>
      <c r="C18" s="456"/>
      <c r="D18" s="456"/>
      <c r="E18" s="457"/>
      <c r="F18" s="465">
        <v>0</v>
      </c>
      <c r="G18" s="466"/>
    </row>
    <row r="19" spans="1:8" ht="14.1" customHeight="1" x14ac:dyDescent="0.2">
      <c r="A19" s="460" t="s">
        <v>7</v>
      </c>
      <c r="B19" s="461"/>
      <c r="C19" s="461"/>
      <c r="D19" s="461"/>
      <c r="E19" s="462"/>
      <c r="F19" s="467">
        <v>44927</v>
      </c>
      <c r="G19" s="468"/>
    </row>
    <row r="20" spans="1:8" ht="14.1" customHeight="1" x14ac:dyDescent="0.2">
      <c r="A20" s="455" t="s">
        <v>21</v>
      </c>
      <c r="B20" s="456"/>
      <c r="C20" s="456"/>
      <c r="D20" s="456"/>
      <c r="E20" s="457"/>
      <c r="F20" s="458" t="s">
        <v>141</v>
      </c>
      <c r="G20" s="459"/>
    </row>
    <row r="21" spans="1:8" ht="14.1" customHeight="1" x14ac:dyDescent="0.2">
      <c r="A21" s="460" t="s">
        <v>22</v>
      </c>
      <c r="B21" s="461"/>
      <c r="C21" s="461"/>
      <c r="D21" s="461"/>
      <c r="E21" s="462"/>
      <c r="F21" s="463">
        <v>1</v>
      </c>
      <c r="G21" s="464"/>
    </row>
    <row r="22" spans="1:8" ht="14.1" customHeight="1" x14ac:dyDescent="0.2">
      <c r="A22" s="460" t="s">
        <v>23</v>
      </c>
      <c r="B22" s="461"/>
      <c r="C22" s="461"/>
      <c r="D22" s="461"/>
      <c r="E22" s="462"/>
      <c r="F22" s="463">
        <v>3</v>
      </c>
      <c r="G22" s="464"/>
    </row>
    <row r="23" spans="1:8" ht="12.75" customHeight="1" x14ac:dyDescent="0.2">
      <c r="A23" s="460" t="s">
        <v>24</v>
      </c>
      <c r="B23" s="461"/>
      <c r="C23" s="461"/>
      <c r="D23" s="461"/>
      <c r="E23" s="462"/>
      <c r="F23" s="473" t="s">
        <v>244</v>
      </c>
      <c r="G23" s="474"/>
    </row>
    <row r="24" spans="1:8" ht="30" customHeight="1" x14ac:dyDescent="0.2">
      <c r="A24" s="451" t="s">
        <v>251</v>
      </c>
      <c r="B24" s="452"/>
      <c r="C24" s="452"/>
      <c r="D24" s="452"/>
      <c r="E24" s="452"/>
      <c r="F24" s="452"/>
      <c r="G24" s="453"/>
    </row>
    <row r="25" spans="1:8" x14ac:dyDescent="0.2">
      <c r="A25" s="412" t="s">
        <v>2</v>
      </c>
      <c r="B25" s="413"/>
      <c r="C25" s="413"/>
      <c r="D25" s="413"/>
      <c r="E25" s="413"/>
      <c r="F25" s="414"/>
      <c r="G25" s="415"/>
    </row>
    <row r="26" spans="1:8" x14ac:dyDescent="0.2">
      <c r="A26" s="143">
        <v>1</v>
      </c>
      <c r="B26" s="454" t="s">
        <v>25</v>
      </c>
      <c r="C26" s="454"/>
      <c r="D26" s="454"/>
      <c r="E26" s="454"/>
      <c r="F26" s="185" t="s">
        <v>26</v>
      </c>
      <c r="G26" s="144" t="s">
        <v>3</v>
      </c>
    </row>
    <row r="27" spans="1:8" s="34" customFormat="1" x14ac:dyDescent="0.2">
      <c r="A27" s="145" t="s">
        <v>27</v>
      </c>
      <c r="B27" s="450" t="s">
        <v>152</v>
      </c>
      <c r="C27" s="450"/>
      <c r="D27" s="450"/>
      <c r="E27" s="450"/>
      <c r="F27" s="146">
        <v>1</v>
      </c>
      <c r="G27" s="147">
        <f>F18*F27</f>
        <v>0</v>
      </c>
      <c r="H27" s="59"/>
    </row>
    <row r="28" spans="1:8" s="34" customFormat="1" x14ac:dyDescent="0.2">
      <c r="A28" s="145" t="s">
        <v>28</v>
      </c>
      <c r="B28" s="448" t="s">
        <v>116</v>
      </c>
      <c r="C28" s="448"/>
      <c r="D28" s="448"/>
      <c r="E28" s="448"/>
      <c r="F28" s="148"/>
      <c r="G28" s="147">
        <f>ROUND(F18*F28,2)</f>
        <v>0</v>
      </c>
      <c r="H28" s="59"/>
    </row>
    <row r="29" spans="1:8" s="34" customFormat="1" x14ac:dyDescent="0.2">
      <c r="A29" s="145" t="s">
        <v>29</v>
      </c>
      <c r="B29" s="448" t="s">
        <v>14</v>
      </c>
      <c r="C29" s="448"/>
      <c r="D29" s="448"/>
      <c r="E29" s="448"/>
      <c r="F29" s="148">
        <v>0.4</v>
      </c>
      <c r="G29" s="147">
        <f>ROUND(F15*F29,2)</f>
        <v>0</v>
      </c>
      <c r="H29" s="59"/>
    </row>
    <row r="30" spans="1:8" s="34" customFormat="1" x14ac:dyDescent="0.2">
      <c r="A30" s="145" t="s">
        <v>30</v>
      </c>
      <c r="B30" s="448" t="s">
        <v>153</v>
      </c>
      <c r="C30" s="448"/>
      <c r="D30" s="448"/>
      <c r="E30" s="448"/>
      <c r="F30" s="148"/>
      <c r="G30" s="147">
        <f>ROUND(F18*F30,2)</f>
        <v>0</v>
      </c>
      <c r="H30" s="59"/>
    </row>
    <row r="31" spans="1:8" s="34" customFormat="1" x14ac:dyDescent="0.2">
      <c r="A31" s="145" t="s">
        <v>31</v>
      </c>
      <c r="B31" s="448" t="s">
        <v>32</v>
      </c>
      <c r="C31" s="448"/>
      <c r="D31" s="448"/>
      <c r="E31" s="448"/>
      <c r="F31" s="146">
        <f>ROUND((ROUND((1*13),2)/52.5)*60,2)</f>
        <v>14.86</v>
      </c>
      <c r="G31" s="147">
        <f>ROUND((F18/192*0.2)*F31,2)</f>
        <v>0</v>
      </c>
      <c r="H31" s="59"/>
    </row>
    <row r="32" spans="1:8" s="34" customFormat="1" x14ac:dyDescent="0.2">
      <c r="A32" s="145" t="s">
        <v>33</v>
      </c>
      <c r="B32" s="448" t="s">
        <v>154</v>
      </c>
      <c r="C32" s="448"/>
      <c r="D32" s="448"/>
      <c r="E32" s="448"/>
      <c r="F32" s="146">
        <f>ROUND(SUM(F31)/25*5,2)</f>
        <v>2.97</v>
      </c>
      <c r="G32" s="147">
        <f>ROUND((F18/192*0.2)*F32,2)</f>
        <v>0</v>
      </c>
      <c r="H32" s="59"/>
    </row>
    <row r="33" spans="1:8" s="34" customFormat="1" x14ac:dyDescent="0.2">
      <c r="A33" s="145" t="s">
        <v>47</v>
      </c>
      <c r="B33" s="448" t="s">
        <v>155</v>
      </c>
      <c r="C33" s="448"/>
      <c r="D33" s="448"/>
      <c r="E33" s="448"/>
      <c r="F33" s="148"/>
      <c r="G33" s="147">
        <v>0</v>
      </c>
    </row>
    <row r="34" spans="1:8" x14ac:dyDescent="0.2">
      <c r="A34" s="419" t="s">
        <v>34</v>
      </c>
      <c r="B34" s="400"/>
      <c r="C34" s="400"/>
      <c r="D34" s="400"/>
      <c r="E34" s="400"/>
      <c r="F34" s="449"/>
      <c r="G34" s="149">
        <f>SUM(G27:G33)</f>
        <v>0</v>
      </c>
    </row>
    <row r="35" spans="1:8" x14ac:dyDescent="0.2">
      <c r="A35" s="412" t="s">
        <v>35</v>
      </c>
      <c r="B35" s="413"/>
      <c r="C35" s="413"/>
      <c r="D35" s="413"/>
      <c r="E35" s="413"/>
      <c r="F35" s="414"/>
      <c r="G35" s="415"/>
    </row>
    <row r="36" spans="1:8" x14ac:dyDescent="0.2">
      <c r="A36" s="420" t="s">
        <v>36</v>
      </c>
      <c r="B36" s="421"/>
      <c r="C36" s="421"/>
      <c r="D36" s="421"/>
      <c r="E36" s="421"/>
      <c r="F36" s="421"/>
      <c r="G36" s="422"/>
      <c r="H36" s="4"/>
    </row>
    <row r="37" spans="1:8" s="7" customFormat="1" x14ac:dyDescent="0.2">
      <c r="A37" s="36" t="s">
        <v>27</v>
      </c>
      <c r="B37" s="423" t="s">
        <v>37</v>
      </c>
      <c r="C37" s="424"/>
      <c r="D37" s="424"/>
      <c r="E37" s="447"/>
      <c r="F37" s="150">
        <f>ROUND((1/12),6)*0</f>
        <v>0</v>
      </c>
      <c r="G37" s="151">
        <f>ROUND(G$34*F37,2)</f>
        <v>0</v>
      </c>
      <c r="H37" s="57"/>
    </row>
    <row r="38" spans="1:8" x14ac:dyDescent="0.2">
      <c r="A38" s="152" t="s">
        <v>28</v>
      </c>
      <c r="B38" s="434" t="s">
        <v>156</v>
      </c>
      <c r="C38" s="435"/>
      <c r="D38" s="435"/>
      <c r="E38" s="445"/>
      <c r="F38" s="153">
        <f>ROUND((1/11)+(1/11)/3, 3)*0</f>
        <v>0</v>
      </c>
      <c r="G38" s="8">
        <f>ROUND(G$34*F38,2)</f>
        <v>0</v>
      </c>
      <c r="H38" s="4"/>
    </row>
    <row r="39" spans="1:8" x14ac:dyDescent="0.2">
      <c r="A39" s="154"/>
      <c r="B39" s="446" t="s">
        <v>38</v>
      </c>
      <c r="C39" s="446"/>
      <c r="D39" s="446"/>
      <c r="E39" s="446"/>
      <c r="F39" s="37">
        <f>SUM(F37:F38)</f>
        <v>0</v>
      </c>
      <c r="G39" s="151"/>
      <c r="H39" s="4"/>
    </row>
    <row r="40" spans="1:8" x14ac:dyDescent="0.2">
      <c r="A40" s="155" t="s">
        <v>29</v>
      </c>
      <c r="B40" s="38" t="s">
        <v>39</v>
      </c>
      <c r="C40" s="39"/>
      <c r="D40" s="39"/>
      <c r="E40" s="39"/>
      <c r="F40" s="40">
        <f>ROUND((F51*F39),4)</f>
        <v>0</v>
      </c>
      <c r="G40" s="9">
        <f>ROUND(G$34*F40,2)</f>
        <v>0</v>
      </c>
      <c r="H40" s="4"/>
    </row>
    <row r="41" spans="1:8" x14ac:dyDescent="0.2">
      <c r="A41" s="427" t="s">
        <v>40</v>
      </c>
      <c r="B41" s="428"/>
      <c r="C41" s="428"/>
      <c r="D41" s="428"/>
      <c r="E41" s="426"/>
      <c r="F41" s="41">
        <f>ROUND(SUM(F39:F40),4)</f>
        <v>0</v>
      </c>
      <c r="G41" s="156">
        <f>SUM(G37:G40)</f>
        <v>0</v>
      </c>
      <c r="H41" s="4">
        <f>ROUND(G34*F41,2)</f>
        <v>0</v>
      </c>
    </row>
    <row r="42" spans="1:8" x14ac:dyDescent="0.2">
      <c r="A42" s="420" t="s">
        <v>118</v>
      </c>
      <c r="B42" s="421"/>
      <c r="C42" s="421"/>
      <c r="D42" s="421"/>
      <c r="E42" s="421"/>
      <c r="F42" s="421"/>
      <c r="G42" s="422"/>
      <c r="H42" s="4">
        <f>SUM(G41,G34)</f>
        <v>0</v>
      </c>
    </row>
    <row r="43" spans="1:8" x14ac:dyDescent="0.2">
      <c r="A43" s="42" t="s">
        <v>27</v>
      </c>
      <c r="B43" s="423" t="s">
        <v>41</v>
      </c>
      <c r="C43" s="424"/>
      <c r="D43" s="424"/>
      <c r="E43" s="447"/>
      <c r="F43" s="43">
        <v>0</v>
      </c>
      <c r="G43" s="23">
        <f>ROUND((G$34)*F43,2)</f>
        <v>0</v>
      </c>
      <c r="H43" s="4"/>
    </row>
    <row r="44" spans="1:8" x14ac:dyDescent="0.2">
      <c r="A44" s="36" t="s">
        <v>28</v>
      </c>
      <c r="B44" s="432" t="s">
        <v>42</v>
      </c>
      <c r="C44" s="433"/>
      <c r="D44" s="433"/>
      <c r="E44" s="444"/>
      <c r="F44" s="150">
        <v>0</v>
      </c>
      <c r="G44" s="157">
        <f>ROUND((G$34)*F44,2)</f>
        <v>0</v>
      </c>
      <c r="H44" s="4"/>
    </row>
    <row r="45" spans="1:8" x14ac:dyDescent="0.2">
      <c r="A45" s="36" t="s">
        <v>29</v>
      </c>
      <c r="B45" s="432" t="s">
        <v>43</v>
      </c>
      <c r="C45" s="433"/>
      <c r="D45" s="433"/>
      <c r="E45" s="444"/>
      <c r="F45" s="158">
        <v>0</v>
      </c>
      <c r="G45" s="157">
        <f t="shared" ref="G45:G50" si="0">ROUND((G$34)*F45,2)</f>
        <v>0</v>
      </c>
      <c r="H45" s="4"/>
    </row>
    <row r="46" spans="1:8" x14ac:dyDescent="0.2">
      <c r="A46" s="36" t="s">
        <v>30</v>
      </c>
      <c r="B46" s="432" t="s">
        <v>44</v>
      </c>
      <c r="C46" s="433"/>
      <c r="D46" s="433"/>
      <c r="E46" s="444"/>
      <c r="F46" s="150">
        <v>0</v>
      </c>
      <c r="G46" s="157">
        <f t="shared" si="0"/>
        <v>0</v>
      </c>
      <c r="H46" s="4"/>
    </row>
    <row r="47" spans="1:8" x14ac:dyDescent="0.2">
      <c r="A47" s="36" t="s">
        <v>31</v>
      </c>
      <c r="B47" s="432" t="s">
        <v>45</v>
      </c>
      <c r="C47" s="433"/>
      <c r="D47" s="433"/>
      <c r="E47" s="444"/>
      <c r="F47" s="150">
        <v>0</v>
      </c>
      <c r="G47" s="157">
        <f t="shared" si="0"/>
        <v>0</v>
      </c>
      <c r="H47" s="4"/>
    </row>
    <row r="48" spans="1:8" x14ac:dyDescent="0.2">
      <c r="A48" s="36" t="s">
        <v>33</v>
      </c>
      <c r="B48" s="432" t="s">
        <v>46</v>
      </c>
      <c r="C48" s="433"/>
      <c r="D48" s="433"/>
      <c r="E48" s="444"/>
      <c r="F48" s="150">
        <v>0</v>
      </c>
      <c r="G48" s="157">
        <f t="shared" si="0"/>
        <v>0</v>
      </c>
      <c r="H48" s="4"/>
    </row>
    <row r="49" spans="1:8" x14ac:dyDescent="0.2">
      <c r="A49" s="36" t="s">
        <v>47</v>
      </c>
      <c r="B49" s="432" t="s">
        <v>48</v>
      </c>
      <c r="C49" s="433"/>
      <c r="D49" s="433"/>
      <c r="E49" s="444"/>
      <c r="F49" s="150">
        <v>0</v>
      </c>
      <c r="G49" s="157">
        <f t="shared" si="0"/>
        <v>0</v>
      </c>
      <c r="H49" s="4"/>
    </row>
    <row r="50" spans="1:8" x14ac:dyDescent="0.2">
      <c r="A50" s="152" t="s">
        <v>49</v>
      </c>
      <c r="B50" s="434" t="s">
        <v>50</v>
      </c>
      <c r="C50" s="435"/>
      <c r="D50" s="435"/>
      <c r="E50" s="445"/>
      <c r="F50" s="153">
        <v>0</v>
      </c>
      <c r="G50" s="157">
        <f t="shared" si="0"/>
        <v>0</v>
      </c>
      <c r="H50" s="4"/>
    </row>
    <row r="51" spans="1:8" x14ac:dyDescent="0.2">
      <c r="A51" s="427" t="s">
        <v>51</v>
      </c>
      <c r="B51" s="428"/>
      <c r="C51" s="428"/>
      <c r="D51" s="428"/>
      <c r="E51" s="426"/>
      <c r="F51" s="41">
        <f>SUM(F43:F50)</f>
        <v>0</v>
      </c>
      <c r="G51" s="156">
        <f>SUM(G43:G50)</f>
        <v>0</v>
      </c>
      <c r="H51" s="4">
        <f>ROUND(G34*F51,2)</f>
        <v>0</v>
      </c>
    </row>
    <row r="52" spans="1:8" x14ac:dyDescent="0.2">
      <c r="A52" s="420" t="s">
        <v>52</v>
      </c>
      <c r="B52" s="421"/>
      <c r="C52" s="421"/>
      <c r="D52" s="421"/>
      <c r="E52" s="421"/>
      <c r="F52" s="421"/>
      <c r="G52" s="422"/>
      <c r="H52" s="4"/>
    </row>
    <row r="53" spans="1:8" s="34" customFormat="1" x14ac:dyDescent="0.2">
      <c r="A53" s="42" t="s">
        <v>27</v>
      </c>
      <c r="B53" s="440" t="s">
        <v>53</v>
      </c>
      <c r="C53" s="441"/>
      <c r="D53" s="441"/>
      <c r="E53" s="159">
        <v>0</v>
      </c>
      <c r="F53" s="58">
        <v>52</v>
      </c>
      <c r="G53" s="15">
        <f>IF(ROUND((E53*F53)-(G27*0.06),2)&lt;0,0,ROUND((E53*F53)-(G27*0.06),2))</f>
        <v>0</v>
      </c>
      <c r="H53" s="35"/>
    </row>
    <row r="54" spans="1:8" s="34" customFormat="1" x14ac:dyDescent="0.2">
      <c r="A54" s="36" t="s">
        <v>54</v>
      </c>
      <c r="B54" s="438" t="s">
        <v>55</v>
      </c>
      <c r="C54" s="439"/>
      <c r="D54" s="439"/>
      <c r="E54" s="159">
        <v>0</v>
      </c>
      <c r="F54" s="160">
        <v>26</v>
      </c>
      <c r="G54" s="147">
        <f>ROUND((E54*F54),2)</f>
        <v>0</v>
      </c>
      <c r="H54" s="35"/>
    </row>
    <row r="55" spans="1:8" s="34" customFormat="1" x14ac:dyDescent="0.2">
      <c r="A55" s="36" t="s">
        <v>56</v>
      </c>
      <c r="B55" s="438" t="s">
        <v>57</v>
      </c>
      <c r="C55" s="439"/>
      <c r="D55" s="439"/>
      <c r="E55" s="159">
        <v>0</v>
      </c>
      <c r="F55" s="160">
        <v>1</v>
      </c>
      <c r="G55" s="147">
        <f>ROUND((E55*F55),2)</f>
        <v>0</v>
      </c>
      <c r="H55" s="35"/>
    </row>
    <row r="56" spans="1:8" s="34" customFormat="1" x14ac:dyDescent="0.2">
      <c r="A56" s="36" t="s">
        <v>29</v>
      </c>
      <c r="B56" s="438" t="s">
        <v>151</v>
      </c>
      <c r="C56" s="439"/>
      <c r="D56" s="439"/>
      <c r="E56" s="159">
        <v>0</v>
      </c>
      <c r="F56" s="160">
        <v>1</v>
      </c>
      <c r="G56" s="147">
        <f>ROUND((E56*F56),2)</f>
        <v>0</v>
      </c>
      <c r="H56" s="35"/>
    </row>
    <row r="57" spans="1:8" s="34" customFormat="1" x14ac:dyDescent="0.2">
      <c r="A57" s="36" t="s">
        <v>30</v>
      </c>
      <c r="B57" s="438" t="s">
        <v>151</v>
      </c>
      <c r="C57" s="439"/>
      <c r="D57" s="439"/>
      <c r="E57" s="159">
        <f>ROUND((F18*30%)*5%,2)*0</f>
        <v>0</v>
      </c>
      <c r="F57" s="160">
        <v>1</v>
      </c>
      <c r="G57" s="147">
        <f t="shared" ref="G57:G61" si="1">ROUND((E57*F57),2)</f>
        <v>0</v>
      </c>
      <c r="H57" s="35"/>
    </row>
    <row r="58" spans="1:8" s="34" customFormat="1" x14ac:dyDescent="0.2">
      <c r="A58" s="36" t="s">
        <v>31</v>
      </c>
      <c r="B58" s="438" t="s">
        <v>151</v>
      </c>
      <c r="C58" s="439"/>
      <c r="D58" s="439"/>
      <c r="E58" s="159">
        <v>0</v>
      </c>
      <c r="F58" s="160">
        <v>1</v>
      </c>
      <c r="G58" s="147">
        <f>ROUND((E58*F58)/12,2)</f>
        <v>0</v>
      </c>
      <c r="H58" s="35"/>
    </row>
    <row r="59" spans="1:8" s="34" customFormat="1" x14ac:dyDescent="0.2">
      <c r="A59" s="36" t="s">
        <v>33</v>
      </c>
      <c r="B59" s="438" t="s">
        <v>151</v>
      </c>
      <c r="C59" s="439"/>
      <c r="D59" s="439"/>
      <c r="E59" s="159">
        <v>0</v>
      </c>
      <c r="F59" s="161">
        <v>1</v>
      </c>
      <c r="G59" s="162">
        <f t="shared" ref="G59" si="2">ROUND((E59*F59),2)</f>
        <v>0</v>
      </c>
      <c r="H59" s="35"/>
    </row>
    <row r="60" spans="1:8" s="34" customFormat="1" x14ac:dyDescent="0.2">
      <c r="A60" s="36" t="s">
        <v>47</v>
      </c>
      <c r="B60" s="438" t="s">
        <v>151</v>
      </c>
      <c r="C60" s="439"/>
      <c r="D60" s="439"/>
      <c r="E60" s="159">
        <v>0</v>
      </c>
      <c r="F60" s="160">
        <v>1</v>
      </c>
      <c r="G60" s="147">
        <f>ROUND((E60*F60)/12,2)</f>
        <v>0</v>
      </c>
      <c r="H60" s="35"/>
    </row>
    <row r="61" spans="1:8" s="34" customFormat="1" x14ac:dyDescent="0.2">
      <c r="A61" s="145" t="s">
        <v>49</v>
      </c>
      <c r="B61" s="438" t="s">
        <v>151</v>
      </c>
      <c r="C61" s="439"/>
      <c r="D61" s="439"/>
      <c r="E61" s="159">
        <v>0</v>
      </c>
      <c r="F61" s="160">
        <v>1</v>
      </c>
      <c r="G61" s="163">
        <f t="shared" si="1"/>
        <v>0</v>
      </c>
      <c r="H61" s="35"/>
    </row>
    <row r="62" spans="1:8" s="34" customFormat="1" x14ac:dyDescent="0.2">
      <c r="A62" s="36" t="s">
        <v>150</v>
      </c>
      <c r="B62" s="442" t="s">
        <v>151</v>
      </c>
      <c r="C62" s="443"/>
      <c r="D62" s="443"/>
      <c r="E62" s="164">
        <v>0</v>
      </c>
      <c r="F62" s="160">
        <v>1</v>
      </c>
      <c r="G62" s="147">
        <v>0</v>
      </c>
      <c r="H62" s="35"/>
    </row>
    <row r="63" spans="1:8" x14ac:dyDescent="0.2">
      <c r="A63" s="398" t="s">
        <v>59</v>
      </c>
      <c r="B63" s="399"/>
      <c r="C63" s="399"/>
      <c r="D63" s="399"/>
      <c r="E63" s="399"/>
      <c r="F63" s="400"/>
      <c r="G63" s="149">
        <f>SUM(G53:G62)</f>
        <v>0</v>
      </c>
      <c r="H63" s="4"/>
    </row>
    <row r="64" spans="1:8" x14ac:dyDescent="0.2">
      <c r="A64" s="412" t="s">
        <v>60</v>
      </c>
      <c r="B64" s="413"/>
      <c r="C64" s="413"/>
      <c r="D64" s="413"/>
      <c r="E64" s="413"/>
      <c r="F64" s="414"/>
      <c r="G64" s="415"/>
      <c r="H64" s="4"/>
    </row>
    <row r="65" spans="1:8" x14ac:dyDescent="0.2">
      <c r="A65" s="16" t="s">
        <v>61</v>
      </c>
      <c r="B65" s="416" t="s">
        <v>62</v>
      </c>
      <c r="C65" s="417"/>
      <c r="D65" s="417"/>
      <c r="E65" s="417"/>
      <c r="F65" s="17">
        <f>F41</f>
        <v>0</v>
      </c>
      <c r="G65" s="18">
        <f>G41</f>
        <v>0</v>
      </c>
      <c r="H65" s="4"/>
    </row>
    <row r="66" spans="1:8" x14ac:dyDescent="0.2">
      <c r="A66" s="165" t="s">
        <v>63</v>
      </c>
      <c r="B66" s="389" t="s">
        <v>128</v>
      </c>
      <c r="C66" s="390"/>
      <c r="D66" s="390"/>
      <c r="E66" s="390"/>
      <c r="F66" s="19">
        <f>F51</f>
        <v>0</v>
      </c>
      <c r="G66" s="166">
        <f>G51</f>
        <v>0</v>
      </c>
      <c r="H66" s="4"/>
    </row>
    <row r="67" spans="1:8" x14ac:dyDescent="0.2">
      <c r="A67" s="165" t="s">
        <v>64</v>
      </c>
      <c r="B67" s="389" t="s">
        <v>65</v>
      </c>
      <c r="C67" s="390"/>
      <c r="D67" s="390"/>
      <c r="E67" s="390"/>
      <c r="F67" s="391"/>
      <c r="G67" s="166">
        <f>G63</f>
        <v>0</v>
      </c>
      <c r="H67" s="4"/>
    </row>
    <row r="68" spans="1:8" x14ac:dyDescent="0.2">
      <c r="A68" s="398" t="s">
        <v>66</v>
      </c>
      <c r="B68" s="399"/>
      <c r="C68" s="399"/>
      <c r="D68" s="399"/>
      <c r="E68" s="399"/>
      <c r="F68" s="400"/>
      <c r="G68" s="149">
        <f>SUM(G65:G67)</f>
        <v>0</v>
      </c>
      <c r="H68" s="4"/>
    </row>
    <row r="69" spans="1:8" x14ac:dyDescent="0.2">
      <c r="A69" s="412" t="s">
        <v>67</v>
      </c>
      <c r="B69" s="413"/>
      <c r="C69" s="413"/>
      <c r="D69" s="413"/>
      <c r="E69" s="413"/>
      <c r="F69" s="414"/>
      <c r="G69" s="415"/>
      <c r="H69" s="4"/>
    </row>
    <row r="70" spans="1:8" s="22" customFormat="1" x14ac:dyDescent="0.2">
      <c r="A70" s="143">
        <v>3</v>
      </c>
      <c r="B70" s="20" t="s">
        <v>68</v>
      </c>
      <c r="C70" s="20"/>
      <c r="D70" s="20"/>
      <c r="E70" s="20"/>
      <c r="F70" s="20"/>
      <c r="G70" s="21"/>
      <c r="H70" s="4"/>
    </row>
    <row r="71" spans="1:8" x14ac:dyDescent="0.2">
      <c r="A71" s="11" t="s">
        <v>27</v>
      </c>
      <c r="B71" s="404" t="s">
        <v>69</v>
      </c>
      <c r="C71" s="405"/>
      <c r="D71" s="405"/>
      <c r="E71" s="405"/>
      <c r="F71" s="48">
        <f>ROUND((1/12)*0.05,4)*0</f>
        <v>0</v>
      </c>
      <c r="G71" s="23">
        <f t="shared" ref="G71:G76" si="3">ROUND(G$34*F71,2)</f>
        <v>0</v>
      </c>
      <c r="H71" s="4"/>
    </row>
    <row r="72" spans="1:8" x14ac:dyDescent="0.2">
      <c r="A72" s="5" t="s">
        <v>28</v>
      </c>
      <c r="B72" s="406" t="s">
        <v>70</v>
      </c>
      <c r="C72" s="407"/>
      <c r="D72" s="407"/>
      <c r="E72" s="407"/>
      <c r="F72" s="167">
        <f>ROUND((F71*F50),4)</f>
        <v>0</v>
      </c>
      <c r="G72" s="157">
        <f t="shared" si="3"/>
        <v>0</v>
      </c>
      <c r="H72" s="4"/>
    </row>
    <row r="73" spans="1:8" x14ac:dyDescent="0.2">
      <c r="A73" s="5" t="s">
        <v>29</v>
      </c>
      <c r="B73" s="406" t="s">
        <v>135</v>
      </c>
      <c r="C73" s="407"/>
      <c r="D73" s="407"/>
      <c r="E73" s="407"/>
      <c r="F73" s="167">
        <f>ROUND((0.08*0.4*0.9)*(1+0.09+0.09+0.3),2)*0</f>
        <v>0</v>
      </c>
      <c r="G73" s="157">
        <f t="shared" si="3"/>
        <v>0</v>
      </c>
      <c r="H73" s="4"/>
    </row>
    <row r="74" spans="1:8" x14ac:dyDescent="0.2">
      <c r="A74" s="5" t="s">
        <v>30</v>
      </c>
      <c r="B74" s="406" t="s">
        <v>71</v>
      </c>
      <c r="C74" s="407"/>
      <c r="D74" s="407"/>
      <c r="E74" s="407"/>
      <c r="F74" s="167">
        <f>ROUND(100%/30*7/12*100%,4)*0</f>
        <v>0</v>
      </c>
      <c r="G74" s="157">
        <f t="shared" si="3"/>
        <v>0</v>
      </c>
      <c r="H74" s="4"/>
    </row>
    <row r="75" spans="1:8" s="3" customFormat="1" x14ac:dyDescent="0.2">
      <c r="A75" s="5" t="s">
        <v>31</v>
      </c>
      <c r="B75" s="406" t="s">
        <v>119</v>
      </c>
      <c r="C75" s="407"/>
      <c r="D75" s="407"/>
      <c r="E75" s="407"/>
      <c r="F75" s="167">
        <f>ROUND(F74*F51,4)</f>
        <v>0</v>
      </c>
      <c r="G75" s="157">
        <f t="shared" si="3"/>
        <v>0</v>
      </c>
      <c r="H75" s="4"/>
    </row>
    <row r="76" spans="1:8" x14ac:dyDescent="0.2">
      <c r="A76" s="5" t="s">
        <v>33</v>
      </c>
      <c r="B76" s="436" t="s">
        <v>136</v>
      </c>
      <c r="C76" s="437"/>
      <c r="D76" s="437"/>
      <c r="E76" s="437"/>
      <c r="F76" s="168">
        <v>0</v>
      </c>
      <c r="G76" s="169">
        <f t="shared" si="3"/>
        <v>0</v>
      </c>
      <c r="H76" s="4"/>
    </row>
    <row r="77" spans="1:8" x14ac:dyDescent="0.2">
      <c r="A77" s="398" t="s">
        <v>72</v>
      </c>
      <c r="B77" s="399"/>
      <c r="C77" s="399"/>
      <c r="D77" s="399"/>
      <c r="E77" s="399"/>
      <c r="F77" s="24">
        <f>SUM(F71:F76)</f>
        <v>0</v>
      </c>
      <c r="G77" s="170">
        <f>SUM(G71:G76)</f>
        <v>0</v>
      </c>
      <c r="H77" s="4">
        <f>ROUND(G34*F77,2)</f>
        <v>0</v>
      </c>
    </row>
    <row r="78" spans="1:8" x14ac:dyDescent="0.2">
      <c r="A78" s="412" t="s">
        <v>73</v>
      </c>
      <c r="B78" s="413"/>
      <c r="C78" s="413"/>
      <c r="D78" s="413"/>
      <c r="E78" s="413"/>
      <c r="F78" s="414"/>
      <c r="G78" s="415"/>
      <c r="H78" s="4"/>
    </row>
    <row r="79" spans="1:8" s="22" customFormat="1" x14ac:dyDescent="0.2">
      <c r="A79" s="420" t="s">
        <v>120</v>
      </c>
      <c r="B79" s="421"/>
      <c r="C79" s="421"/>
      <c r="D79" s="421"/>
      <c r="E79" s="421"/>
      <c r="F79" s="421"/>
      <c r="G79" s="422"/>
      <c r="H79" s="4"/>
    </row>
    <row r="80" spans="1:8" x14ac:dyDescent="0.2">
      <c r="A80" s="42" t="s">
        <v>27</v>
      </c>
      <c r="B80" s="423" t="s">
        <v>188</v>
      </c>
      <c r="C80" s="424"/>
      <c r="D80" s="424"/>
      <c r="E80" s="424"/>
      <c r="F80" s="43">
        <v>0</v>
      </c>
      <c r="G80" s="23">
        <f t="shared" ref="G80:G85" si="4">ROUND(G$34*F80,2)</f>
        <v>0</v>
      </c>
      <c r="H80" s="4"/>
    </row>
    <row r="81" spans="1:8" x14ac:dyDescent="0.2">
      <c r="A81" s="36" t="s">
        <v>28</v>
      </c>
      <c r="B81" s="432" t="s">
        <v>121</v>
      </c>
      <c r="C81" s="433"/>
      <c r="D81" s="433"/>
      <c r="E81" s="433"/>
      <c r="F81" s="150">
        <f>ROUND(((1/30)/12)*1,4)*0</f>
        <v>0</v>
      </c>
      <c r="G81" s="157">
        <f t="shared" si="4"/>
        <v>0</v>
      </c>
      <c r="H81" s="4"/>
    </row>
    <row r="82" spans="1:8" x14ac:dyDescent="0.2">
      <c r="A82" s="36" t="s">
        <v>29</v>
      </c>
      <c r="B82" s="432" t="s">
        <v>122</v>
      </c>
      <c r="C82" s="433"/>
      <c r="D82" s="433"/>
      <c r="E82" s="433"/>
      <c r="F82" s="150">
        <f>ROUND((((1/30)/12)*5)*0.02,4)*0</f>
        <v>0</v>
      </c>
      <c r="G82" s="157">
        <f t="shared" si="4"/>
        <v>0</v>
      </c>
      <c r="H82" s="4"/>
    </row>
    <row r="83" spans="1:8" x14ac:dyDescent="0.2">
      <c r="A83" s="36" t="s">
        <v>30</v>
      </c>
      <c r="B83" s="432" t="s">
        <v>123</v>
      </c>
      <c r="C83" s="433"/>
      <c r="D83" s="433"/>
      <c r="E83" s="433"/>
      <c r="F83" s="150">
        <f>ROUND((((1/30)/12)*15)*0.05,4)*0</f>
        <v>0</v>
      </c>
      <c r="G83" s="157">
        <f t="shared" si="4"/>
        <v>0</v>
      </c>
      <c r="H83" s="4"/>
    </row>
    <row r="84" spans="1:8" x14ac:dyDescent="0.2">
      <c r="A84" s="36" t="s">
        <v>31</v>
      </c>
      <c r="B84" s="432" t="s">
        <v>190</v>
      </c>
      <c r="C84" s="433"/>
      <c r="D84" s="433"/>
      <c r="E84" s="433"/>
      <c r="F84" s="150">
        <v>0</v>
      </c>
      <c r="G84" s="157">
        <f t="shared" si="4"/>
        <v>0</v>
      </c>
      <c r="H84" s="4"/>
    </row>
    <row r="85" spans="1:8" x14ac:dyDescent="0.2">
      <c r="A85" s="36" t="s">
        <v>33</v>
      </c>
      <c r="B85" s="434" t="s">
        <v>124</v>
      </c>
      <c r="C85" s="435"/>
      <c r="D85" s="435"/>
      <c r="E85" s="435"/>
      <c r="F85" s="153">
        <f>ROUND((((1/30)/12)*5)*0.5,4)*0</f>
        <v>0</v>
      </c>
      <c r="G85" s="169">
        <f t="shared" si="4"/>
        <v>0</v>
      </c>
      <c r="H85" s="4"/>
    </row>
    <row r="86" spans="1:8" x14ac:dyDescent="0.2">
      <c r="A86" s="425" t="s">
        <v>74</v>
      </c>
      <c r="B86" s="426"/>
      <c r="C86" s="426"/>
      <c r="D86" s="426"/>
      <c r="E86" s="426"/>
      <c r="F86" s="41">
        <f>SUM(F80:F85)</f>
        <v>0</v>
      </c>
      <c r="G86" s="156">
        <f>SUM(G80:G85)</f>
        <v>0</v>
      </c>
      <c r="H86" s="4">
        <f>ROUND(G34*F86,2)</f>
        <v>0</v>
      </c>
    </row>
    <row r="87" spans="1:8" s="22" customFormat="1" x14ac:dyDescent="0.2">
      <c r="A87" s="429" t="s">
        <v>75</v>
      </c>
      <c r="B87" s="430"/>
      <c r="C87" s="430"/>
      <c r="D87" s="430"/>
      <c r="E87" s="430"/>
      <c r="F87" s="430"/>
      <c r="G87" s="431"/>
      <c r="H87" s="4"/>
    </row>
    <row r="88" spans="1:8" x14ac:dyDescent="0.2">
      <c r="A88" s="11" t="s">
        <v>27</v>
      </c>
      <c r="B88" s="404" t="s">
        <v>76</v>
      </c>
      <c r="C88" s="405"/>
      <c r="D88" s="405"/>
      <c r="E88" s="405"/>
      <c r="F88" s="43">
        <f xml:space="preserve"> ROUND((((ROUND((1/11)+(1/11)/3, 3))*4)/12)*1%,4)*0</f>
        <v>0</v>
      </c>
      <c r="G88" s="23">
        <f>ROUND(G$34*F88,2)</f>
        <v>0</v>
      </c>
      <c r="H88" s="4"/>
    </row>
    <row r="89" spans="1:8" x14ac:dyDescent="0.2">
      <c r="A89" s="5" t="s">
        <v>28</v>
      </c>
      <c r="B89" s="406" t="s">
        <v>77</v>
      </c>
      <c r="C89" s="407"/>
      <c r="D89" s="407"/>
      <c r="E89" s="407"/>
      <c r="F89" s="150">
        <f>ROUND(F88*F51,4)</f>
        <v>0</v>
      </c>
      <c r="G89" s="157">
        <f>ROUND(G$34*F89,2)</f>
        <v>0</v>
      </c>
      <c r="H89" s="4"/>
    </row>
    <row r="90" spans="1:8" x14ac:dyDescent="0.2">
      <c r="A90" s="5" t="s">
        <v>29</v>
      </c>
      <c r="B90" s="406" t="s">
        <v>78</v>
      </c>
      <c r="C90" s="407"/>
      <c r="D90" s="407"/>
      <c r="E90" s="407"/>
      <c r="F90" s="150">
        <f>ROUND(ROUND(ROUND(((1+1/12)*4)/12,4)*1%,4)*F51,4)</f>
        <v>0</v>
      </c>
      <c r="G90" s="157">
        <f>ROUND(G$34*F90,2)</f>
        <v>0</v>
      </c>
      <c r="H90" s="4"/>
    </row>
    <row r="91" spans="1:8" x14ac:dyDescent="0.2">
      <c r="A91" s="5" t="s">
        <v>30</v>
      </c>
      <c r="B91" s="406" t="s">
        <v>58</v>
      </c>
      <c r="C91" s="407"/>
      <c r="D91" s="407"/>
      <c r="E91" s="407"/>
      <c r="F91" s="150">
        <v>0</v>
      </c>
      <c r="G91" s="169">
        <f>ROUND(G$34*F91,2)</f>
        <v>0</v>
      </c>
      <c r="H91" s="4"/>
    </row>
    <row r="92" spans="1:8" x14ac:dyDescent="0.2">
      <c r="A92" s="419" t="s">
        <v>79</v>
      </c>
      <c r="B92" s="400"/>
      <c r="C92" s="400"/>
      <c r="D92" s="400"/>
      <c r="E92" s="400"/>
      <c r="F92" s="10">
        <f>SUM(F88:F91)</f>
        <v>0</v>
      </c>
      <c r="G92" s="171">
        <f>SUM(G88:G91)</f>
        <v>0</v>
      </c>
      <c r="H92" s="4">
        <f>ROUND(G34*F92,2)</f>
        <v>0</v>
      </c>
    </row>
    <row r="93" spans="1:8" s="22" customFormat="1" x14ac:dyDescent="0.2">
      <c r="A93" s="429" t="s">
        <v>80</v>
      </c>
      <c r="B93" s="430"/>
      <c r="C93" s="430"/>
      <c r="D93" s="430"/>
      <c r="E93" s="430"/>
      <c r="F93" s="430"/>
      <c r="G93" s="431"/>
      <c r="H93" s="4"/>
    </row>
    <row r="94" spans="1:8" x14ac:dyDescent="0.2">
      <c r="A94" s="11" t="s">
        <v>27</v>
      </c>
      <c r="B94" s="404" t="s">
        <v>81</v>
      </c>
      <c r="C94" s="405"/>
      <c r="D94" s="405"/>
      <c r="E94" s="405"/>
      <c r="F94" s="12">
        <f>((1/220)*22)*0</f>
        <v>0</v>
      </c>
      <c r="G94" s="23">
        <f>ROUND(G$34*F94,2)</f>
        <v>0</v>
      </c>
      <c r="H94" s="4"/>
    </row>
    <row r="95" spans="1:8" x14ac:dyDescent="0.2">
      <c r="A95" s="11" t="s">
        <v>28</v>
      </c>
      <c r="B95" s="386" t="s">
        <v>205</v>
      </c>
      <c r="C95" s="387"/>
      <c r="D95" s="387"/>
      <c r="E95" s="388"/>
      <c r="F95" s="116">
        <f>F94*F51</f>
        <v>0</v>
      </c>
      <c r="G95" s="23">
        <f>ROUND(G$34*F95,2)</f>
        <v>0</v>
      </c>
      <c r="H95" s="4"/>
    </row>
    <row r="96" spans="1:8" x14ac:dyDescent="0.2">
      <c r="A96" s="419" t="s">
        <v>82</v>
      </c>
      <c r="B96" s="400"/>
      <c r="C96" s="400"/>
      <c r="D96" s="400"/>
      <c r="E96" s="400"/>
      <c r="F96" s="10">
        <f>SUM(F94:F94)</f>
        <v>0</v>
      </c>
      <c r="G96" s="171">
        <f>SUM(G94:G95)</f>
        <v>0</v>
      </c>
      <c r="H96" s="4">
        <f>ROUND(G34*F96,2)</f>
        <v>0</v>
      </c>
    </row>
    <row r="97" spans="1:8" s="45" customFormat="1" x14ac:dyDescent="0.2">
      <c r="A97" s="420" t="s">
        <v>125</v>
      </c>
      <c r="B97" s="421"/>
      <c r="C97" s="421"/>
      <c r="D97" s="421"/>
      <c r="E97" s="421"/>
      <c r="F97" s="421"/>
      <c r="G97" s="422"/>
      <c r="H97" s="35"/>
    </row>
    <row r="98" spans="1:8" s="34" customFormat="1" x14ac:dyDescent="0.2">
      <c r="A98" s="42" t="s">
        <v>27</v>
      </c>
      <c r="B98" s="423" t="s">
        <v>126</v>
      </c>
      <c r="C98" s="424"/>
      <c r="D98" s="424"/>
      <c r="E98" s="424"/>
      <c r="F98" s="12">
        <f>((((8*13)/12)/220)+((((8*13)/12)/220)*100%))*0</f>
        <v>0</v>
      </c>
      <c r="G98" s="23">
        <f>ROUND(G$34*F98,2)</f>
        <v>0</v>
      </c>
      <c r="H98" s="35"/>
    </row>
    <row r="99" spans="1:8" s="34" customFormat="1" x14ac:dyDescent="0.2">
      <c r="A99" s="11" t="s">
        <v>28</v>
      </c>
      <c r="B99" s="386" t="s">
        <v>205</v>
      </c>
      <c r="C99" s="387"/>
      <c r="D99" s="387"/>
      <c r="E99" s="388"/>
      <c r="F99" s="116">
        <f>F98*F51</f>
        <v>0</v>
      </c>
      <c r="G99" s="23">
        <f>ROUND(G$34*F99,2)</f>
        <v>0</v>
      </c>
      <c r="H99" s="35"/>
    </row>
    <row r="100" spans="1:8" s="34" customFormat="1" x14ac:dyDescent="0.2">
      <c r="A100" s="425" t="s">
        <v>127</v>
      </c>
      <c r="B100" s="426"/>
      <c r="C100" s="426"/>
      <c r="D100" s="426"/>
      <c r="E100" s="426"/>
      <c r="F100" s="41">
        <f>SUM(F98:F98)</f>
        <v>0</v>
      </c>
      <c r="G100" s="156">
        <f>SUM(G98:G99)</f>
        <v>0</v>
      </c>
      <c r="H100" s="35">
        <f>ROUND(G44*F100,2)</f>
        <v>0</v>
      </c>
    </row>
    <row r="101" spans="1:8" x14ac:dyDescent="0.2">
      <c r="A101" s="412" t="s">
        <v>83</v>
      </c>
      <c r="B101" s="413"/>
      <c r="C101" s="413"/>
      <c r="D101" s="413"/>
      <c r="E101" s="413"/>
      <c r="F101" s="414"/>
      <c r="G101" s="415"/>
      <c r="H101" s="4"/>
    </row>
    <row r="102" spans="1:8" x14ac:dyDescent="0.2">
      <c r="A102" s="16" t="s">
        <v>84</v>
      </c>
      <c r="B102" s="416" t="s">
        <v>129</v>
      </c>
      <c r="C102" s="417"/>
      <c r="D102" s="417"/>
      <c r="E102" s="417"/>
      <c r="F102" s="17">
        <f>F86</f>
        <v>0</v>
      </c>
      <c r="G102" s="18">
        <f>G86</f>
        <v>0</v>
      </c>
      <c r="H102" s="4"/>
    </row>
    <row r="103" spans="1:8" x14ac:dyDescent="0.2">
      <c r="A103" s="165" t="s">
        <v>85</v>
      </c>
      <c r="B103" s="389" t="s">
        <v>86</v>
      </c>
      <c r="C103" s="390"/>
      <c r="D103" s="390"/>
      <c r="E103" s="390"/>
      <c r="F103" s="19">
        <f>F92</f>
        <v>0</v>
      </c>
      <c r="G103" s="166">
        <f>G92</f>
        <v>0</v>
      </c>
      <c r="H103" s="4"/>
    </row>
    <row r="104" spans="1:8" x14ac:dyDescent="0.2">
      <c r="A104" s="165" t="s">
        <v>87</v>
      </c>
      <c r="B104" s="389" t="s">
        <v>88</v>
      </c>
      <c r="C104" s="390"/>
      <c r="D104" s="390"/>
      <c r="E104" s="390"/>
      <c r="F104" s="19">
        <f>F96</f>
        <v>0</v>
      </c>
      <c r="G104" s="166">
        <f>G96</f>
        <v>0</v>
      </c>
      <c r="H104" s="4"/>
    </row>
    <row r="105" spans="1:8" x14ac:dyDescent="0.2">
      <c r="A105" s="165" t="s">
        <v>131</v>
      </c>
      <c r="B105" s="395" t="s">
        <v>130</v>
      </c>
      <c r="C105" s="396"/>
      <c r="D105" s="396"/>
      <c r="E105" s="396"/>
      <c r="F105" s="19">
        <f>F100</f>
        <v>0</v>
      </c>
      <c r="G105" s="166">
        <f>G100</f>
        <v>0</v>
      </c>
      <c r="H105" s="4"/>
    </row>
    <row r="106" spans="1:8" x14ac:dyDescent="0.2">
      <c r="A106" s="398" t="s">
        <v>89</v>
      </c>
      <c r="B106" s="399"/>
      <c r="C106" s="399"/>
      <c r="D106" s="399"/>
      <c r="E106" s="399"/>
      <c r="F106" s="400"/>
      <c r="G106" s="149">
        <f>SUM(G102:G105)</f>
        <v>0</v>
      </c>
      <c r="H106" s="4"/>
    </row>
    <row r="107" spans="1:8" x14ac:dyDescent="0.2">
      <c r="A107" s="412" t="s">
        <v>90</v>
      </c>
      <c r="B107" s="413"/>
      <c r="C107" s="413"/>
      <c r="D107" s="413"/>
      <c r="E107" s="413"/>
      <c r="F107" s="414"/>
      <c r="G107" s="415"/>
      <c r="H107" s="4"/>
    </row>
    <row r="108" spans="1:8" x14ac:dyDescent="0.2">
      <c r="A108" s="11" t="s">
        <v>27</v>
      </c>
      <c r="B108" s="50" t="str">
        <f>'Insumos Diversos'!A114</f>
        <v>Uniformes</v>
      </c>
      <c r="C108" s="53"/>
      <c r="D108" s="53"/>
      <c r="E108" s="14">
        <f>'Insumos Diversos'!K124</f>
        <v>0</v>
      </c>
      <c r="F108" s="25">
        <v>1</v>
      </c>
      <c r="G108" s="147">
        <f>ROUND(SUM(C108:E108),2)*F108</f>
        <v>0</v>
      </c>
      <c r="H108" s="4"/>
    </row>
    <row r="109" spans="1:8" s="34" customFormat="1" x14ac:dyDescent="0.2">
      <c r="A109" s="36" t="s">
        <v>28</v>
      </c>
      <c r="B109" s="183" t="str">
        <f>'Insumos Diversos'!A99</f>
        <v>EPI's</v>
      </c>
      <c r="C109" s="184"/>
      <c r="D109" s="184"/>
      <c r="E109" s="44">
        <f>'Insumos Diversos'!K112</f>
        <v>0</v>
      </c>
      <c r="F109" s="46">
        <v>1</v>
      </c>
      <c r="G109" s="147">
        <f>ROUND((E109*F109),2)</f>
        <v>0</v>
      </c>
      <c r="H109" s="35"/>
    </row>
    <row r="110" spans="1:8" s="34" customFormat="1" x14ac:dyDescent="0.2">
      <c r="A110" s="36" t="s">
        <v>29</v>
      </c>
      <c r="B110" s="183" t="str">
        <f>'Insumos Diversos'!A4</f>
        <v>MATERIAIS (Limpeza)</v>
      </c>
      <c r="C110" s="184"/>
      <c r="D110" s="184"/>
      <c r="E110" s="44">
        <f>'Insumos Diversos'!K46</f>
        <v>0</v>
      </c>
      <c r="F110" s="47">
        <v>1</v>
      </c>
      <c r="G110" s="147">
        <f t="shared" ref="G110:G113" si="5">ROUND((E110*F110),2)</f>
        <v>0</v>
      </c>
      <c r="H110" s="35"/>
    </row>
    <row r="111" spans="1:8" s="34" customFormat="1" x14ac:dyDescent="0.2">
      <c r="A111" s="36" t="s">
        <v>30</v>
      </c>
      <c r="B111" s="183" t="str">
        <f>'Insumos Diversos'!A48</f>
        <v>UTENSÍLIOS - Jardinagem</v>
      </c>
      <c r="C111" s="184"/>
      <c r="D111" s="184"/>
      <c r="E111" s="44">
        <v>0</v>
      </c>
      <c r="F111" s="47">
        <v>1</v>
      </c>
      <c r="G111" s="147">
        <f t="shared" si="5"/>
        <v>0</v>
      </c>
      <c r="H111" s="35"/>
    </row>
    <row r="112" spans="1:8" s="34" customFormat="1" x14ac:dyDescent="0.2">
      <c r="A112" s="36" t="s">
        <v>31</v>
      </c>
      <c r="B112" s="236" t="str">
        <f>'Insumos Diversos'!A63</f>
        <v>EQUIPAMENTOS - Uso Jardinagem</v>
      </c>
      <c r="C112" s="237"/>
      <c r="D112" s="237"/>
      <c r="E112" s="44">
        <v>0</v>
      </c>
      <c r="F112" s="47">
        <v>1</v>
      </c>
      <c r="G112" s="147">
        <f t="shared" ref="G112" si="6">ROUND((E112*F112),2)</f>
        <v>0</v>
      </c>
      <c r="H112" s="35"/>
    </row>
    <row r="113" spans="1:8" s="34" customFormat="1" x14ac:dyDescent="0.2">
      <c r="A113" s="36" t="s">
        <v>33</v>
      </c>
      <c r="B113" s="183" t="str">
        <f>'Insumos Diversos'!A69</f>
        <v>UTENSÍLIOS (Uso Geral)</v>
      </c>
      <c r="C113" s="184"/>
      <c r="D113" s="184"/>
      <c r="E113" s="44">
        <f>'Insumos Diversos'!K81</f>
        <v>0</v>
      </c>
      <c r="F113" s="47">
        <v>1</v>
      </c>
      <c r="G113" s="147">
        <f t="shared" si="5"/>
        <v>0</v>
      </c>
      <c r="H113" s="35"/>
    </row>
    <row r="114" spans="1:8" s="34" customFormat="1" x14ac:dyDescent="0.2">
      <c r="A114" s="36" t="s">
        <v>47</v>
      </c>
      <c r="B114" s="183" t="str">
        <f>'Insumos Diversos'!A83</f>
        <v>MÁQUINAS E EQUIPAMENTOS (Uso Geral)</v>
      </c>
      <c r="C114" s="184"/>
      <c r="D114" s="184"/>
      <c r="E114" s="44">
        <f>'Insumos Diversos'!K97</f>
        <v>0</v>
      </c>
      <c r="F114" s="47">
        <v>1</v>
      </c>
      <c r="G114" s="147">
        <f>ROUND((E114*F114)/12,2)</f>
        <v>0</v>
      </c>
      <c r="H114" s="35"/>
    </row>
    <row r="115" spans="1:8" s="34" customFormat="1" x14ac:dyDescent="0.2">
      <c r="A115" s="36" t="s">
        <v>49</v>
      </c>
      <c r="B115" s="188" t="s">
        <v>58</v>
      </c>
      <c r="C115" s="189"/>
      <c r="D115" s="189"/>
      <c r="E115" s="44">
        <v>0</v>
      </c>
      <c r="F115" s="47">
        <v>1</v>
      </c>
      <c r="G115" s="147">
        <f>ROUND((E115*F115)/12,2)</f>
        <v>0</v>
      </c>
      <c r="H115" s="35"/>
    </row>
    <row r="116" spans="1:8" s="34" customFormat="1" x14ac:dyDescent="0.2">
      <c r="A116" s="427" t="s">
        <v>91</v>
      </c>
      <c r="B116" s="428"/>
      <c r="C116" s="428"/>
      <c r="D116" s="428"/>
      <c r="E116" s="428"/>
      <c r="F116" s="426"/>
      <c r="G116" s="149">
        <f>SUM(G108:G115)</f>
        <v>0</v>
      </c>
      <c r="H116" s="35"/>
    </row>
    <row r="117" spans="1:8" x14ac:dyDescent="0.2">
      <c r="A117" s="412" t="s">
        <v>92</v>
      </c>
      <c r="B117" s="413"/>
      <c r="C117" s="413"/>
      <c r="D117" s="413"/>
      <c r="E117" s="413"/>
      <c r="F117" s="414"/>
      <c r="G117" s="415"/>
      <c r="H117" s="4"/>
    </row>
    <row r="118" spans="1:8" s="22" customFormat="1" x14ac:dyDescent="0.2">
      <c r="A118" s="143">
        <v>3</v>
      </c>
      <c r="B118" s="20" t="s">
        <v>93</v>
      </c>
      <c r="C118" s="20"/>
      <c r="D118" s="20"/>
      <c r="E118" s="20"/>
      <c r="F118" s="20"/>
      <c r="G118" s="21"/>
      <c r="H118" s="4"/>
    </row>
    <row r="119" spans="1:8" x14ac:dyDescent="0.2">
      <c r="A119" s="11" t="s">
        <v>27</v>
      </c>
      <c r="B119" s="404" t="s">
        <v>94</v>
      </c>
      <c r="C119" s="405"/>
      <c r="D119" s="405"/>
      <c r="E119" s="405"/>
      <c r="F119" s="48">
        <v>0</v>
      </c>
      <c r="G119" s="13">
        <f>ROUND(G134*F119,2)</f>
        <v>0</v>
      </c>
      <c r="H119" s="4"/>
    </row>
    <row r="120" spans="1:8" x14ac:dyDescent="0.2">
      <c r="A120" s="5" t="s">
        <v>28</v>
      </c>
      <c r="B120" s="406" t="s">
        <v>95</v>
      </c>
      <c r="C120" s="407"/>
      <c r="D120" s="407"/>
      <c r="E120" s="407"/>
      <c r="F120" s="167">
        <v>0</v>
      </c>
      <c r="G120" s="151">
        <f>ROUND(((G134+G119)*F120),2)</f>
        <v>0</v>
      </c>
      <c r="H120" s="4"/>
    </row>
    <row r="121" spans="1:8" x14ac:dyDescent="0.2">
      <c r="A121" s="5" t="s">
        <v>29</v>
      </c>
      <c r="B121" s="408" t="s">
        <v>96</v>
      </c>
      <c r="C121" s="409"/>
      <c r="D121" s="409"/>
      <c r="E121" s="409"/>
      <c r="F121" s="167"/>
      <c r="G121" s="151"/>
      <c r="H121" s="4"/>
    </row>
    <row r="122" spans="1:8" x14ac:dyDescent="0.2">
      <c r="A122" s="5" t="s">
        <v>97</v>
      </c>
      <c r="B122" s="406" t="s">
        <v>98</v>
      </c>
      <c r="C122" s="407"/>
      <c r="D122" s="407"/>
      <c r="E122" s="407"/>
      <c r="F122" s="172">
        <v>0</v>
      </c>
      <c r="G122" s="151">
        <f ca="1">ROUND(G$138*F122,2)</f>
        <v>0</v>
      </c>
      <c r="H122" s="4"/>
    </row>
    <row r="123" spans="1:8" s="3" customFormat="1" x14ac:dyDescent="0.2">
      <c r="A123" s="5" t="s">
        <v>99</v>
      </c>
      <c r="B123" s="406" t="s">
        <v>100</v>
      </c>
      <c r="C123" s="407"/>
      <c r="D123" s="407"/>
      <c r="E123" s="407"/>
      <c r="F123" s="167">
        <v>0</v>
      </c>
      <c r="G123" s="151">
        <f ca="1">ROUND(G$138*F123,2)</f>
        <v>0</v>
      </c>
      <c r="H123" s="4"/>
    </row>
    <row r="124" spans="1:8" x14ac:dyDescent="0.2">
      <c r="A124" s="5" t="s">
        <v>101</v>
      </c>
      <c r="B124" s="406" t="s">
        <v>11</v>
      </c>
      <c r="C124" s="407"/>
      <c r="D124" s="407"/>
      <c r="E124" s="407"/>
      <c r="F124" s="167">
        <v>0</v>
      </c>
      <c r="G124" s="151">
        <f ca="1">ROUND(G$138*F124,2)</f>
        <v>0</v>
      </c>
      <c r="H124" s="4"/>
    </row>
    <row r="125" spans="1:8" x14ac:dyDescent="0.2">
      <c r="A125" s="5" t="s">
        <v>157</v>
      </c>
      <c r="B125" s="406" t="s">
        <v>147</v>
      </c>
      <c r="C125" s="407"/>
      <c r="D125" s="407"/>
      <c r="E125" s="407"/>
      <c r="F125" s="167">
        <v>0</v>
      </c>
      <c r="G125" s="151">
        <f ca="1">ROUND(G$138*F125,2)</f>
        <v>0</v>
      </c>
      <c r="H125" s="4"/>
    </row>
    <row r="126" spans="1:8" x14ac:dyDescent="0.2">
      <c r="A126" s="5"/>
      <c r="B126" s="410" t="s">
        <v>102</v>
      </c>
      <c r="C126" s="411"/>
      <c r="D126" s="411"/>
      <c r="E126" s="411"/>
      <c r="F126" s="173">
        <f>SUM(F122:F125)</f>
        <v>0</v>
      </c>
      <c r="G126" s="174">
        <f ca="1">SUM(G122:G125)</f>
        <v>0</v>
      </c>
      <c r="H126" s="4">
        <f ca="1">ROUND(G138*F126,2)</f>
        <v>0</v>
      </c>
    </row>
    <row r="127" spans="1:8" x14ac:dyDescent="0.2">
      <c r="A127" s="398" t="s">
        <v>103</v>
      </c>
      <c r="B127" s="399"/>
      <c r="C127" s="399"/>
      <c r="D127" s="399"/>
      <c r="E127" s="399"/>
      <c r="F127" s="24">
        <f>SUM(F119,F120,F126)</f>
        <v>0</v>
      </c>
      <c r="G127" s="170">
        <f ca="1">SUM(G119:G125)</f>
        <v>0</v>
      </c>
      <c r="H127" s="4"/>
    </row>
    <row r="128" spans="1:8" x14ac:dyDescent="0.2">
      <c r="A128" s="412" t="s">
        <v>104</v>
      </c>
      <c r="B128" s="413"/>
      <c r="C128" s="413"/>
      <c r="D128" s="413"/>
      <c r="E128" s="413"/>
      <c r="F128" s="414"/>
      <c r="G128" s="415"/>
      <c r="H128" s="4"/>
    </row>
    <row r="129" spans="1:8" x14ac:dyDescent="0.2">
      <c r="A129" s="16" t="s">
        <v>27</v>
      </c>
      <c r="B129" s="416" t="s">
        <v>105</v>
      </c>
      <c r="C129" s="417"/>
      <c r="D129" s="417"/>
      <c r="E129" s="417"/>
      <c r="F129" s="418"/>
      <c r="G129" s="18">
        <f>G34</f>
        <v>0</v>
      </c>
      <c r="H129" s="4"/>
    </row>
    <row r="130" spans="1:8" x14ac:dyDescent="0.2">
      <c r="A130" s="165" t="s">
        <v>28</v>
      </c>
      <c r="B130" s="389" t="s">
        <v>106</v>
      </c>
      <c r="C130" s="390"/>
      <c r="D130" s="390"/>
      <c r="E130" s="390"/>
      <c r="F130" s="391"/>
      <c r="G130" s="166">
        <f>G68</f>
        <v>0</v>
      </c>
      <c r="H130" s="4"/>
    </row>
    <row r="131" spans="1:8" x14ac:dyDescent="0.2">
      <c r="A131" s="165" t="s">
        <v>29</v>
      </c>
      <c r="B131" s="389" t="s">
        <v>107</v>
      </c>
      <c r="C131" s="390"/>
      <c r="D131" s="390"/>
      <c r="E131" s="390"/>
      <c r="F131" s="391"/>
      <c r="G131" s="166">
        <f>G77</f>
        <v>0</v>
      </c>
      <c r="H131" s="4"/>
    </row>
    <row r="132" spans="1:8" x14ac:dyDescent="0.2">
      <c r="A132" s="165" t="s">
        <v>30</v>
      </c>
      <c r="B132" s="389" t="s">
        <v>108</v>
      </c>
      <c r="C132" s="390"/>
      <c r="D132" s="390"/>
      <c r="E132" s="390"/>
      <c r="F132" s="391"/>
      <c r="G132" s="166">
        <f>G106</f>
        <v>0</v>
      </c>
      <c r="H132" s="4"/>
    </row>
    <row r="133" spans="1:8" x14ac:dyDescent="0.2">
      <c r="A133" s="165" t="s">
        <v>31</v>
      </c>
      <c r="B133" s="389" t="s">
        <v>109</v>
      </c>
      <c r="C133" s="390"/>
      <c r="D133" s="390"/>
      <c r="E133" s="390"/>
      <c r="F133" s="391"/>
      <c r="G133" s="166">
        <f>G116</f>
        <v>0</v>
      </c>
      <c r="H133" s="4"/>
    </row>
    <row r="134" spans="1:8" x14ac:dyDescent="0.2">
      <c r="A134" s="165"/>
      <c r="B134" s="392" t="s">
        <v>110</v>
      </c>
      <c r="C134" s="393"/>
      <c r="D134" s="393"/>
      <c r="E134" s="393"/>
      <c r="F134" s="394"/>
      <c r="G134" s="166">
        <f>SUM(G129:G133)</f>
        <v>0</v>
      </c>
      <c r="H134" s="4"/>
    </row>
    <row r="135" spans="1:8" x14ac:dyDescent="0.2">
      <c r="A135" s="165" t="s">
        <v>33</v>
      </c>
      <c r="B135" s="395" t="s">
        <v>111</v>
      </c>
      <c r="C135" s="396"/>
      <c r="D135" s="396"/>
      <c r="E135" s="396"/>
      <c r="F135" s="397"/>
      <c r="G135" s="166">
        <f ca="1">G127</f>
        <v>0</v>
      </c>
      <c r="H135" s="4"/>
    </row>
    <row r="136" spans="1:8" x14ac:dyDescent="0.2">
      <c r="A136" s="398" t="s">
        <v>112</v>
      </c>
      <c r="B136" s="399"/>
      <c r="C136" s="399"/>
      <c r="D136" s="399"/>
      <c r="E136" s="399"/>
      <c r="F136" s="400"/>
      <c r="G136" s="149">
        <f ca="1">SUM(G134:G135)</f>
        <v>0</v>
      </c>
      <c r="H136" s="4">
        <f ca="1">SUM(G129:G135)-G134</f>
        <v>0</v>
      </c>
    </row>
    <row r="137" spans="1:8" x14ac:dyDescent="0.2">
      <c r="A137" s="401" t="s">
        <v>12</v>
      </c>
      <c r="B137" s="402"/>
      <c r="C137" s="402"/>
      <c r="D137" s="402"/>
      <c r="E137" s="402"/>
      <c r="F137" s="402"/>
      <c r="G137" s="403"/>
      <c r="H137" s="4"/>
    </row>
    <row r="138" spans="1:8" x14ac:dyDescent="0.2">
      <c r="A138" s="26"/>
      <c r="B138" s="27" t="s">
        <v>113</v>
      </c>
      <c r="C138" s="27"/>
      <c r="D138" s="27"/>
      <c r="E138" s="27"/>
      <c r="F138" s="28"/>
      <c r="G138" s="29">
        <f ca="1">G136</f>
        <v>0</v>
      </c>
      <c r="H138" s="4"/>
    </row>
    <row r="139" spans="1:8" x14ac:dyDescent="0.2">
      <c r="A139" s="175"/>
      <c r="B139" s="30" t="s">
        <v>114</v>
      </c>
      <c r="C139" s="30"/>
      <c r="D139" s="30"/>
      <c r="E139" s="30"/>
      <c r="F139" s="31">
        <f>F21</f>
        <v>1</v>
      </c>
      <c r="G139" s="176">
        <f ca="1">G138*F139</f>
        <v>0</v>
      </c>
      <c r="H139" s="4"/>
    </row>
    <row r="140" spans="1:8" ht="13.5" thickBot="1" x14ac:dyDescent="0.25">
      <c r="A140" s="177"/>
      <c r="B140" s="178" t="s">
        <v>115</v>
      </c>
      <c r="C140" s="178"/>
      <c r="D140" s="178"/>
      <c r="E140" s="178"/>
      <c r="F140" s="179"/>
      <c r="G140" s="180">
        <f>F21*F22</f>
        <v>3</v>
      </c>
      <c r="H140" s="4"/>
    </row>
    <row r="141" spans="1:8" x14ac:dyDescent="0.2">
      <c r="F141" s="183"/>
    </row>
    <row r="148" spans="7:7" x14ac:dyDescent="0.2">
      <c r="G148" s="32"/>
    </row>
  </sheetData>
  <mergeCells count="140">
    <mergeCell ref="A1:G1"/>
    <mergeCell ref="A2:C2"/>
    <mergeCell ref="F2:G2"/>
    <mergeCell ref="A3:G4"/>
    <mergeCell ref="A5:G5"/>
    <mergeCell ref="A6:E6"/>
    <mergeCell ref="F6:G6"/>
    <mergeCell ref="A12:E12"/>
    <mergeCell ref="F12:G12"/>
    <mergeCell ref="A13:E13"/>
    <mergeCell ref="F13:G13"/>
    <mergeCell ref="A14:G14"/>
    <mergeCell ref="A15:E15"/>
    <mergeCell ref="F15:G15"/>
    <mergeCell ref="A7:E7"/>
    <mergeCell ref="F7:G7"/>
    <mergeCell ref="A8:G9"/>
    <mergeCell ref="A10:E10"/>
    <mergeCell ref="F10:G10"/>
    <mergeCell ref="A11:E11"/>
    <mergeCell ref="F11:G11"/>
    <mergeCell ref="A19:E19"/>
    <mergeCell ref="F19:G19"/>
    <mergeCell ref="A20:E20"/>
    <mergeCell ref="F20:G20"/>
    <mergeCell ref="A21:E21"/>
    <mergeCell ref="F21:G21"/>
    <mergeCell ref="A16:E16"/>
    <mergeCell ref="F16:G16"/>
    <mergeCell ref="A17:E17"/>
    <mergeCell ref="F17:G17"/>
    <mergeCell ref="A18:E18"/>
    <mergeCell ref="F18:G18"/>
    <mergeCell ref="B26:E26"/>
    <mergeCell ref="B27:E27"/>
    <mergeCell ref="B28:E28"/>
    <mergeCell ref="B29:E29"/>
    <mergeCell ref="B30:E30"/>
    <mergeCell ref="B31:E31"/>
    <mergeCell ref="A22:E22"/>
    <mergeCell ref="F22:G22"/>
    <mergeCell ref="A23:E23"/>
    <mergeCell ref="F23:G23"/>
    <mergeCell ref="A24:G24"/>
    <mergeCell ref="A25:G25"/>
    <mergeCell ref="B38:E38"/>
    <mergeCell ref="B39:E39"/>
    <mergeCell ref="A41:E41"/>
    <mergeCell ref="A42:G42"/>
    <mergeCell ref="B43:E43"/>
    <mergeCell ref="B44:E44"/>
    <mergeCell ref="B32:E32"/>
    <mergeCell ref="B33:E33"/>
    <mergeCell ref="A34:F34"/>
    <mergeCell ref="A35:G35"/>
    <mergeCell ref="A36:G36"/>
    <mergeCell ref="B37:E37"/>
    <mergeCell ref="A51:E51"/>
    <mergeCell ref="A52:G52"/>
    <mergeCell ref="B53:D53"/>
    <mergeCell ref="B54:D54"/>
    <mergeCell ref="B55:D55"/>
    <mergeCell ref="B56:D56"/>
    <mergeCell ref="B45:E45"/>
    <mergeCell ref="B46:E46"/>
    <mergeCell ref="B47:E47"/>
    <mergeCell ref="B48:E48"/>
    <mergeCell ref="B49:E49"/>
    <mergeCell ref="B50:E50"/>
    <mergeCell ref="A63:F63"/>
    <mergeCell ref="A64:G64"/>
    <mergeCell ref="B65:E65"/>
    <mergeCell ref="B66:E66"/>
    <mergeCell ref="B67:F67"/>
    <mergeCell ref="A68:F68"/>
    <mergeCell ref="B57:D57"/>
    <mergeCell ref="B58:D58"/>
    <mergeCell ref="B59:D59"/>
    <mergeCell ref="B60:D60"/>
    <mergeCell ref="B61:D61"/>
    <mergeCell ref="B62:D62"/>
    <mergeCell ref="B76:E76"/>
    <mergeCell ref="A77:E77"/>
    <mergeCell ref="A78:G78"/>
    <mergeCell ref="A79:G79"/>
    <mergeCell ref="B80:E80"/>
    <mergeCell ref="B81:E81"/>
    <mergeCell ref="A69:G69"/>
    <mergeCell ref="B71:E71"/>
    <mergeCell ref="B72:E72"/>
    <mergeCell ref="B73:E73"/>
    <mergeCell ref="B74:E74"/>
    <mergeCell ref="B75:E75"/>
    <mergeCell ref="B88:E88"/>
    <mergeCell ref="B89:E89"/>
    <mergeCell ref="B90:E90"/>
    <mergeCell ref="B91:E91"/>
    <mergeCell ref="A92:E92"/>
    <mergeCell ref="A93:G93"/>
    <mergeCell ref="B82:E82"/>
    <mergeCell ref="B83:E83"/>
    <mergeCell ref="B84:E84"/>
    <mergeCell ref="B85:E85"/>
    <mergeCell ref="A86:E86"/>
    <mergeCell ref="A87:G87"/>
    <mergeCell ref="A100:E100"/>
    <mergeCell ref="A101:G101"/>
    <mergeCell ref="B102:E102"/>
    <mergeCell ref="B103:E103"/>
    <mergeCell ref="B104:E104"/>
    <mergeCell ref="B105:E105"/>
    <mergeCell ref="B94:E94"/>
    <mergeCell ref="B95:E95"/>
    <mergeCell ref="A96:E96"/>
    <mergeCell ref="A97:G97"/>
    <mergeCell ref="B98:E98"/>
    <mergeCell ref="B99:E99"/>
    <mergeCell ref="B121:E121"/>
    <mergeCell ref="B122:E122"/>
    <mergeCell ref="B123:E123"/>
    <mergeCell ref="B124:E124"/>
    <mergeCell ref="B125:E125"/>
    <mergeCell ref="B126:E126"/>
    <mergeCell ref="A106:F106"/>
    <mergeCell ref="A107:G107"/>
    <mergeCell ref="A116:F116"/>
    <mergeCell ref="A117:G117"/>
    <mergeCell ref="B119:E119"/>
    <mergeCell ref="B120:E120"/>
    <mergeCell ref="B133:F133"/>
    <mergeCell ref="B134:F134"/>
    <mergeCell ref="B135:F135"/>
    <mergeCell ref="A136:F136"/>
    <mergeCell ref="A137:G137"/>
    <mergeCell ref="A127:E127"/>
    <mergeCell ref="A128:G128"/>
    <mergeCell ref="B129:F129"/>
    <mergeCell ref="B130:F130"/>
    <mergeCell ref="B131:F131"/>
    <mergeCell ref="B132:F132"/>
  </mergeCells>
  <printOptions horizontalCentered="1"/>
  <pageMargins left="0.78740157480314965" right="0.78740157480314965" top="0.59055118110236227" bottom="0.98425196850393704" header="0.11811023622047245" footer="0.31496062992125984"/>
  <pageSetup paperSize="9" scale="78" firstPageNumber="0" fitToHeight="2" orientation="portrait" r:id="rId1"/>
  <headerFooter alignWithMargins="0">
    <oddHeader>&amp;R&amp;9Modelo (Nome da Empresa)</oddHeader>
    <oddFooter>&amp;C&amp;9&amp;A - Pag. &amp;P</oddFooter>
  </headerFooter>
  <rowBreaks count="1" manualBreakCount="1">
    <brk id="68" max="6"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H148"/>
  <sheetViews>
    <sheetView view="pageBreakPreview" zoomScaleNormal="100" zoomScaleSheetLayoutView="100" workbookViewId="0">
      <selection activeCell="G139" sqref="G139"/>
    </sheetView>
  </sheetViews>
  <sheetFormatPr defaultColWidth="9.140625" defaultRowHeight="12.75" x14ac:dyDescent="0.2"/>
  <cols>
    <col min="1" max="1" width="4.7109375" style="1" customWidth="1"/>
    <col min="2" max="2" width="19.7109375" style="1" customWidth="1"/>
    <col min="3" max="5" width="11.7109375" style="1" customWidth="1"/>
    <col min="6" max="7" width="13.7109375" style="1" customWidth="1"/>
    <col min="8" max="16381" width="9.140625" style="1"/>
    <col min="16382" max="16384" width="17" style="1" customWidth="1"/>
  </cols>
  <sheetData>
    <row r="1" spans="1:8" ht="30" customHeight="1" thickBot="1" x14ac:dyDescent="0.25">
      <c r="A1" s="477" t="s">
        <v>13</v>
      </c>
      <c r="B1" s="477"/>
      <c r="C1" s="477"/>
      <c r="D1" s="477"/>
      <c r="E1" s="477"/>
      <c r="F1" s="477"/>
      <c r="G1" s="477"/>
    </row>
    <row r="2" spans="1:8" ht="18.75" customHeight="1" x14ac:dyDescent="0.2">
      <c r="A2" s="475" t="s">
        <v>235</v>
      </c>
      <c r="B2" s="476"/>
      <c r="C2" s="476"/>
      <c r="D2" s="2"/>
      <c r="E2" s="2"/>
      <c r="F2" s="478"/>
      <c r="G2" s="479"/>
    </row>
    <row r="3" spans="1:8" ht="18" customHeight="1" x14ac:dyDescent="0.2">
      <c r="A3" s="480" t="s">
        <v>236</v>
      </c>
      <c r="B3" s="481"/>
      <c r="C3" s="481"/>
      <c r="D3" s="481"/>
      <c r="E3" s="481"/>
      <c r="F3" s="481"/>
      <c r="G3" s="482"/>
    </row>
    <row r="4" spans="1:8" ht="18" customHeight="1" thickBot="1" x14ac:dyDescent="0.25">
      <c r="A4" s="483"/>
      <c r="B4" s="484"/>
      <c r="C4" s="484"/>
      <c r="D4" s="484"/>
      <c r="E4" s="484"/>
      <c r="F4" s="484"/>
      <c r="G4" s="485"/>
    </row>
    <row r="5" spans="1:8" ht="14.1" customHeight="1" x14ac:dyDescent="0.2">
      <c r="A5" s="486" t="s">
        <v>4</v>
      </c>
      <c r="B5" s="487"/>
      <c r="C5" s="487"/>
      <c r="D5" s="487"/>
      <c r="E5" s="487"/>
      <c r="F5" s="488"/>
      <c r="G5" s="489"/>
    </row>
    <row r="6" spans="1:8" x14ac:dyDescent="0.2">
      <c r="A6" s="460" t="s">
        <v>15</v>
      </c>
      <c r="B6" s="461"/>
      <c r="C6" s="461"/>
      <c r="D6" s="461"/>
      <c r="E6" s="462"/>
      <c r="F6" s="452"/>
      <c r="G6" s="453"/>
    </row>
    <row r="7" spans="1:8" ht="14.1" customHeight="1" x14ac:dyDescent="0.2">
      <c r="A7" s="460" t="s">
        <v>10</v>
      </c>
      <c r="B7" s="461"/>
      <c r="C7" s="461"/>
      <c r="D7" s="461"/>
      <c r="E7" s="462"/>
      <c r="F7" s="492" t="s">
        <v>248</v>
      </c>
      <c r="G7" s="453"/>
    </row>
    <row r="8" spans="1:8" ht="19.5" customHeight="1" x14ac:dyDescent="0.2">
      <c r="A8" s="493" t="s">
        <v>411</v>
      </c>
      <c r="B8" s="494"/>
      <c r="C8" s="494"/>
      <c r="D8" s="494"/>
      <c r="E8" s="494"/>
      <c r="F8" s="494"/>
      <c r="G8" s="495"/>
    </row>
    <row r="9" spans="1:8" ht="19.5" customHeight="1" x14ac:dyDescent="0.2">
      <c r="A9" s="496"/>
      <c r="B9" s="497"/>
      <c r="C9" s="497"/>
      <c r="D9" s="497"/>
      <c r="E9" s="497"/>
      <c r="F9" s="497"/>
      <c r="G9" s="498"/>
    </row>
    <row r="10" spans="1:8" ht="14.1" customHeight="1" x14ac:dyDescent="0.2">
      <c r="A10" s="455" t="s">
        <v>16</v>
      </c>
      <c r="B10" s="456"/>
      <c r="C10" s="456"/>
      <c r="D10" s="456"/>
      <c r="E10" s="457"/>
      <c r="F10" s="490">
        <v>2023</v>
      </c>
      <c r="G10" s="491"/>
    </row>
    <row r="11" spans="1:8" ht="14.1" customHeight="1" x14ac:dyDescent="0.2">
      <c r="A11" s="455" t="s">
        <v>17</v>
      </c>
      <c r="B11" s="456"/>
      <c r="C11" s="456"/>
      <c r="D11" s="456"/>
      <c r="E11" s="457"/>
      <c r="F11" s="490" t="s">
        <v>148</v>
      </c>
      <c r="G11" s="491"/>
    </row>
    <row r="12" spans="1:8" ht="14.1" customHeight="1" x14ac:dyDescent="0.2">
      <c r="A12" s="455" t="s">
        <v>18</v>
      </c>
      <c r="B12" s="456"/>
      <c r="C12" s="456"/>
      <c r="D12" s="456"/>
      <c r="E12" s="457"/>
      <c r="F12" s="490" t="s">
        <v>19</v>
      </c>
      <c r="G12" s="491"/>
    </row>
    <row r="13" spans="1:8" ht="14.1" customHeight="1" x14ac:dyDescent="0.2">
      <c r="A13" s="455" t="s">
        <v>9</v>
      </c>
      <c r="B13" s="456"/>
      <c r="C13" s="456"/>
      <c r="D13" s="456"/>
      <c r="E13" s="457"/>
      <c r="F13" s="490" t="s">
        <v>8</v>
      </c>
      <c r="G13" s="491"/>
    </row>
    <row r="14" spans="1:8" ht="14.1" customHeight="1" x14ac:dyDescent="0.2">
      <c r="A14" s="412" t="s">
        <v>5</v>
      </c>
      <c r="B14" s="413"/>
      <c r="C14" s="413"/>
      <c r="D14" s="413"/>
      <c r="E14" s="413"/>
      <c r="F14" s="414"/>
      <c r="G14" s="415"/>
    </row>
    <row r="15" spans="1:8" ht="14.1" customHeight="1" x14ac:dyDescent="0.2">
      <c r="A15" s="455" t="s">
        <v>6</v>
      </c>
      <c r="B15" s="456"/>
      <c r="C15" s="456"/>
      <c r="D15" s="456"/>
      <c r="E15" s="457"/>
      <c r="F15" s="469">
        <v>0</v>
      </c>
      <c r="G15" s="470"/>
    </row>
    <row r="16" spans="1:8" ht="14.1" customHeight="1" x14ac:dyDescent="0.2">
      <c r="A16" s="455" t="s">
        <v>0</v>
      </c>
      <c r="B16" s="456"/>
      <c r="C16" s="456"/>
      <c r="D16" s="456"/>
      <c r="E16" s="457"/>
      <c r="F16" s="471" t="s">
        <v>237</v>
      </c>
      <c r="G16" s="472"/>
      <c r="H16" s="3"/>
    </row>
    <row r="17" spans="1:8" ht="14.1" customHeight="1" x14ac:dyDescent="0.2">
      <c r="A17" s="455" t="s">
        <v>20</v>
      </c>
      <c r="B17" s="456"/>
      <c r="C17" s="456"/>
      <c r="D17" s="456"/>
      <c r="E17" s="457"/>
      <c r="F17" s="471"/>
      <c r="G17" s="472"/>
      <c r="H17" s="3"/>
    </row>
    <row r="18" spans="1:8" ht="14.1" customHeight="1" x14ac:dyDescent="0.2">
      <c r="A18" s="455" t="s">
        <v>1</v>
      </c>
      <c r="B18" s="456"/>
      <c r="C18" s="456"/>
      <c r="D18" s="456"/>
      <c r="E18" s="457"/>
      <c r="F18" s="465">
        <v>0</v>
      </c>
      <c r="G18" s="466"/>
    </row>
    <row r="19" spans="1:8" ht="14.1" customHeight="1" x14ac:dyDescent="0.2">
      <c r="A19" s="460" t="s">
        <v>7</v>
      </c>
      <c r="B19" s="461"/>
      <c r="C19" s="461"/>
      <c r="D19" s="461"/>
      <c r="E19" s="462"/>
      <c r="F19" s="467">
        <v>44986</v>
      </c>
      <c r="G19" s="468"/>
    </row>
    <row r="20" spans="1:8" ht="14.1" customHeight="1" x14ac:dyDescent="0.2">
      <c r="A20" s="455" t="s">
        <v>21</v>
      </c>
      <c r="B20" s="456"/>
      <c r="C20" s="456"/>
      <c r="D20" s="456"/>
      <c r="E20" s="457"/>
      <c r="F20" s="458" t="s">
        <v>141</v>
      </c>
      <c r="G20" s="459"/>
    </row>
    <row r="21" spans="1:8" ht="14.1" customHeight="1" x14ac:dyDescent="0.2">
      <c r="A21" s="460" t="s">
        <v>22</v>
      </c>
      <c r="B21" s="461"/>
      <c r="C21" s="461"/>
      <c r="D21" s="461"/>
      <c r="E21" s="462"/>
      <c r="F21" s="463">
        <v>1</v>
      </c>
      <c r="G21" s="464"/>
    </row>
    <row r="22" spans="1:8" ht="14.1" customHeight="1" x14ac:dyDescent="0.2">
      <c r="A22" s="460" t="s">
        <v>23</v>
      </c>
      <c r="B22" s="461"/>
      <c r="C22" s="461"/>
      <c r="D22" s="461"/>
      <c r="E22" s="462"/>
      <c r="F22" s="463">
        <v>2</v>
      </c>
      <c r="G22" s="464"/>
    </row>
    <row r="23" spans="1:8" ht="12.75" customHeight="1" x14ac:dyDescent="0.2">
      <c r="A23" s="460" t="s">
        <v>24</v>
      </c>
      <c r="B23" s="461"/>
      <c r="C23" s="461"/>
      <c r="D23" s="461"/>
      <c r="E23" s="462"/>
      <c r="F23" s="473" t="s">
        <v>233</v>
      </c>
      <c r="G23" s="474"/>
    </row>
    <row r="24" spans="1:8" ht="18.75" customHeight="1" x14ac:dyDescent="0.2">
      <c r="A24" s="451" t="s">
        <v>252</v>
      </c>
      <c r="B24" s="452"/>
      <c r="C24" s="452"/>
      <c r="D24" s="452"/>
      <c r="E24" s="452"/>
      <c r="F24" s="452"/>
      <c r="G24" s="453"/>
    </row>
    <row r="25" spans="1:8" x14ac:dyDescent="0.2">
      <c r="A25" s="412" t="s">
        <v>2</v>
      </c>
      <c r="B25" s="413"/>
      <c r="C25" s="413"/>
      <c r="D25" s="413"/>
      <c r="E25" s="413"/>
      <c r="F25" s="414"/>
      <c r="G25" s="415"/>
    </row>
    <row r="26" spans="1:8" x14ac:dyDescent="0.2">
      <c r="A26" s="143">
        <v>1</v>
      </c>
      <c r="B26" s="454" t="s">
        <v>25</v>
      </c>
      <c r="C26" s="454"/>
      <c r="D26" s="454"/>
      <c r="E26" s="454"/>
      <c r="F26" s="185" t="s">
        <v>26</v>
      </c>
      <c r="G26" s="144" t="s">
        <v>3</v>
      </c>
    </row>
    <row r="27" spans="1:8" s="34" customFormat="1" x14ac:dyDescent="0.2">
      <c r="A27" s="145" t="s">
        <v>27</v>
      </c>
      <c r="B27" s="450" t="s">
        <v>152</v>
      </c>
      <c r="C27" s="450"/>
      <c r="D27" s="450"/>
      <c r="E27" s="450"/>
      <c r="F27" s="146">
        <v>1</v>
      </c>
      <c r="G27" s="147">
        <f>F18*F27</f>
        <v>0</v>
      </c>
      <c r="H27" s="59"/>
    </row>
    <row r="28" spans="1:8" s="34" customFormat="1" x14ac:dyDescent="0.2">
      <c r="A28" s="145" t="s">
        <v>28</v>
      </c>
      <c r="B28" s="448" t="s">
        <v>116</v>
      </c>
      <c r="C28" s="448"/>
      <c r="D28" s="448"/>
      <c r="E28" s="448"/>
      <c r="F28" s="148"/>
      <c r="G28" s="147">
        <f>ROUND(F18*F28,2)</f>
        <v>0</v>
      </c>
      <c r="H28" s="59"/>
    </row>
    <row r="29" spans="1:8" s="34" customFormat="1" x14ac:dyDescent="0.2">
      <c r="A29" s="145" t="s">
        <v>29</v>
      </c>
      <c r="B29" s="448" t="s">
        <v>14</v>
      </c>
      <c r="C29" s="448"/>
      <c r="D29" s="448"/>
      <c r="E29" s="448"/>
      <c r="F29" s="148">
        <v>0.2</v>
      </c>
      <c r="G29" s="147">
        <f>ROUND(F15*F29,2)</f>
        <v>0</v>
      </c>
      <c r="H29" s="59"/>
    </row>
    <row r="30" spans="1:8" s="34" customFormat="1" x14ac:dyDescent="0.2">
      <c r="A30" s="145" t="s">
        <v>30</v>
      </c>
      <c r="B30" s="448" t="s">
        <v>153</v>
      </c>
      <c r="C30" s="448"/>
      <c r="D30" s="448"/>
      <c r="E30" s="448"/>
      <c r="F30" s="148"/>
      <c r="G30" s="147">
        <f>ROUND(F18*F30,2)</f>
        <v>0</v>
      </c>
      <c r="H30" s="59"/>
    </row>
    <row r="31" spans="1:8" s="34" customFormat="1" x14ac:dyDescent="0.2">
      <c r="A31" s="145" t="s">
        <v>31</v>
      </c>
      <c r="B31" s="448" t="s">
        <v>32</v>
      </c>
      <c r="C31" s="448"/>
      <c r="D31" s="448"/>
      <c r="E31" s="448"/>
      <c r="F31" s="146">
        <f>ROUND((ROUND((0*15.22),2)/52.5)*60,2)</f>
        <v>0</v>
      </c>
      <c r="G31" s="147">
        <f>ROUND((F18/192*0.2)*F31,2)</f>
        <v>0</v>
      </c>
      <c r="H31" s="59"/>
    </row>
    <row r="32" spans="1:8" s="34" customFormat="1" x14ac:dyDescent="0.2">
      <c r="A32" s="145" t="s">
        <v>33</v>
      </c>
      <c r="B32" s="448" t="s">
        <v>154</v>
      </c>
      <c r="C32" s="448"/>
      <c r="D32" s="448"/>
      <c r="E32" s="448"/>
      <c r="F32" s="146">
        <f>ROUND(SUM(F31)/25*5,2)</f>
        <v>0</v>
      </c>
      <c r="G32" s="147">
        <f>ROUND((F18/192*0.2)*F32,2)</f>
        <v>0</v>
      </c>
      <c r="H32" s="59"/>
    </row>
    <row r="33" spans="1:8" s="34" customFormat="1" x14ac:dyDescent="0.2">
      <c r="A33" s="145" t="s">
        <v>47</v>
      </c>
      <c r="B33" s="448" t="s">
        <v>155</v>
      </c>
      <c r="C33" s="448"/>
      <c r="D33" s="448"/>
      <c r="E33" s="448"/>
      <c r="F33" s="148"/>
      <c r="G33" s="147">
        <v>0</v>
      </c>
    </row>
    <row r="34" spans="1:8" x14ac:dyDescent="0.2">
      <c r="A34" s="419" t="s">
        <v>34</v>
      </c>
      <c r="B34" s="400"/>
      <c r="C34" s="400"/>
      <c r="D34" s="400"/>
      <c r="E34" s="400"/>
      <c r="F34" s="449"/>
      <c r="G34" s="149">
        <f>SUM(G27:G33)</f>
        <v>0</v>
      </c>
    </row>
    <row r="35" spans="1:8" x14ac:dyDescent="0.2">
      <c r="A35" s="412" t="s">
        <v>35</v>
      </c>
      <c r="B35" s="413"/>
      <c r="C35" s="413"/>
      <c r="D35" s="413"/>
      <c r="E35" s="413"/>
      <c r="F35" s="414"/>
      <c r="G35" s="415"/>
    </row>
    <row r="36" spans="1:8" x14ac:dyDescent="0.2">
      <c r="A36" s="420" t="s">
        <v>36</v>
      </c>
      <c r="B36" s="421"/>
      <c r="C36" s="421"/>
      <c r="D36" s="421"/>
      <c r="E36" s="421"/>
      <c r="F36" s="421"/>
      <c r="G36" s="422"/>
      <c r="H36" s="4"/>
    </row>
    <row r="37" spans="1:8" s="7" customFormat="1" x14ac:dyDescent="0.2">
      <c r="A37" s="36" t="s">
        <v>27</v>
      </c>
      <c r="B37" s="423" t="s">
        <v>37</v>
      </c>
      <c r="C37" s="424"/>
      <c r="D37" s="424"/>
      <c r="E37" s="447"/>
      <c r="F37" s="150">
        <f>ROUND((1/12),6)*0</f>
        <v>0</v>
      </c>
      <c r="G37" s="151">
        <f>ROUND(G$34*F37,2)</f>
        <v>0</v>
      </c>
      <c r="H37" s="57"/>
    </row>
    <row r="38" spans="1:8" x14ac:dyDescent="0.2">
      <c r="A38" s="152" t="s">
        <v>28</v>
      </c>
      <c r="B38" s="434" t="s">
        <v>156</v>
      </c>
      <c r="C38" s="435"/>
      <c r="D38" s="435"/>
      <c r="E38" s="445"/>
      <c r="F38" s="153">
        <f>ROUND((1/11)+(1/11)/3, 3)*0</f>
        <v>0</v>
      </c>
      <c r="G38" s="8">
        <f>ROUND(G$34*F38,2)</f>
        <v>0</v>
      </c>
      <c r="H38" s="4"/>
    </row>
    <row r="39" spans="1:8" x14ac:dyDescent="0.2">
      <c r="A39" s="154"/>
      <c r="B39" s="446" t="s">
        <v>38</v>
      </c>
      <c r="C39" s="446"/>
      <c r="D39" s="446"/>
      <c r="E39" s="446"/>
      <c r="F39" s="37">
        <f>SUM(F37:F38)</f>
        <v>0</v>
      </c>
      <c r="G39" s="151"/>
      <c r="H39" s="4"/>
    </row>
    <row r="40" spans="1:8" x14ac:dyDescent="0.2">
      <c r="A40" s="155" t="s">
        <v>29</v>
      </c>
      <c r="B40" s="38" t="s">
        <v>39</v>
      </c>
      <c r="C40" s="39"/>
      <c r="D40" s="39"/>
      <c r="E40" s="39"/>
      <c r="F40" s="40">
        <f>ROUND((F51*F39),4)</f>
        <v>0</v>
      </c>
      <c r="G40" s="9">
        <f>ROUND(G$34*F40,2)</f>
        <v>0</v>
      </c>
      <c r="H40" s="4"/>
    </row>
    <row r="41" spans="1:8" x14ac:dyDescent="0.2">
      <c r="A41" s="427" t="s">
        <v>40</v>
      </c>
      <c r="B41" s="428"/>
      <c r="C41" s="428"/>
      <c r="D41" s="428"/>
      <c r="E41" s="426"/>
      <c r="F41" s="41">
        <f>ROUND(SUM(F39:F40),4)</f>
        <v>0</v>
      </c>
      <c r="G41" s="156">
        <f>SUM(G37:G40)</f>
        <v>0</v>
      </c>
      <c r="H41" s="4">
        <f>ROUND(G34*F41,2)</f>
        <v>0</v>
      </c>
    </row>
    <row r="42" spans="1:8" x14ac:dyDescent="0.2">
      <c r="A42" s="420" t="s">
        <v>118</v>
      </c>
      <c r="B42" s="421"/>
      <c r="C42" s="421"/>
      <c r="D42" s="421"/>
      <c r="E42" s="421"/>
      <c r="F42" s="421"/>
      <c r="G42" s="422"/>
      <c r="H42" s="4">
        <f>SUM(G41,G34)</f>
        <v>0</v>
      </c>
    </row>
    <row r="43" spans="1:8" x14ac:dyDescent="0.2">
      <c r="A43" s="42" t="s">
        <v>27</v>
      </c>
      <c r="B43" s="423" t="s">
        <v>41</v>
      </c>
      <c r="C43" s="424"/>
      <c r="D43" s="424"/>
      <c r="E43" s="447"/>
      <c r="F43" s="43">
        <v>0</v>
      </c>
      <c r="G43" s="23">
        <f>ROUND((G$34)*F43,2)</f>
        <v>0</v>
      </c>
      <c r="H43" s="4"/>
    </row>
    <row r="44" spans="1:8" x14ac:dyDescent="0.2">
      <c r="A44" s="36" t="s">
        <v>28</v>
      </c>
      <c r="B44" s="432" t="s">
        <v>42</v>
      </c>
      <c r="C44" s="433"/>
      <c r="D44" s="433"/>
      <c r="E44" s="444"/>
      <c r="F44" s="150">
        <v>0</v>
      </c>
      <c r="G44" s="157">
        <f>ROUND((G$34)*F44,2)</f>
        <v>0</v>
      </c>
      <c r="H44" s="4"/>
    </row>
    <row r="45" spans="1:8" x14ac:dyDescent="0.2">
      <c r="A45" s="36" t="s">
        <v>29</v>
      </c>
      <c r="B45" s="432" t="s">
        <v>43</v>
      </c>
      <c r="C45" s="433"/>
      <c r="D45" s="433"/>
      <c r="E45" s="444"/>
      <c r="F45" s="158">
        <v>0</v>
      </c>
      <c r="G45" s="157">
        <f t="shared" ref="G45:G50" si="0">ROUND((G$34)*F45,2)</f>
        <v>0</v>
      </c>
      <c r="H45" s="4"/>
    </row>
    <row r="46" spans="1:8" x14ac:dyDescent="0.2">
      <c r="A46" s="36" t="s">
        <v>30</v>
      </c>
      <c r="B46" s="432" t="s">
        <v>44</v>
      </c>
      <c r="C46" s="433"/>
      <c r="D46" s="433"/>
      <c r="E46" s="444"/>
      <c r="F46" s="150">
        <v>0</v>
      </c>
      <c r="G46" s="157">
        <f t="shared" si="0"/>
        <v>0</v>
      </c>
      <c r="H46" s="4"/>
    </row>
    <row r="47" spans="1:8" x14ac:dyDescent="0.2">
      <c r="A47" s="36" t="s">
        <v>31</v>
      </c>
      <c r="B47" s="432" t="s">
        <v>45</v>
      </c>
      <c r="C47" s="433"/>
      <c r="D47" s="433"/>
      <c r="E47" s="444"/>
      <c r="F47" s="150">
        <v>0</v>
      </c>
      <c r="G47" s="157">
        <f t="shared" si="0"/>
        <v>0</v>
      </c>
      <c r="H47" s="4"/>
    </row>
    <row r="48" spans="1:8" x14ac:dyDescent="0.2">
      <c r="A48" s="36" t="s">
        <v>33</v>
      </c>
      <c r="B48" s="432" t="s">
        <v>46</v>
      </c>
      <c r="C48" s="433"/>
      <c r="D48" s="433"/>
      <c r="E48" s="444"/>
      <c r="F48" s="150">
        <v>0</v>
      </c>
      <c r="G48" s="157">
        <f t="shared" si="0"/>
        <v>0</v>
      </c>
      <c r="H48" s="4"/>
    </row>
    <row r="49" spans="1:8" x14ac:dyDescent="0.2">
      <c r="A49" s="36" t="s">
        <v>47</v>
      </c>
      <c r="B49" s="432" t="s">
        <v>48</v>
      </c>
      <c r="C49" s="433"/>
      <c r="D49" s="433"/>
      <c r="E49" s="444"/>
      <c r="F49" s="150">
        <v>0</v>
      </c>
      <c r="G49" s="157">
        <f t="shared" si="0"/>
        <v>0</v>
      </c>
      <c r="H49" s="4"/>
    </row>
    <row r="50" spans="1:8" x14ac:dyDescent="0.2">
      <c r="A50" s="152" t="s">
        <v>49</v>
      </c>
      <c r="B50" s="434" t="s">
        <v>50</v>
      </c>
      <c r="C50" s="435"/>
      <c r="D50" s="435"/>
      <c r="E50" s="445"/>
      <c r="F50" s="153">
        <v>0</v>
      </c>
      <c r="G50" s="157">
        <f t="shared" si="0"/>
        <v>0</v>
      </c>
      <c r="H50" s="4"/>
    </row>
    <row r="51" spans="1:8" x14ac:dyDescent="0.2">
      <c r="A51" s="427" t="s">
        <v>51</v>
      </c>
      <c r="B51" s="428"/>
      <c r="C51" s="428"/>
      <c r="D51" s="428"/>
      <c r="E51" s="426"/>
      <c r="F51" s="41">
        <f>SUM(F43:F50)</f>
        <v>0</v>
      </c>
      <c r="G51" s="156">
        <f>SUM(G43:G50)</f>
        <v>0</v>
      </c>
      <c r="H51" s="4">
        <f>ROUND(G34*F51,2)</f>
        <v>0</v>
      </c>
    </row>
    <row r="52" spans="1:8" x14ac:dyDescent="0.2">
      <c r="A52" s="420" t="s">
        <v>52</v>
      </c>
      <c r="B52" s="421"/>
      <c r="C52" s="421"/>
      <c r="D52" s="421"/>
      <c r="E52" s="421"/>
      <c r="F52" s="421"/>
      <c r="G52" s="422"/>
      <c r="H52" s="4"/>
    </row>
    <row r="53" spans="1:8" s="34" customFormat="1" x14ac:dyDescent="0.2">
      <c r="A53" s="42" t="s">
        <v>27</v>
      </c>
      <c r="B53" s="440" t="s">
        <v>53</v>
      </c>
      <c r="C53" s="441"/>
      <c r="D53" s="441"/>
      <c r="E53" s="159">
        <v>0</v>
      </c>
      <c r="F53" s="58">
        <v>44</v>
      </c>
      <c r="G53" s="15">
        <f>IF(ROUND((E53*F53)-(G27*0.06),2)&lt;0,0,ROUND((E53*F53)-(G27*0.06),2))</f>
        <v>0</v>
      </c>
      <c r="H53" s="35"/>
    </row>
    <row r="54" spans="1:8" s="34" customFormat="1" x14ac:dyDescent="0.2">
      <c r="A54" s="36" t="s">
        <v>54</v>
      </c>
      <c r="B54" s="438" t="s">
        <v>55</v>
      </c>
      <c r="C54" s="439"/>
      <c r="D54" s="439"/>
      <c r="E54" s="159">
        <v>0</v>
      </c>
      <c r="F54" s="160">
        <v>1</v>
      </c>
      <c r="G54" s="147">
        <f>ROUND((E54*F54),2)</f>
        <v>0</v>
      </c>
      <c r="H54" s="35"/>
    </row>
    <row r="55" spans="1:8" s="34" customFormat="1" x14ac:dyDescent="0.2">
      <c r="A55" s="36" t="s">
        <v>56</v>
      </c>
      <c r="B55" s="438" t="s">
        <v>57</v>
      </c>
      <c r="C55" s="439"/>
      <c r="D55" s="439"/>
      <c r="E55" s="159">
        <v>0</v>
      </c>
      <c r="F55" s="160">
        <v>1</v>
      </c>
      <c r="G55" s="147">
        <f>ROUND((E55*F55),2)</f>
        <v>0</v>
      </c>
      <c r="H55" s="35"/>
    </row>
    <row r="56" spans="1:8" s="34" customFormat="1" x14ac:dyDescent="0.2">
      <c r="A56" s="36" t="s">
        <v>29</v>
      </c>
      <c r="B56" s="438" t="s">
        <v>151</v>
      </c>
      <c r="C56" s="439"/>
      <c r="D56" s="439"/>
      <c r="E56" s="159">
        <v>0</v>
      </c>
      <c r="F56" s="160">
        <v>1</v>
      </c>
      <c r="G56" s="147">
        <f>ROUND((E56*F56),2)</f>
        <v>0</v>
      </c>
      <c r="H56" s="35"/>
    </row>
    <row r="57" spans="1:8" s="34" customFormat="1" x14ac:dyDescent="0.2">
      <c r="A57" s="36" t="s">
        <v>30</v>
      </c>
      <c r="B57" s="438" t="s">
        <v>151</v>
      </c>
      <c r="C57" s="439"/>
      <c r="D57" s="439"/>
      <c r="E57" s="159">
        <f>ROUND((F18*30%)*5%,2)*0</f>
        <v>0</v>
      </c>
      <c r="F57" s="160">
        <v>1</v>
      </c>
      <c r="G57" s="147">
        <f t="shared" ref="G57:G61" si="1">ROUND((E57*F57),2)</f>
        <v>0</v>
      </c>
      <c r="H57" s="35"/>
    </row>
    <row r="58" spans="1:8" s="34" customFormat="1" x14ac:dyDescent="0.2">
      <c r="A58" s="36" t="s">
        <v>31</v>
      </c>
      <c r="B58" s="438" t="s">
        <v>151</v>
      </c>
      <c r="C58" s="439"/>
      <c r="D58" s="439"/>
      <c r="E58" s="159">
        <v>0</v>
      </c>
      <c r="F58" s="160">
        <v>1</v>
      </c>
      <c r="G58" s="147">
        <f>ROUND((E58*F58)/12,2)</f>
        <v>0</v>
      </c>
      <c r="H58" s="35"/>
    </row>
    <row r="59" spans="1:8" s="34" customFormat="1" x14ac:dyDescent="0.2">
      <c r="A59" s="36" t="s">
        <v>33</v>
      </c>
      <c r="B59" s="438" t="s">
        <v>151</v>
      </c>
      <c r="C59" s="439"/>
      <c r="D59" s="439"/>
      <c r="E59" s="159">
        <v>0</v>
      </c>
      <c r="F59" s="161">
        <v>1</v>
      </c>
      <c r="G59" s="162">
        <f t="shared" ref="G59" si="2">ROUND((E59*F59),2)</f>
        <v>0</v>
      </c>
      <c r="H59" s="35"/>
    </row>
    <row r="60" spans="1:8" s="34" customFormat="1" x14ac:dyDescent="0.2">
      <c r="A60" s="36" t="s">
        <v>47</v>
      </c>
      <c r="B60" s="438" t="s">
        <v>151</v>
      </c>
      <c r="C60" s="439"/>
      <c r="D60" s="439"/>
      <c r="E60" s="159">
        <v>0</v>
      </c>
      <c r="F60" s="160">
        <v>1</v>
      </c>
      <c r="G60" s="147">
        <f>ROUND((E60*F60)/12,2)</f>
        <v>0</v>
      </c>
      <c r="H60" s="35"/>
    </row>
    <row r="61" spans="1:8" s="34" customFormat="1" x14ac:dyDescent="0.2">
      <c r="A61" s="145" t="s">
        <v>49</v>
      </c>
      <c r="B61" s="438" t="s">
        <v>151</v>
      </c>
      <c r="C61" s="439"/>
      <c r="D61" s="439"/>
      <c r="E61" s="159">
        <v>0</v>
      </c>
      <c r="F61" s="160">
        <v>1</v>
      </c>
      <c r="G61" s="163">
        <f t="shared" si="1"/>
        <v>0</v>
      </c>
      <c r="H61" s="35"/>
    </row>
    <row r="62" spans="1:8" s="34" customFormat="1" x14ac:dyDescent="0.2">
      <c r="A62" s="36" t="s">
        <v>150</v>
      </c>
      <c r="B62" s="442" t="s">
        <v>151</v>
      </c>
      <c r="C62" s="443"/>
      <c r="D62" s="443"/>
      <c r="E62" s="164">
        <v>0</v>
      </c>
      <c r="F62" s="160">
        <v>1</v>
      </c>
      <c r="G62" s="147">
        <v>0</v>
      </c>
      <c r="H62" s="35"/>
    </row>
    <row r="63" spans="1:8" x14ac:dyDescent="0.2">
      <c r="A63" s="398" t="s">
        <v>59</v>
      </c>
      <c r="B63" s="399"/>
      <c r="C63" s="399"/>
      <c r="D63" s="399"/>
      <c r="E63" s="399"/>
      <c r="F63" s="400"/>
      <c r="G63" s="149">
        <f>SUM(G53:G62)</f>
        <v>0</v>
      </c>
      <c r="H63" s="4"/>
    </row>
    <row r="64" spans="1:8" x14ac:dyDescent="0.2">
      <c r="A64" s="412" t="s">
        <v>60</v>
      </c>
      <c r="B64" s="413"/>
      <c r="C64" s="413"/>
      <c r="D64" s="413"/>
      <c r="E64" s="413"/>
      <c r="F64" s="414"/>
      <c r="G64" s="415"/>
      <c r="H64" s="4"/>
    </row>
    <row r="65" spans="1:8" x14ac:dyDescent="0.2">
      <c r="A65" s="16" t="s">
        <v>61</v>
      </c>
      <c r="B65" s="416" t="s">
        <v>62</v>
      </c>
      <c r="C65" s="417"/>
      <c r="D65" s="417"/>
      <c r="E65" s="417"/>
      <c r="F65" s="17">
        <f>F41</f>
        <v>0</v>
      </c>
      <c r="G65" s="18">
        <f>G41</f>
        <v>0</v>
      </c>
      <c r="H65" s="4"/>
    </row>
    <row r="66" spans="1:8" x14ac:dyDescent="0.2">
      <c r="A66" s="165" t="s">
        <v>63</v>
      </c>
      <c r="B66" s="389" t="s">
        <v>128</v>
      </c>
      <c r="C66" s="390"/>
      <c r="D66" s="390"/>
      <c r="E66" s="390"/>
      <c r="F66" s="19">
        <f>F51</f>
        <v>0</v>
      </c>
      <c r="G66" s="166">
        <f>G51</f>
        <v>0</v>
      </c>
      <c r="H66" s="4"/>
    </row>
    <row r="67" spans="1:8" x14ac:dyDescent="0.2">
      <c r="A67" s="165" t="s">
        <v>64</v>
      </c>
      <c r="B67" s="389" t="s">
        <v>65</v>
      </c>
      <c r="C67" s="390"/>
      <c r="D67" s="390"/>
      <c r="E67" s="390"/>
      <c r="F67" s="391"/>
      <c r="G67" s="166">
        <f>G63</f>
        <v>0</v>
      </c>
      <c r="H67" s="4"/>
    </row>
    <row r="68" spans="1:8" x14ac:dyDescent="0.2">
      <c r="A68" s="398" t="s">
        <v>66</v>
      </c>
      <c r="B68" s="399"/>
      <c r="C68" s="399"/>
      <c r="D68" s="399"/>
      <c r="E68" s="399"/>
      <c r="F68" s="400"/>
      <c r="G68" s="149">
        <f>SUM(G65:G67)</f>
        <v>0</v>
      </c>
      <c r="H68" s="4"/>
    </row>
    <row r="69" spans="1:8" x14ac:dyDescent="0.2">
      <c r="A69" s="412" t="s">
        <v>67</v>
      </c>
      <c r="B69" s="413"/>
      <c r="C69" s="413"/>
      <c r="D69" s="413"/>
      <c r="E69" s="413"/>
      <c r="F69" s="414"/>
      <c r="G69" s="415"/>
      <c r="H69" s="4"/>
    </row>
    <row r="70" spans="1:8" s="22" customFormat="1" x14ac:dyDescent="0.2">
      <c r="A70" s="143">
        <v>3</v>
      </c>
      <c r="B70" s="20" t="s">
        <v>68</v>
      </c>
      <c r="C70" s="20"/>
      <c r="D70" s="20"/>
      <c r="E70" s="20"/>
      <c r="F70" s="20"/>
      <c r="G70" s="21"/>
      <c r="H70" s="4"/>
    </row>
    <row r="71" spans="1:8" x14ac:dyDescent="0.2">
      <c r="A71" s="11" t="s">
        <v>27</v>
      </c>
      <c r="B71" s="404" t="s">
        <v>69</v>
      </c>
      <c r="C71" s="405"/>
      <c r="D71" s="405"/>
      <c r="E71" s="405"/>
      <c r="F71" s="48">
        <f>ROUND((1/12)*0.05,4)*0</f>
        <v>0</v>
      </c>
      <c r="G71" s="23">
        <f t="shared" ref="G71:G76" si="3">ROUND(G$34*F71,2)</f>
        <v>0</v>
      </c>
      <c r="H71" s="4"/>
    </row>
    <row r="72" spans="1:8" x14ac:dyDescent="0.2">
      <c r="A72" s="5" t="s">
        <v>28</v>
      </c>
      <c r="B72" s="406" t="s">
        <v>70</v>
      </c>
      <c r="C72" s="407"/>
      <c r="D72" s="407"/>
      <c r="E72" s="407"/>
      <c r="F72" s="167">
        <f>ROUND((F71*F50),4)</f>
        <v>0</v>
      </c>
      <c r="G72" s="157">
        <f t="shared" si="3"/>
        <v>0</v>
      </c>
      <c r="H72" s="4"/>
    </row>
    <row r="73" spans="1:8" x14ac:dyDescent="0.2">
      <c r="A73" s="5" t="s">
        <v>29</v>
      </c>
      <c r="B73" s="406" t="s">
        <v>135</v>
      </c>
      <c r="C73" s="407"/>
      <c r="D73" s="407"/>
      <c r="E73" s="407"/>
      <c r="F73" s="167">
        <f>ROUND((0.08*0.4*0.9)*(1+0.09+0.09+0.3),2)*0</f>
        <v>0</v>
      </c>
      <c r="G73" s="157">
        <f t="shared" si="3"/>
        <v>0</v>
      </c>
      <c r="H73" s="4"/>
    </row>
    <row r="74" spans="1:8" x14ac:dyDescent="0.2">
      <c r="A74" s="5" t="s">
        <v>30</v>
      </c>
      <c r="B74" s="406" t="s">
        <v>71</v>
      </c>
      <c r="C74" s="407"/>
      <c r="D74" s="407"/>
      <c r="E74" s="407"/>
      <c r="F74" s="167">
        <f>ROUND(100%/30*7/12*100%,4)*0</f>
        <v>0</v>
      </c>
      <c r="G74" s="157">
        <f t="shared" si="3"/>
        <v>0</v>
      </c>
      <c r="H74" s="4"/>
    </row>
    <row r="75" spans="1:8" s="3" customFormat="1" x14ac:dyDescent="0.2">
      <c r="A75" s="5" t="s">
        <v>31</v>
      </c>
      <c r="B75" s="406" t="s">
        <v>119</v>
      </c>
      <c r="C75" s="407"/>
      <c r="D75" s="407"/>
      <c r="E75" s="407"/>
      <c r="F75" s="167">
        <f>ROUND(F74*F51,4)</f>
        <v>0</v>
      </c>
      <c r="G75" s="157">
        <f t="shared" si="3"/>
        <v>0</v>
      </c>
      <c r="H75" s="4"/>
    </row>
    <row r="76" spans="1:8" x14ac:dyDescent="0.2">
      <c r="A76" s="5" t="s">
        <v>33</v>
      </c>
      <c r="B76" s="436" t="s">
        <v>136</v>
      </c>
      <c r="C76" s="437"/>
      <c r="D76" s="437"/>
      <c r="E76" s="437"/>
      <c r="F76" s="168">
        <v>0</v>
      </c>
      <c r="G76" s="169">
        <f t="shared" si="3"/>
        <v>0</v>
      </c>
      <c r="H76" s="4"/>
    </row>
    <row r="77" spans="1:8" x14ac:dyDescent="0.2">
      <c r="A77" s="398" t="s">
        <v>72</v>
      </c>
      <c r="B77" s="399"/>
      <c r="C77" s="399"/>
      <c r="D77" s="399"/>
      <c r="E77" s="399"/>
      <c r="F77" s="24">
        <f>SUM(F71:F76)</f>
        <v>0</v>
      </c>
      <c r="G77" s="170">
        <f>SUM(G71:G76)</f>
        <v>0</v>
      </c>
      <c r="H77" s="4">
        <f>ROUND(G34*F77,2)</f>
        <v>0</v>
      </c>
    </row>
    <row r="78" spans="1:8" x14ac:dyDescent="0.2">
      <c r="A78" s="412" t="s">
        <v>73</v>
      </c>
      <c r="B78" s="413"/>
      <c r="C78" s="413"/>
      <c r="D78" s="413"/>
      <c r="E78" s="413"/>
      <c r="F78" s="414"/>
      <c r="G78" s="415"/>
      <c r="H78" s="4"/>
    </row>
    <row r="79" spans="1:8" s="22" customFormat="1" x14ac:dyDescent="0.2">
      <c r="A79" s="420" t="s">
        <v>120</v>
      </c>
      <c r="B79" s="421"/>
      <c r="C79" s="421"/>
      <c r="D79" s="421"/>
      <c r="E79" s="421"/>
      <c r="F79" s="421"/>
      <c r="G79" s="422"/>
      <c r="H79" s="4"/>
    </row>
    <row r="80" spans="1:8" x14ac:dyDescent="0.2">
      <c r="A80" s="42" t="s">
        <v>27</v>
      </c>
      <c r="B80" s="423" t="s">
        <v>188</v>
      </c>
      <c r="C80" s="424"/>
      <c r="D80" s="424"/>
      <c r="E80" s="424"/>
      <c r="F80" s="43">
        <v>0</v>
      </c>
      <c r="G80" s="23">
        <f t="shared" ref="G80:G85" si="4">ROUND(G$34*F80,2)</f>
        <v>0</v>
      </c>
      <c r="H80" s="4"/>
    </row>
    <row r="81" spans="1:8" x14ac:dyDescent="0.2">
      <c r="A81" s="36" t="s">
        <v>28</v>
      </c>
      <c r="B81" s="432" t="s">
        <v>121</v>
      </c>
      <c r="C81" s="433"/>
      <c r="D81" s="433"/>
      <c r="E81" s="433"/>
      <c r="F81" s="150">
        <f>ROUND(((1/30)/12)*1,4)*0</f>
        <v>0</v>
      </c>
      <c r="G81" s="157">
        <f t="shared" si="4"/>
        <v>0</v>
      </c>
      <c r="H81" s="4"/>
    </row>
    <row r="82" spans="1:8" x14ac:dyDescent="0.2">
      <c r="A82" s="36" t="s">
        <v>29</v>
      </c>
      <c r="B82" s="432" t="s">
        <v>122</v>
      </c>
      <c r="C82" s="433"/>
      <c r="D82" s="433"/>
      <c r="E82" s="433"/>
      <c r="F82" s="150">
        <f>ROUND((((1/30)/12)*5)*0.02,4)*0</f>
        <v>0</v>
      </c>
      <c r="G82" s="157">
        <f t="shared" si="4"/>
        <v>0</v>
      </c>
      <c r="H82" s="4"/>
    </row>
    <row r="83" spans="1:8" x14ac:dyDescent="0.2">
      <c r="A83" s="36" t="s">
        <v>30</v>
      </c>
      <c r="B83" s="432" t="s">
        <v>123</v>
      </c>
      <c r="C83" s="433"/>
      <c r="D83" s="433"/>
      <c r="E83" s="433"/>
      <c r="F83" s="150">
        <f>ROUND((((1/30)/12)*15)*0.05,4)*0</f>
        <v>0</v>
      </c>
      <c r="G83" s="157">
        <f t="shared" si="4"/>
        <v>0</v>
      </c>
      <c r="H83" s="4"/>
    </row>
    <row r="84" spans="1:8" x14ac:dyDescent="0.2">
      <c r="A84" s="36" t="s">
        <v>31</v>
      </c>
      <c r="B84" s="432" t="s">
        <v>190</v>
      </c>
      <c r="C84" s="433"/>
      <c r="D84" s="433"/>
      <c r="E84" s="433"/>
      <c r="F84" s="150">
        <v>0</v>
      </c>
      <c r="G84" s="157">
        <f t="shared" si="4"/>
        <v>0</v>
      </c>
      <c r="H84" s="4"/>
    </row>
    <row r="85" spans="1:8" x14ac:dyDescent="0.2">
      <c r="A85" s="36" t="s">
        <v>33</v>
      </c>
      <c r="B85" s="434" t="s">
        <v>124</v>
      </c>
      <c r="C85" s="435"/>
      <c r="D85" s="435"/>
      <c r="E85" s="435"/>
      <c r="F85" s="153">
        <f>ROUND((((1/30)/12)*5)*0.5,4)*0</f>
        <v>0</v>
      </c>
      <c r="G85" s="169">
        <f t="shared" si="4"/>
        <v>0</v>
      </c>
      <c r="H85" s="4"/>
    </row>
    <row r="86" spans="1:8" x14ac:dyDescent="0.2">
      <c r="A86" s="425" t="s">
        <v>74</v>
      </c>
      <c r="B86" s="426"/>
      <c r="C86" s="426"/>
      <c r="D86" s="426"/>
      <c r="E86" s="426"/>
      <c r="F86" s="41">
        <f>SUM(F80:F85)</f>
        <v>0</v>
      </c>
      <c r="G86" s="156">
        <f>SUM(G80:G85)</f>
        <v>0</v>
      </c>
      <c r="H86" s="4">
        <f>ROUND(G34*F86,2)</f>
        <v>0</v>
      </c>
    </row>
    <row r="87" spans="1:8" s="22" customFormat="1" x14ac:dyDescent="0.2">
      <c r="A87" s="429" t="s">
        <v>75</v>
      </c>
      <c r="B87" s="430"/>
      <c r="C87" s="430"/>
      <c r="D87" s="430"/>
      <c r="E87" s="430"/>
      <c r="F87" s="430"/>
      <c r="G87" s="431"/>
      <c r="H87" s="4"/>
    </row>
    <row r="88" spans="1:8" x14ac:dyDescent="0.2">
      <c r="A88" s="11" t="s">
        <v>27</v>
      </c>
      <c r="B88" s="404" t="s">
        <v>76</v>
      </c>
      <c r="C88" s="405"/>
      <c r="D88" s="405"/>
      <c r="E88" s="405"/>
      <c r="F88" s="43">
        <f xml:space="preserve"> ROUND((((ROUND((1/11)+(1/11)/3, 3))*4)/12)*1%,4)*0</f>
        <v>0</v>
      </c>
      <c r="G88" s="23">
        <f>ROUND(G$34*F88,2)</f>
        <v>0</v>
      </c>
      <c r="H88" s="4"/>
    </row>
    <row r="89" spans="1:8" x14ac:dyDescent="0.2">
      <c r="A89" s="5" t="s">
        <v>28</v>
      </c>
      <c r="B89" s="406" t="s">
        <v>77</v>
      </c>
      <c r="C89" s="407"/>
      <c r="D89" s="407"/>
      <c r="E89" s="407"/>
      <c r="F89" s="150">
        <f>ROUND(F88*F51,4)</f>
        <v>0</v>
      </c>
      <c r="G89" s="157">
        <f>ROUND(G$34*F89,2)</f>
        <v>0</v>
      </c>
      <c r="H89" s="4"/>
    </row>
    <row r="90" spans="1:8" x14ac:dyDescent="0.2">
      <c r="A90" s="5" t="s">
        <v>29</v>
      </c>
      <c r="B90" s="406" t="s">
        <v>78</v>
      </c>
      <c r="C90" s="407"/>
      <c r="D90" s="407"/>
      <c r="E90" s="407"/>
      <c r="F90" s="150">
        <f>ROUND(ROUND(ROUND(((1+1/12)*4)/12,4)*1%,4)*F51,4)</f>
        <v>0</v>
      </c>
      <c r="G90" s="157">
        <f>ROUND(G$34*F90,2)</f>
        <v>0</v>
      </c>
      <c r="H90" s="4"/>
    </row>
    <row r="91" spans="1:8" x14ac:dyDescent="0.2">
      <c r="A91" s="5" t="s">
        <v>30</v>
      </c>
      <c r="B91" s="406" t="s">
        <v>58</v>
      </c>
      <c r="C91" s="407"/>
      <c r="D91" s="407"/>
      <c r="E91" s="407"/>
      <c r="F91" s="150">
        <v>0</v>
      </c>
      <c r="G91" s="169">
        <f>ROUND(G$34*F91,2)</f>
        <v>0</v>
      </c>
      <c r="H91" s="4"/>
    </row>
    <row r="92" spans="1:8" x14ac:dyDescent="0.2">
      <c r="A92" s="419" t="s">
        <v>79</v>
      </c>
      <c r="B92" s="400"/>
      <c r="C92" s="400"/>
      <c r="D92" s="400"/>
      <c r="E92" s="400"/>
      <c r="F92" s="10">
        <f>SUM(F88:F91)</f>
        <v>0</v>
      </c>
      <c r="G92" s="171">
        <f>SUM(G88:G91)</f>
        <v>0</v>
      </c>
      <c r="H92" s="4">
        <f>ROUND(G34*F92,2)</f>
        <v>0</v>
      </c>
    </row>
    <row r="93" spans="1:8" s="22" customFormat="1" x14ac:dyDescent="0.2">
      <c r="A93" s="429" t="s">
        <v>80</v>
      </c>
      <c r="B93" s="430"/>
      <c r="C93" s="430"/>
      <c r="D93" s="430"/>
      <c r="E93" s="430"/>
      <c r="F93" s="430"/>
      <c r="G93" s="431"/>
      <c r="H93" s="4"/>
    </row>
    <row r="94" spans="1:8" x14ac:dyDescent="0.2">
      <c r="A94" s="11" t="s">
        <v>27</v>
      </c>
      <c r="B94" s="404" t="s">
        <v>81</v>
      </c>
      <c r="C94" s="405"/>
      <c r="D94" s="405"/>
      <c r="E94" s="405"/>
      <c r="F94" s="12">
        <f>((1/220)*22)*0</f>
        <v>0</v>
      </c>
      <c r="G94" s="23">
        <f>ROUND(G$34*F94,2)</f>
        <v>0</v>
      </c>
      <c r="H94" s="4"/>
    </row>
    <row r="95" spans="1:8" x14ac:dyDescent="0.2">
      <c r="A95" s="11" t="s">
        <v>28</v>
      </c>
      <c r="B95" s="386" t="s">
        <v>205</v>
      </c>
      <c r="C95" s="387"/>
      <c r="D95" s="387"/>
      <c r="E95" s="388"/>
      <c r="F95" s="116">
        <f>F94*F51</f>
        <v>0</v>
      </c>
      <c r="G95" s="23">
        <f>ROUND(G$34*F95,2)</f>
        <v>0</v>
      </c>
      <c r="H95" s="4"/>
    </row>
    <row r="96" spans="1:8" x14ac:dyDescent="0.2">
      <c r="A96" s="419" t="s">
        <v>82</v>
      </c>
      <c r="B96" s="400"/>
      <c r="C96" s="400"/>
      <c r="D96" s="400"/>
      <c r="E96" s="400"/>
      <c r="F96" s="10">
        <f>SUM(F94:F94)</f>
        <v>0</v>
      </c>
      <c r="G96" s="171">
        <f>SUM(G94:G95)</f>
        <v>0</v>
      </c>
      <c r="H96" s="4">
        <f>ROUND(G34*F96,2)</f>
        <v>0</v>
      </c>
    </row>
    <row r="97" spans="1:8" s="45" customFormat="1" x14ac:dyDescent="0.2">
      <c r="A97" s="420" t="s">
        <v>125</v>
      </c>
      <c r="B97" s="421"/>
      <c r="C97" s="421"/>
      <c r="D97" s="421"/>
      <c r="E97" s="421"/>
      <c r="F97" s="421"/>
      <c r="G97" s="422"/>
      <c r="H97" s="35"/>
    </row>
    <row r="98" spans="1:8" s="34" customFormat="1" x14ac:dyDescent="0.2">
      <c r="A98" s="42" t="s">
        <v>27</v>
      </c>
      <c r="B98" s="423" t="s">
        <v>126</v>
      </c>
      <c r="C98" s="424"/>
      <c r="D98" s="424"/>
      <c r="E98" s="424"/>
      <c r="F98" s="12">
        <f>((((8*13)/12)/220)+((((8*13)/12)/220)*100%))*0</f>
        <v>0</v>
      </c>
      <c r="G98" s="23">
        <f>ROUND(G$34*F98,2)</f>
        <v>0</v>
      </c>
      <c r="H98" s="35"/>
    </row>
    <row r="99" spans="1:8" s="34" customFormat="1" x14ac:dyDescent="0.2">
      <c r="A99" s="11" t="s">
        <v>28</v>
      </c>
      <c r="B99" s="386" t="s">
        <v>205</v>
      </c>
      <c r="C99" s="387"/>
      <c r="D99" s="387"/>
      <c r="E99" s="388"/>
      <c r="F99" s="116">
        <f>F98*F51</f>
        <v>0</v>
      </c>
      <c r="G99" s="23">
        <f>ROUND(G$34*F99,2)</f>
        <v>0</v>
      </c>
      <c r="H99" s="35"/>
    </row>
    <row r="100" spans="1:8" s="34" customFormat="1" x14ac:dyDescent="0.2">
      <c r="A100" s="425" t="s">
        <v>127</v>
      </c>
      <c r="B100" s="426"/>
      <c r="C100" s="426"/>
      <c r="D100" s="426"/>
      <c r="E100" s="426"/>
      <c r="F100" s="41">
        <f>SUM(F98:F98)</f>
        <v>0</v>
      </c>
      <c r="G100" s="156">
        <f>SUM(G98:G99)</f>
        <v>0</v>
      </c>
      <c r="H100" s="35">
        <f>ROUND(G44*F100,2)</f>
        <v>0</v>
      </c>
    </row>
    <row r="101" spans="1:8" x14ac:dyDescent="0.2">
      <c r="A101" s="412" t="s">
        <v>83</v>
      </c>
      <c r="B101" s="413"/>
      <c r="C101" s="413"/>
      <c r="D101" s="413"/>
      <c r="E101" s="413"/>
      <c r="F101" s="414"/>
      <c r="G101" s="415"/>
      <c r="H101" s="4"/>
    </row>
    <row r="102" spans="1:8" x14ac:dyDescent="0.2">
      <c r="A102" s="16" t="s">
        <v>84</v>
      </c>
      <c r="B102" s="416" t="s">
        <v>129</v>
      </c>
      <c r="C102" s="417"/>
      <c r="D102" s="417"/>
      <c r="E102" s="417"/>
      <c r="F102" s="17">
        <f>F86</f>
        <v>0</v>
      </c>
      <c r="G102" s="18">
        <f>G86</f>
        <v>0</v>
      </c>
      <c r="H102" s="4"/>
    </row>
    <row r="103" spans="1:8" x14ac:dyDescent="0.2">
      <c r="A103" s="165" t="s">
        <v>85</v>
      </c>
      <c r="B103" s="389" t="s">
        <v>86</v>
      </c>
      <c r="C103" s="390"/>
      <c r="D103" s="390"/>
      <c r="E103" s="390"/>
      <c r="F103" s="19">
        <f>F92</f>
        <v>0</v>
      </c>
      <c r="G103" s="166">
        <f>G92</f>
        <v>0</v>
      </c>
      <c r="H103" s="4"/>
    </row>
    <row r="104" spans="1:8" x14ac:dyDescent="0.2">
      <c r="A104" s="165" t="s">
        <v>87</v>
      </c>
      <c r="B104" s="389" t="s">
        <v>88</v>
      </c>
      <c r="C104" s="390"/>
      <c r="D104" s="390"/>
      <c r="E104" s="390"/>
      <c r="F104" s="19">
        <f>F96</f>
        <v>0</v>
      </c>
      <c r="G104" s="166">
        <f>G96</f>
        <v>0</v>
      </c>
      <c r="H104" s="4"/>
    </row>
    <row r="105" spans="1:8" x14ac:dyDescent="0.2">
      <c r="A105" s="165" t="s">
        <v>131</v>
      </c>
      <c r="B105" s="395" t="s">
        <v>130</v>
      </c>
      <c r="C105" s="396"/>
      <c r="D105" s="396"/>
      <c r="E105" s="396"/>
      <c r="F105" s="19">
        <f>F100</f>
        <v>0</v>
      </c>
      <c r="G105" s="166">
        <f>G100</f>
        <v>0</v>
      </c>
      <c r="H105" s="4"/>
    </row>
    <row r="106" spans="1:8" x14ac:dyDescent="0.2">
      <c r="A106" s="398" t="s">
        <v>89</v>
      </c>
      <c r="B106" s="399"/>
      <c r="C106" s="399"/>
      <c r="D106" s="399"/>
      <c r="E106" s="399"/>
      <c r="F106" s="400"/>
      <c r="G106" s="149">
        <f>SUM(G102:G105)</f>
        <v>0</v>
      </c>
      <c r="H106" s="4"/>
    </row>
    <row r="107" spans="1:8" x14ac:dyDescent="0.2">
      <c r="A107" s="412" t="s">
        <v>90</v>
      </c>
      <c r="B107" s="413"/>
      <c r="C107" s="413"/>
      <c r="D107" s="413"/>
      <c r="E107" s="413"/>
      <c r="F107" s="414"/>
      <c r="G107" s="415"/>
      <c r="H107" s="4"/>
    </row>
    <row r="108" spans="1:8" x14ac:dyDescent="0.2">
      <c r="A108" s="11" t="s">
        <v>27</v>
      </c>
      <c r="B108" s="50" t="str">
        <f>'Insumos Diversos'!A114</f>
        <v>Uniformes</v>
      </c>
      <c r="C108" s="53"/>
      <c r="D108" s="53"/>
      <c r="E108" s="14">
        <f>'Insumos Diversos'!K124</f>
        <v>0</v>
      </c>
      <c r="F108" s="25">
        <v>1</v>
      </c>
      <c r="G108" s="147">
        <f>ROUND(SUM(C108:E108),2)*F108</f>
        <v>0</v>
      </c>
      <c r="H108" s="4"/>
    </row>
    <row r="109" spans="1:8" s="34" customFormat="1" x14ac:dyDescent="0.2">
      <c r="A109" s="36" t="s">
        <v>28</v>
      </c>
      <c r="B109" s="183" t="str">
        <f>'Insumos Diversos'!A99</f>
        <v>EPI's</v>
      </c>
      <c r="C109" s="184"/>
      <c r="D109" s="184"/>
      <c r="E109" s="44">
        <f>'Insumos Diversos'!K112</f>
        <v>0</v>
      </c>
      <c r="F109" s="46">
        <v>1</v>
      </c>
      <c r="G109" s="147">
        <f>ROUND((E109*F109),2)</f>
        <v>0</v>
      </c>
      <c r="H109" s="35"/>
    </row>
    <row r="110" spans="1:8" s="34" customFormat="1" x14ac:dyDescent="0.2">
      <c r="A110" s="36" t="s">
        <v>29</v>
      </c>
      <c r="B110" s="183" t="str">
        <f>'Insumos Diversos'!A4</f>
        <v>MATERIAIS (Limpeza)</v>
      </c>
      <c r="C110" s="184"/>
      <c r="D110" s="184"/>
      <c r="E110" s="44">
        <v>0</v>
      </c>
      <c r="F110" s="47">
        <v>1</v>
      </c>
      <c r="G110" s="147">
        <f t="shared" ref="G110:G113" si="5">ROUND((E110*F110),2)</f>
        <v>0</v>
      </c>
      <c r="H110" s="35"/>
    </row>
    <row r="111" spans="1:8" s="34" customFormat="1" x14ac:dyDescent="0.2">
      <c r="A111" s="36" t="s">
        <v>30</v>
      </c>
      <c r="B111" s="183" t="str">
        <f>'Insumos Diversos'!A48</f>
        <v>UTENSÍLIOS - Jardinagem</v>
      </c>
      <c r="C111" s="184"/>
      <c r="D111" s="184"/>
      <c r="E111" s="44">
        <f>'Insumos Diversos'!K61</f>
        <v>0</v>
      </c>
      <c r="F111" s="47">
        <v>1</v>
      </c>
      <c r="G111" s="147">
        <f t="shared" si="5"/>
        <v>0</v>
      </c>
      <c r="H111" s="35"/>
    </row>
    <row r="112" spans="1:8" s="34" customFormat="1" x14ac:dyDescent="0.2">
      <c r="A112" s="36" t="s">
        <v>31</v>
      </c>
      <c r="B112" s="236" t="str">
        <f>'Insumos Diversos'!A63</f>
        <v>EQUIPAMENTOS - Uso Jardinagem</v>
      </c>
      <c r="C112" s="237"/>
      <c r="D112" s="237"/>
      <c r="E112" s="44">
        <f>'Insumos Diversos'!K67</f>
        <v>0</v>
      </c>
      <c r="F112" s="47">
        <v>1</v>
      </c>
      <c r="G112" s="147">
        <f t="shared" ref="G112" si="6">ROUND((E112*F112),2)</f>
        <v>0</v>
      </c>
      <c r="H112" s="35"/>
    </row>
    <row r="113" spans="1:8" s="34" customFormat="1" x14ac:dyDescent="0.2">
      <c r="A113" s="36" t="s">
        <v>33</v>
      </c>
      <c r="B113" s="183" t="str">
        <f>'Insumos Diversos'!A69</f>
        <v>UTENSÍLIOS (Uso Geral)</v>
      </c>
      <c r="C113" s="184"/>
      <c r="D113" s="184"/>
      <c r="E113" s="44">
        <f>'Insumos Diversos'!K81</f>
        <v>0</v>
      </c>
      <c r="F113" s="47">
        <v>1</v>
      </c>
      <c r="G113" s="147">
        <f t="shared" si="5"/>
        <v>0</v>
      </c>
      <c r="H113" s="35"/>
    </row>
    <row r="114" spans="1:8" s="34" customFormat="1" x14ac:dyDescent="0.2">
      <c r="A114" s="36" t="s">
        <v>47</v>
      </c>
      <c r="B114" s="183" t="str">
        <f>'Insumos Diversos'!A83</f>
        <v>MÁQUINAS E EQUIPAMENTOS (Uso Geral)</v>
      </c>
      <c r="C114" s="184"/>
      <c r="D114" s="184"/>
      <c r="E114" s="44">
        <f>'Insumos Diversos'!K97</f>
        <v>0</v>
      </c>
      <c r="F114" s="47">
        <v>1</v>
      </c>
      <c r="G114" s="147">
        <f>ROUND((E114*F114)/12,2)</f>
        <v>0</v>
      </c>
      <c r="H114" s="35"/>
    </row>
    <row r="115" spans="1:8" s="34" customFormat="1" x14ac:dyDescent="0.2">
      <c r="A115" s="36" t="s">
        <v>49</v>
      </c>
      <c r="B115" s="188" t="s">
        <v>58</v>
      </c>
      <c r="C115" s="189"/>
      <c r="D115" s="189"/>
      <c r="E115" s="44">
        <v>0</v>
      </c>
      <c r="F115" s="47">
        <v>1</v>
      </c>
      <c r="G115" s="147">
        <f>ROUND((E115*F115)/12,2)</f>
        <v>0</v>
      </c>
      <c r="H115" s="35"/>
    </row>
    <row r="116" spans="1:8" s="34" customFormat="1" x14ac:dyDescent="0.2">
      <c r="A116" s="427" t="s">
        <v>91</v>
      </c>
      <c r="B116" s="428"/>
      <c r="C116" s="428"/>
      <c r="D116" s="428"/>
      <c r="E116" s="428"/>
      <c r="F116" s="426"/>
      <c r="G116" s="149">
        <f>SUM(G108:G115)</f>
        <v>0</v>
      </c>
      <c r="H116" s="35"/>
    </row>
    <row r="117" spans="1:8" x14ac:dyDescent="0.2">
      <c r="A117" s="412" t="s">
        <v>92</v>
      </c>
      <c r="B117" s="413"/>
      <c r="C117" s="413"/>
      <c r="D117" s="413"/>
      <c r="E117" s="413"/>
      <c r="F117" s="414"/>
      <c r="G117" s="415"/>
      <c r="H117" s="4"/>
    </row>
    <row r="118" spans="1:8" s="22" customFormat="1" x14ac:dyDescent="0.2">
      <c r="A118" s="143">
        <v>3</v>
      </c>
      <c r="B118" s="20" t="s">
        <v>93</v>
      </c>
      <c r="C118" s="20"/>
      <c r="D118" s="20"/>
      <c r="E118" s="20"/>
      <c r="F118" s="20"/>
      <c r="G118" s="21"/>
      <c r="H118" s="4"/>
    </row>
    <row r="119" spans="1:8" x14ac:dyDescent="0.2">
      <c r="A119" s="11" t="s">
        <v>27</v>
      </c>
      <c r="B119" s="404" t="s">
        <v>94</v>
      </c>
      <c r="C119" s="405"/>
      <c r="D119" s="405"/>
      <c r="E119" s="405"/>
      <c r="F119" s="48">
        <v>0</v>
      </c>
      <c r="G119" s="13">
        <f>ROUND(G134*F119,2)</f>
        <v>0</v>
      </c>
      <c r="H119" s="4"/>
    </row>
    <row r="120" spans="1:8" x14ac:dyDescent="0.2">
      <c r="A120" s="5" t="s">
        <v>28</v>
      </c>
      <c r="B120" s="406" t="s">
        <v>95</v>
      </c>
      <c r="C120" s="407"/>
      <c r="D120" s="407"/>
      <c r="E120" s="407"/>
      <c r="F120" s="167">
        <v>0</v>
      </c>
      <c r="G120" s="151">
        <f>ROUND(((G134+G119)*F120),2)</f>
        <v>0</v>
      </c>
      <c r="H120" s="4"/>
    </row>
    <row r="121" spans="1:8" x14ac:dyDescent="0.2">
      <c r="A121" s="5" t="s">
        <v>29</v>
      </c>
      <c r="B121" s="408" t="s">
        <v>96</v>
      </c>
      <c r="C121" s="409"/>
      <c r="D121" s="409"/>
      <c r="E121" s="409"/>
      <c r="F121" s="167"/>
      <c r="G121" s="151"/>
      <c r="H121" s="4"/>
    </row>
    <row r="122" spans="1:8" x14ac:dyDescent="0.2">
      <c r="A122" s="5" t="s">
        <v>97</v>
      </c>
      <c r="B122" s="406" t="s">
        <v>98</v>
      </c>
      <c r="C122" s="407"/>
      <c r="D122" s="407"/>
      <c r="E122" s="407"/>
      <c r="F122" s="172">
        <v>0</v>
      </c>
      <c r="G122" s="151">
        <f ca="1">ROUND(G$138*F122,2)</f>
        <v>0</v>
      </c>
      <c r="H122" s="4"/>
    </row>
    <row r="123" spans="1:8" s="3" customFormat="1" x14ac:dyDescent="0.2">
      <c r="A123" s="5" t="s">
        <v>99</v>
      </c>
      <c r="B123" s="406" t="s">
        <v>100</v>
      </c>
      <c r="C123" s="407"/>
      <c r="D123" s="407"/>
      <c r="E123" s="407"/>
      <c r="F123" s="167">
        <v>0</v>
      </c>
      <c r="G123" s="151">
        <f ca="1">ROUND(G$138*F123,2)</f>
        <v>0</v>
      </c>
      <c r="H123" s="4"/>
    </row>
    <row r="124" spans="1:8" x14ac:dyDescent="0.2">
      <c r="A124" s="5" t="s">
        <v>101</v>
      </c>
      <c r="B124" s="406" t="s">
        <v>11</v>
      </c>
      <c r="C124" s="407"/>
      <c r="D124" s="407"/>
      <c r="E124" s="407"/>
      <c r="F124" s="167">
        <v>0</v>
      </c>
      <c r="G124" s="151">
        <f ca="1">ROUND(G$138*F124,2)</f>
        <v>0</v>
      </c>
      <c r="H124" s="4"/>
    </row>
    <row r="125" spans="1:8" x14ac:dyDescent="0.2">
      <c r="A125" s="5" t="s">
        <v>157</v>
      </c>
      <c r="B125" s="406" t="s">
        <v>147</v>
      </c>
      <c r="C125" s="407"/>
      <c r="D125" s="407"/>
      <c r="E125" s="407"/>
      <c r="F125" s="167">
        <v>0</v>
      </c>
      <c r="G125" s="151">
        <f ca="1">ROUND(G$138*F125,2)</f>
        <v>0</v>
      </c>
      <c r="H125" s="4"/>
    </row>
    <row r="126" spans="1:8" x14ac:dyDescent="0.2">
      <c r="A126" s="5"/>
      <c r="B126" s="410" t="s">
        <v>102</v>
      </c>
      <c r="C126" s="411"/>
      <c r="D126" s="411"/>
      <c r="E126" s="411"/>
      <c r="F126" s="173">
        <f>SUM(F122:F125)</f>
        <v>0</v>
      </c>
      <c r="G126" s="174">
        <f ca="1">SUM(G122:G125)</f>
        <v>0</v>
      </c>
      <c r="H126" s="4">
        <f ca="1">ROUND(G138*F126,2)</f>
        <v>0</v>
      </c>
    </row>
    <row r="127" spans="1:8" x14ac:dyDescent="0.2">
      <c r="A127" s="398" t="s">
        <v>103</v>
      </c>
      <c r="B127" s="399"/>
      <c r="C127" s="399"/>
      <c r="D127" s="399"/>
      <c r="E127" s="399"/>
      <c r="F127" s="24">
        <f>SUM(F119,F120,F126)</f>
        <v>0</v>
      </c>
      <c r="G127" s="170">
        <f ca="1">SUM(G119:G125)</f>
        <v>0</v>
      </c>
      <c r="H127" s="4"/>
    </row>
    <row r="128" spans="1:8" x14ac:dyDescent="0.2">
      <c r="A128" s="412" t="s">
        <v>104</v>
      </c>
      <c r="B128" s="413"/>
      <c r="C128" s="413"/>
      <c r="D128" s="413"/>
      <c r="E128" s="413"/>
      <c r="F128" s="414"/>
      <c r="G128" s="415"/>
      <c r="H128" s="4"/>
    </row>
    <row r="129" spans="1:8" x14ac:dyDescent="0.2">
      <c r="A129" s="16" t="s">
        <v>27</v>
      </c>
      <c r="B129" s="416" t="s">
        <v>105</v>
      </c>
      <c r="C129" s="417"/>
      <c r="D129" s="417"/>
      <c r="E129" s="417"/>
      <c r="F129" s="418"/>
      <c r="G129" s="18">
        <f>G34</f>
        <v>0</v>
      </c>
      <c r="H129" s="4"/>
    </row>
    <row r="130" spans="1:8" x14ac:dyDescent="0.2">
      <c r="A130" s="165" t="s">
        <v>28</v>
      </c>
      <c r="B130" s="389" t="s">
        <v>106</v>
      </c>
      <c r="C130" s="390"/>
      <c r="D130" s="390"/>
      <c r="E130" s="390"/>
      <c r="F130" s="391"/>
      <c r="G130" s="166">
        <f>G68</f>
        <v>0</v>
      </c>
      <c r="H130" s="4"/>
    </row>
    <row r="131" spans="1:8" x14ac:dyDescent="0.2">
      <c r="A131" s="165" t="s">
        <v>29</v>
      </c>
      <c r="B131" s="389" t="s">
        <v>107</v>
      </c>
      <c r="C131" s="390"/>
      <c r="D131" s="390"/>
      <c r="E131" s="390"/>
      <c r="F131" s="391"/>
      <c r="G131" s="166">
        <f>G77</f>
        <v>0</v>
      </c>
      <c r="H131" s="4"/>
    </row>
    <row r="132" spans="1:8" x14ac:dyDescent="0.2">
      <c r="A132" s="165" t="s">
        <v>30</v>
      </c>
      <c r="B132" s="389" t="s">
        <v>108</v>
      </c>
      <c r="C132" s="390"/>
      <c r="D132" s="390"/>
      <c r="E132" s="390"/>
      <c r="F132" s="391"/>
      <c r="G132" s="166">
        <f>G106</f>
        <v>0</v>
      </c>
      <c r="H132" s="4"/>
    </row>
    <row r="133" spans="1:8" x14ac:dyDescent="0.2">
      <c r="A133" s="165" t="s">
        <v>31</v>
      </c>
      <c r="B133" s="389" t="s">
        <v>109</v>
      </c>
      <c r="C133" s="390"/>
      <c r="D133" s="390"/>
      <c r="E133" s="390"/>
      <c r="F133" s="391"/>
      <c r="G133" s="166">
        <f>G116</f>
        <v>0</v>
      </c>
      <c r="H133" s="4"/>
    </row>
    <row r="134" spans="1:8" x14ac:dyDescent="0.2">
      <c r="A134" s="165"/>
      <c r="B134" s="392" t="s">
        <v>110</v>
      </c>
      <c r="C134" s="393"/>
      <c r="D134" s="393"/>
      <c r="E134" s="393"/>
      <c r="F134" s="394"/>
      <c r="G134" s="166">
        <f>SUM(G129:G133)</f>
        <v>0</v>
      </c>
      <c r="H134" s="4"/>
    </row>
    <row r="135" spans="1:8" x14ac:dyDescent="0.2">
      <c r="A135" s="165" t="s">
        <v>33</v>
      </c>
      <c r="B135" s="395" t="s">
        <v>111</v>
      </c>
      <c r="C135" s="396"/>
      <c r="D135" s="396"/>
      <c r="E135" s="396"/>
      <c r="F135" s="397"/>
      <c r="G135" s="166">
        <f ca="1">G127</f>
        <v>0</v>
      </c>
      <c r="H135" s="4"/>
    </row>
    <row r="136" spans="1:8" x14ac:dyDescent="0.2">
      <c r="A136" s="398" t="s">
        <v>112</v>
      </c>
      <c r="B136" s="399"/>
      <c r="C136" s="399"/>
      <c r="D136" s="399"/>
      <c r="E136" s="399"/>
      <c r="F136" s="400"/>
      <c r="G136" s="149">
        <f ca="1">SUM(G134:G135)</f>
        <v>0</v>
      </c>
      <c r="H136" s="4">
        <f ca="1">SUM(G129:G135)-G134</f>
        <v>0</v>
      </c>
    </row>
    <row r="137" spans="1:8" x14ac:dyDescent="0.2">
      <c r="A137" s="401" t="s">
        <v>12</v>
      </c>
      <c r="B137" s="402"/>
      <c r="C137" s="402"/>
      <c r="D137" s="402"/>
      <c r="E137" s="402"/>
      <c r="F137" s="402"/>
      <c r="G137" s="403"/>
      <c r="H137" s="4"/>
    </row>
    <row r="138" spans="1:8" x14ac:dyDescent="0.2">
      <c r="A138" s="26"/>
      <c r="B138" s="27" t="s">
        <v>113</v>
      </c>
      <c r="C138" s="27"/>
      <c r="D138" s="27"/>
      <c r="E138" s="27"/>
      <c r="F138" s="28"/>
      <c r="G138" s="29">
        <f ca="1">G136</f>
        <v>0</v>
      </c>
      <c r="H138" s="4"/>
    </row>
    <row r="139" spans="1:8" x14ac:dyDescent="0.2">
      <c r="A139" s="175"/>
      <c r="B139" s="30" t="s">
        <v>114</v>
      </c>
      <c r="C139" s="30"/>
      <c r="D139" s="30"/>
      <c r="E139" s="30"/>
      <c r="F139" s="31">
        <f>F21</f>
        <v>1</v>
      </c>
      <c r="G139" s="176">
        <f ca="1">G138*F139</f>
        <v>0</v>
      </c>
      <c r="H139" s="4"/>
    </row>
    <row r="140" spans="1:8" ht="13.5" thickBot="1" x14ac:dyDescent="0.25">
      <c r="A140" s="177"/>
      <c r="B140" s="178" t="s">
        <v>115</v>
      </c>
      <c r="C140" s="178"/>
      <c r="D140" s="178"/>
      <c r="E140" s="178"/>
      <c r="F140" s="179"/>
      <c r="G140" s="180">
        <f>F21*F22</f>
        <v>2</v>
      </c>
      <c r="H140" s="4"/>
    </row>
    <row r="141" spans="1:8" x14ac:dyDescent="0.2">
      <c r="F141" s="183"/>
    </row>
    <row r="148" spans="7:7" x14ac:dyDescent="0.2">
      <c r="G148" s="32"/>
    </row>
  </sheetData>
  <mergeCells count="140">
    <mergeCell ref="A1:G1"/>
    <mergeCell ref="A2:C2"/>
    <mergeCell ref="F2:G2"/>
    <mergeCell ref="A3:G4"/>
    <mergeCell ref="A5:G5"/>
    <mergeCell ref="A6:E6"/>
    <mergeCell ref="F6:G6"/>
    <mergeCell ref="A12:E12"/>
    <mergeCell ref="F12:G12"/>
    <mergeCell ref="A13:E13"/>
    <mergeCell ref="F13:G13"/>
    <mergeCell ref="A14:G14"/>
    <mergeCell ref="A15:E15"/>
    <mergeCell ref="F15:G15"/>
    <mergeCell ref="A7:E7"/>
    <mergeCell ref="F7:G7"/>
    <mergeCell ref="A8:G9"/>
    <mergeCell ref="A10:E10"/>
    <mergeCell ref="F10:G10"/>
    <mergeCell ref="A11:E11"/>
    <mergeCell ref="F11:G11"/>
    <mergeCell ref="A19:E19"/>
    <mergeCell ref="F19:G19"/>
    <mergeCell ref="A20:E20"/>
    <mergeCell ref="F20:G20"/>
    <mergeCell ref="A21:E21"/>
    <mergeCell ref="F21:G21"/>
    <mergeCell ref="A16:E16"/>
    <mergeCell ref="F16:G16"/>
    <mergeCell ref="A17:E17"/>
    <mergeCell ref="F17:G17"/>
    <mergeCell ref="A18:E18"/>
    <mergeCell ref="F18:G18"/>
    <mergeCell ref="B26:E26"/>
    <mergeCell ref="B27:E27"/>
    <mergeCell ref="B28:E28"/>
    <mergeCell ref="B29:E29"/>
    <mergeCell ref="B30:E30"/>
    <mergeCell ref="B31:E31"/>
    <mergeCell ref="A22:E22"/>
    <mergeCell ref="F22:G22"/>
    <mergeCell ref="A23:E23"/>
    <mergeCell ref="F23:G23"/>
    <mergeCell ref="A24:G24"/>
    <mergeCell ref="A25:G25"/>
    <mergeCell ref="B38:E38"/>
    <mergeCell ref="B39:E39"/>
    <mergeCell ref="A41:E41"/>
    <mergeCell ref="A42:G42"/>
    <mergeCell ref="B43:E43"/>
    <mergeCell ref="B44:E44"/>
    <mergeCell ref="B32:E32"/>
    <mergeCell ref="B33:E33"/>
    <mergeCell ref="A34:F34"/>
    <mergeCell ref="A35:G35"/>
    <mergeCell ref="A36:G36"/>
    <mergeCell ref="B37:E37"/>
    <mergeCell ref="A51:E51"/>
    <mergeCell ref="A52:G52"/>
    <mergeCell ref="B53:D53"/>
    <mergeCell ref="B54:D54"/>
    <mergeCell ref="B55:D55"/>
    <mergeCell ref="B56:D56"/>
    <mergeCell ref="B45:E45"/>
    <mergeCell ref="B46:E46"/>
    <mergeCell ref="B47:E47"/>
    <mergeCell ref="B48:E48"/>
    <mergeCell ref="B49:E49"/>
    <mergeCell ref="B50:E50"/>
    <mergeCell ref="A63:F63"/>
    <mergeCell ref="A64:G64"/>
    <mergeCell ref="B65:E65"/>
    <mergeCell ref="B66:E66"/>
    <mergeCell ref="B67:F67"/>
    <mergeCell ref="A68:F68"/>
    <mergeCell ref="B57:D57"/>
    <mergeCell ref="B58:D58"/>
    <mergeCell ref="B59:D59"/>
    <mergeCell ref="B60:D60"/>
    <mergeCell ref="B61:D61"/>
    <mergeCell ref="B62:D62"/>
    <mergeCell ref="B76:E76"/>
    <mergeCell ref="A77:E77"/>
    <mergeCell ref="A78:G78"/>
    <mergeCell ref="A79:G79"/>
    <mergeCell ref="B80:E80"/>
    <mergeCell ref="B81:E81"/>
    <mergeCell ref="A69:G69"/>
    <mergeCell ref="B71:E71"/>
    <mergeCell ref="B72:E72"/>
    <mergeCell ref="B73:E73"/>
    <mergeCell ref="B74:E74"/>
    <mergeCell ref="B75:E75"/>
    <mergeCell ref="B88:E88"/>
    <mergeCell ref="B89:E89"/>
    <mergeCell ref="B90:E90"/>
    <mergeCell ref="B91:E91"/>
    <mergeCell ref="A92:E92"/>
    <mergeCell ref="A93:G93"/>
    <mergeCell ref="B82:E82"/>
    <mergeCell ref="B83:E83"/>
    <mergeCell ref="B84:E84"/>
    <mergeCell ref="B85:E85"/>
    <mergeCell ref="A86:E86"/>
    <mergeCell ref="A87:G87"/>
    <mergeCell ref="A100:E100"/>
    <mergeCell ref="A101:G101"/>
    <mergeCell ref="B102:E102"/>
    <mergeCell ref="B103:E103"/>
    <mergeCell ref="B104:E104"/>
    <mergeCell ref="B105:E105"/>
    <mergeCell ref="B94:E94"/>
    <mergeCell ref="B95:E95"/>
    <mergeCell ref="A96:E96"/>
    <mergeCell ref="A97:G97"/>
    <mergeCell ref="B98:E98"/>
    <mergeCell ref="B99:E99"/>
    <mergeCell ref="B121:E121"/>
    <mergeCell ref="B122:E122"/>
    <mergeCell ref="B123:E123"/>
    <mergeCell ref="B124:E124"/>
    <mergeCell ref="B125:E125"/>
    <mergeCell ref="B126:E126"/>
    <mergeCell ref="A106:F106"/>
    <mergeCell ref="A107:G107"/>
    <mergeCell ref="A116:F116"/>
    <mergeCell ref="A117:G117"/>
    <mergeCell ref="B119:E119"/>
    <mergeCell ref="B120:E120"/>
    <mergeCell ref="B133:F133"/>
    <mergeCell ref="B134:F134"/>
    <mergeCell ref="B135:F135"/>
    <mergeCell ref="A136:F136"/>
    <mergeCell ref="A137:G137"/>
    <mergeCell ref="A127:E127"/>
    <mergeCell ref="A128:G128"/>
    <mergeCell ref="B129:F129"/>
    <mergeCell ref="B130:F130"/>
    <mergeCell ref="B131:F131"/>
    <mergeCell ref="B132:F132"/>
  </mergeCells>
  <printOptions horizontalCentered="1"/>
  <pageMargins left="0.78740157480314965" right="0.78740157480314965" top="0.59055118110236227" bottom="0.98425196850393704" header="0.11811023622047245" footer="0.31496062992125984"/>
  <pageSetup paperSize="9" scale="78" firstPageNumber="0" fitToHeight="2" orientation="portrait" r:id="rId1"/>
  <headerFooter alignWithMargins="0">
    <oddHeader>&amp;R&amp;9Modelo (Nome da Empresa)</oddHeader>
    <oddFooter>&amp;C&amp;9&amp;A - Pag. &amp;P</oddFooter>
  </headerFooter>
  <rowBreaks count="1" manualBreakCount="1">
    <brk id="68" max="6" man="1"/>
  </rowBreaks>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IM190"/>
  <sheetViews>
    <sheetView showGridLines="0" view="pageBreakPreview" topLeftCell="A4" zoomScaleNormal="100" zoomScaleSheetLayoutView="100" workbookViewId="0">
      <selection activeCell="B3" sqref="B3:H3"/>
    </sheetView>
  </sheetViews>
  <sheetFormatPr defaultColWidth="11.42578125" defaultRowHeight="16.5" x14ac:dyDescent="0.3"/>
  <cols>
    <col min="1" max="1" width="3" style="60" bestFit="1" customWidth="1"/>
    <col min="2" max="2" width="44.28515625" style="60" customWidth="1"/>
    <col min="3" max="8" width="14.5703125" style="60" customWidth="1"/>
    <col min="9" max="16384" width="11.42578125" style="60"/>
  </cols>
  <sheetData>
    <row r="1" spans="2:12" s="33" customFormat="1" ht="26.25" customHeight="1" x14ac:dyDescent="0.3">
      <c r="B1" s="541" t="s">
        <v>235</v>
      </c>
      <c r="C1" s="542"/>
      <c r="D1" s="542"/>
      <c r="E1" s="542"/>
      <c r="F1" s="542"/>
      <c r="G1" s="542"/>
      <c r="H1" s="543"/>
      <c r="I1" s="60"/>
      <c r="L1" s="54"/>
    </row>
    <row r="2" spans="2:12" s="33" customFormat="1" ht="26.25" customHeight="1" thickBot="1" x14ac:dyDescent="0.35">
      <c r="B2" s="544" t="s">
        <v>413</v>
      </c>
      <c r="C2" s="545"/>
      <c r="D2" s="545"/>
      <c r="E2" s="545"/>
      <c r="F2" s="545"/>
      <c r="G2" s="545"/>
      <c r="H2" s="546"/>
      <c r="I2" s="60"/>
      <c r="L2" s="54"/>
    </row>
    <row r="3" spans="2:12" s="33" customFormat="1" ht="38.25" customHeight="1" thickBot="1" x14ac:dyDescent="0.35">
      <c r="B3" s="547" t="s">
        <v>397</v>
      </c>
      <c r="C3" s="548"/>
      <c r="D3" s="548"/>
      <c r="E3" s="548"/>
      <c r="F3" s="548"/>
      <c r="G3" s="548"/>
      <c r="H3" s="549"/>
      <c r="I3" s="60"/>
      <c r="J3" s="526"/>
      <c r="K3" s="526"/>
      <c r="L3" s="54"/>
    </row>
    <row r="4" spans="2:12" ht="14.25" customHeight="1" x14ac:dyDescent="0.3">
      <c r="B4" s="79"/>
      <c r="C4" s="62"/>
      <c r="D4" s="62"/>
      <c r="E4" s="62"/>
      <c r="F4" s="62"/>
      <c r="G4" s="62"/>
      <c r="H4" s="80"/>
    </row>
    <row r="5" spans="2:12" ht="15.95" customHeight="1" x14ac:dyDescent="0.3">
      <c r="B5" s="502" t="s">
        <v>161</v>
      </c>
      <c r="C5" s="503"/>
      <c r="D5" s="503"/>
      <c r="E5" s="503"/>
      <c r="F5" s="503"/>
      <c r="G5" s="503"/>
      <c r="H5" s="504"/>
    </row>
    <row r="6" spans="2:12" ht="15.95" customHeight="1" thickBot="1" x14ac:dyDescent="0.35">
      <c r="B6" s="502"/>
      <c r="C6" s="503"/>
      <c r="D6" s="503"/>
      <c r="E6" s="503"/>
      <c r="F6" s="503"/>
      <c r="G6" s="503"/>
      <c r="H6" s="504"/>
    </row>
    <row r="7" spans="2:12" ht="15.95" customHeight="1" thickBot="1" x14ac:dyDescent="0.35">
      <c r="B7" s="224" t="s">
        <v>180</v>
      </c>
      <c r="C7" s="505" t="s">
        <v>248</v>
      </c>
      <c r="D7" s="505"/>
      <c r="E7" s="505"/>
      <c r="F7" s="505"/>
      <c r="G7" s="506"/>
      <c r="H7" s="80"/>
    </row>
    <row r="8" spans="2:12" ht="48.6" customHeight="1" thickBot="1" x14ac:dyDescent="0.35">
      <c r="B8" s="225" t="s">
        <v>211</v>
      </c>
      <c r="C8" s="226" t="s">
        <v>179</v>
      </c>
      <c r="D8" s="226" t="s">
        <v>185</v>
      </c>
      <c r="E8" s="226" t="s">
        <v>379</v>
      </c>
      <c r="F8" s="227" t="s">
        <v>392</v>
      </c>
      <c r="G8" s="131"/>
      <c r="H8" s="80"/>
    </row>
    <row r="9" spans="2:12" ht="15.95" customHeight="1" x14ac:dyDescent="0.3">
      <c r="B9" s="134" t="s">
        <v>365</v>
      </c>
      <c r="C9" s="63">
        <v>355.6</v>
      </c>
      <c r="D9" s="217">
        <v>800</v>
      </c>
      <c r="E9" s="218">
        <f>C9/D9</f>
        <v>0.44</v>
      </c>
      <c r="F9" s="523">
        <f>ROUNDDOWN(SUM(E9:E15),0)</f>
        <v>15</v>
      </c>
      <c r="G9" s="527"/>
      <c r="H9" s="80"/>
    </row>
    <row r="10" spans="2:12" ht="15.95" customHeight="1" x14ac:dyDescent="0.3">
      <c r="B10" s="228" t="s">
        <v>158</v>
      </c>
      <c r="C10" s="63">
        <f>75915.05</f>
        <v>75915.05</v>
      </c>
      <c r="D10" s="217">
        <v>7000</v>
      </c>
      <c r="E10" s="218">
        <f>C10/D10</f>
        <v>10.85</v>
      </c>
      <c r="F10" s="524"/>
      <c r="G10" s="527"/>
      <c r="H10" s="80"/>
    </row>
    <row r="11" spans="2:12" ht="15.95" customHeight="1" x14ac:dyDescent="0.3">
      <c r="B11" s="228" t="s">
        <v>159</v>
      </c>
      <c r="C11" s="216">
        <v>0</v>
      </c>
      <c r="D11" s="217">
        <v>130</v>
      </c>
      <c r="E11" s="218">
        <f t="shared" ref="E11:E14" si="0">C11/D11</f>
        <v>0</v>
      </c>
      <c r="F11" s="524"/>
      <c r="G11" s="527"/>
      <c r="H11" s="80"/>
    </row>
    <row r="12" spans="2:12" ht="15.95" customHeight="1" x14ac:dyDescent="0.3">
      <c r="B12" s="228" t="s">
        <v>160</v>
      </c>
      <c r="C12" s="216">
        <v>110.94</v>
      </c>
      <c r="D12" s="217">
        <v>300</v>
      </c>
      <c r="E12" s="218">
        <f t="shared" si="0"/>
        <v>0.37</v>
      </c>
      <c r="F12" s="524"/>
      <c r="G12" s="527"/>
      <c r="H12" s="80"/>
    </row>
    <row r="13" spans="2:12" ht="15.95" customHeight="1" x14ac:dyDescent="0.3">
      <c r="B13" s="135" t="s">
        <v>367</v>
      </c>
      <c r="C13" s="216">
        <v>52.53</v>
      </c>
      <c r="D13" s="217">
        <v>200</v>
      </c>
      <c r="E13" s="218">
        <f t="shared" si="0"/>
        <v>0.26</v>
      </c>
      <c r="F13" s="524"/>
      <c r="G13" s="527"/>
      <c r="H13" s="80"/>
    </row>
    <row r="14" spans="2:12" ht="15.95" customHeight="1" x14ac:dyDescent="0.3">
      <c r="B14" s="135" t="s">
        <v>374</v>
      </c>
      <c r="C14" s="216">
        <v>145.27000000000001</v>
      </c>
      <c r="D14" s="217">
        <v>200</v>
      </c>
      <c r="E14" s="218">
        <f t="shared" si="0"/>
        <v>0.73</v>
      </c>
      <c r="F14" s="524"/>
      <c r="G14" s="238"/>
      <c r="H14" s="80"/>
    </row>
    <row r="15" spans="2:12" ht="15.95" customHeight="1" thickBot="1" x14ac:dyDescent="0.35">
      <c r="B15" s="228" t="s">
        <v>366</v>
      </c>
      <c r="C15" s="216">
        <v>97000</v>
      </c>
      <c r="D15" s="217">
        <v>40000</v>
      </c>
      <c r="E15" s="218">
        <f>C15/D15</f>
        <v>2.4300000000000002</v>
      </c>
      <c r="F15" s="525"/>
      <c r="G15" s="242">
        <f>SUM(C9:C15)</f>
        <v>173579.39</v>
      </c>
      <c r="H15" s="80"/>
    </row>
    <row r="16" spans="2:12" ht="15.95" customHeight="1" thickBot="1" x14ac:dyDescent="0.35">
      <c r="B16" s="529" t="s">
        <v>390</v>
      </c>
      <c r="C16" s="530"/>
      <c r="D16" s="530"/>
      <c r="E16" s="530"/>
      <c r="F16" s="229">
        <f>'Líder de Limpeza_CESJC'!F22</f>
        <v>1</v>
      </c>
      <c r="G16" s="221"/>
      <c r="H16" s="80"/>
    </row>
    <row r="17" spans="2:8" ht="15.95" customHeight="1" thickBot="1" x14ac:dyDescent="0.35">
      <c r="B17" s="529" t="s">
        <v>375</v>
      </c>
      <c r="C17" s="530"/>
      <c r="D17" s="530"/>
      <c r="E17" s="530"/>
      <c r="F17" s="229">
        <v>3</v>
      </c>
      <c r="G17" s="221"/>
      <c r="H17" s="80"/>
    </row>
    <row r="18" spans="2:8" ht="15.95" customHeight="1" x14ac:dyDescent="0.3">
      <c r="B18" s="529" t="s">
        <v>183</v>
      </c>
      <c r="C18" s="530"/>
      <c r="D18" s="530"/>
      <c r="E18" s="530"/>
      <c r="F18" s="229">
        <v>9</v>
      </c>
      <c r="G18" s="221"/>
      <c r="H18" s="80"/>
    </row>
    <row r="19" spans="2:8" ht="15.95" customHeight="1" x14ac:dyDescent="0.3">
      <c r="B19" s="531" t="s">
        <v>237</v>
      </c>
      <c r="C19" s="532"/>
      <c r="D19" s="532"/>
      <c r="E19" s="532"/>
      <c r="F19" s="219">
        <v>2</v>
      </c>
      <c r="G19" s="222"/>
      <c r="H19" s="80"/>
    </row>
    <row r="20" spans="2:8" ht="15.95" customHeight="1" thickBot="1" x14ac:dyDescent="0.35">
      <c r="B20" s="533" t="s">
        <v>389</v>
      </c>
      <c r="C20" s="534"/>
      <c r="D20" s="534"/>
      <c r="E20" s="534"/>
      <c r="F20" s="240">
        <f>SUM(F16:F19)</f>
        <v>15</v>
      </c>
      <c r="G20" s="223"/>
      <c r="H20" s="80"/>
    </row>
    <row r="21" spans="2:8" ht="15.95" customHeight="1" thickBot="1" x14ac:dyDescent="0.35">
      <c r="B21" s="79"/>
      <c r="C21" s="62"/>
      <c r="D21" s="61"/>
      <c r="E21" s="62"/>
      <c r="F21" s="62"/>
      <c r="G21" s="62"/>
      <c r="H21" s="80"/>
    </row>
    <row r="22" spans="2:8" ht="29.45" customHeight="1" thickBot="1" x14ac:dyDescent="0.35">
      <c r="B22" s="132" t="s">
        <v>212</v>
      </c>
      <c r="C22" s="133" t="s">
        <v>187</v>
      </c>
      <c r="D22" s="131"/>
      <c r="E22" s="131"/>
      <c r="F22" s="62"/>
      <c r="G22" s="62"/>
      <c r="H22" s="80"/>
    </row>
    <row r="23" spans="2:8" ht="15.95" customHeight="1" x14ac:dyDescent="0.3">
      <c r="B23" s="85" t="str">
        <f>Encarregado_CESOR!F16</f>
        <v>Encarregado</v>
      </c>
      <c r="C23" s="91">
        <f ca="1">Encarregado_CESOR!G139</f>
        <v>0</v>
      </c>
      <c r="D23" s="130"/>
      <c r="E23" s="130"/>
      <c r="F23" s="62"/>
      <c r="G23" s="62"/>
      <c r="H23" s="86"/>
    </row>
    <row r="24" spans="2:8" ht="15.95" customHeight="1" x14ac:dyDescent="0.3">
      <c r="B24" s="243" t="str">
        <f>'Agente de Hig_CESOR_Div turnos'!F16</f>
        <v>Agente de Higienização</v>
      </c>
      <c r="C24" s="244">
        <f ca="1">'Agente de Hig_CESOR_Div turnos'!G139</f>
        <v>0</v>
      </c>
      <c r="D24" s="130"/>
      <c r="E24" s="130"/>
      <c r="F24" s="62"/>
      <c r="G24" s="62"/>
      <c r="H24" s="86"/>
    </row>
    <row r="25" spans="2:8" ht="15.95" customHeight="1" x14ac:dyDescent="0.3">
      <c r="B25" s="243" t="s">
        <v>375</v>
      </c>
      <c r="C25" s="244">
        <f ca="1">'Agente de Hig_CESOR_Diuturno'!G139</f>
        <v>0</v>
      </c>
      <c r="D25" s="130"/>
      <c r="E25" s="130"/>
      <c r="F25" s="62"/>
      <c r="G25" s="62"/>
      <c r="H25" s="86"/>
    </row>
    <row r="26" spans="2:8" ht="15.95" customHeight="1" x14ac:dyDescent="0.3">
      <c r="B26" s="85" t="str">
        <f>Jardineiro_CESOR!F16</f>
        <v>Jardineiro</v>
      </c>
      <c r="C26" s="91">
        <f ca="1">Jardineiro_CESOR!G139</f>
        <v>0</v>
      </c>
      <c r="D26" s="130"/>
      <c r="E26" s="130"/>
      <c r="F26" s="62"/>
      <c r="G26" s="62"/>
      <c r="H26" s="86"/>
    </row>
    <row r="27" spans="2:8" ht="15.95" customHeight="1" thickBot="1" x14ac:dyDescent="0.35">
      <c r="B27" s="79"/>
      <c r="C27" s="62"/>
      <c r="D27" s="61"/>
      <c r="E27" s="62"/>
      <c r="F27" s="62"/>
      <c r="G27" s="62"/>
      <c r="H27" s="80"/>
    </row>
    <row r="28" spans="2:8" ht="28.5" customHeight="1" thickBot="1" x14ac:dyDescent="0.35">
      <c r="B28" s="241" t="s">
        <v>169</v>
      </c>
      <c r="C28" s="248" t="s">
        <v>186</v>
      </c>
      <c r="D28" s="78" t="s">
        <v>178</v>
      </c>
      <c r="E28" s="78" t="s">
        <v>177</v>
      </c>
      <c r="F28" s="62"/>
      <c r="G28" s="62"/>
      <c r="H28" s="80"/>
    </row>
    <row r="29" spans="2:8" s="65" customFormat="1" ht="15.95" customHeight="1" x14ac:dyDescent="0.3">
      <c r="B29" s="87" t="s">
        <v>167</v>
      </c>
      <c r="C29" s="88"/>
      <c r="D29" s="88"/>
      <c r="E29" s="89"/>
      <c r="F29" s="62"/>
      <c r="G29" s="62"/>
      <c r="H29" s="80"/>
    </row>
    <row r="30" spans="2:8" s="65" customFormat="1" ht="15.95" customHeight="1" x14ac:dyDescent="0.3">
      <c r="B30" s="85" t="str">
        <f>B24</f>
        <v>Agente de Higienização</v>
      </c>
      <c r="C30" s="246">
        <f>ROUND(1/800,9)*0</f>
        <v>0</v>
      </c>
      <c r="D30" s="66">
        <f ca="1">C24</f>
        <v>0</v>
      </c>
      <c r="E30" s="114">
        <f ca="1">ROUND(D30*C30,2)</f>
        <v>0</v>
      </c>
      <c r="F30" s="62"/>
      <c r="G30" s="62"/>
      <c r="H30" s="80"/>
    </row>
    <row r="31" spans="2:8" s="65" customFormat="1" ht="15.95" customHeight="1" x14ac:dyDescent="0.3">
      <c r="B31" s="245" t="str">
        <f>B23</f>
        <v>Encarregado</v>
      </c>
      <c r="C31" s="246">
        <f>ROUND(1/(30*800),9)*0</f>
        <v>0</v>
      </c>
      <c r="D31" s="66">
        <f ca="1">C23</f>
        <v>0</v>
      </c>
      <c r="E31" s="247">
        <f ca="1">ROUND(D31*C31,2)</f>
        <v>0</v>
      </c>
      <c r="F31" s="62"/>
      <c r="G31" s="62"/>
      <c r="H31" s="80"/>
    </row>
    <row r="32" spans="2:8" s="65" customFormat="1" ht="15.95" customHeight="1" thickBot="1" x14ac:dyDescent="0.35">
      <c r="B32" s="109"/>
      <c r="C32" s="535" t="s">
        <v>176</v>
      </c>
      <c r="D32" s="536"/>
      <c r="E32" s="120">
        <f ca="1">SUM(E30:E31)</f>
        <v>0</v>
      </c>
      <c r="F32" s="62"/>
      <c r="G32" s="62"/>
      <c r="H32" s="80"/>
    </row>
    <row r="33" spans="2:8" s="65" customFormat="1" ht="30.75" customHeight="1" thickBot="1" x14ac:dyDescent="0.35">
      <c r="B33" s="241" t="s">
        <v>169</v>
      </c>
      <c r="C33" s="78" t="s">
        <v>186</v>
      </c>
      <c r="D33" s="78" t="s">
        <v>178</v>
      </c>
      <c r="E33" s="78" t="s">
        <v>177</v>
      </c>
      <c r="F33" s="62"/>
      <c r="G33" s="62"/>
      <c r="H33" s="80"/>
    </row>
    <row r="34" spans="2:8" s="65" customFormat="1" ht="15.95" customHeight="1" x14ac:dyDescent="0.3">
      <c r="B34" s="87" t="s">
        <v>165</v>
      </c>
      <c r="C34" s="88"/>
      <c r="D34" s="88"/>
      <c r="E34" s="89"/>
      <c r="F34" s="62"/>
      <c r="G34" s="62"/>
      <c r="H34" s="80"/>
    </row>
    <row r="35" spans="2:8" s="65" customFormat="1" ht="15.95" customHeight="1" x14ac:dyDescent="0.3">
      <c r="B35" s="85" t="str">
        <f>B24</f>
        <v>Agente de Higienização</v>
      </c>
      <c r="C35" s="246">
        <f>ROUND(1/7000,9)*0</f>
        <v>0</v>
      </c>
      <c r="D35" s="66">
        <f ca="1">C24</f>
        <v>0</v>
      </c>
      <c r="E35" s="114">
        <f ca="1">ROUND(D35*C35,2)</f>
        <v>0</v>
      </c>
      <c r="F35" s="62"/>
      <c r="G35" s="62"/>
      <c r="H35" s="80"/>
    </row>
    <row r="36" spans="2:8" s="65" customFormat="1" ht="15.95" customHeight="1" x14ac:dyDescent="0.3">
      <c r="B36" s="85" t="str">
        <f>B23</f>
        <v>Encarregado</v>
      </c>
      <c r="C36" s="246">
        <f>ROUND(1/(30*7000),9)*0</f>
        <v>0</v>
      </c>
      <c r="D36" s="66">
        <f ca="1">C23</f>
        <v>0</v>
      </c>
      <c r="E36" s="114">
        <f ca="1">ROUND(D36*C36,2)</f>
        <v>0</v>
      </c>
      <c r="F36" s="62"/>
      <c r="G36" s="62"/>
      <c r="H36" s="80"/>
    </row>
    <row r="37" spans="2:8" s="65" customFormat="1" ht="15.95" customHeight="1" thickBot="1" x14ac:dyDescent="0.35">
      <c r="B37" s="109"/>
      <c r="C37" s="535" t="s">
        <v>175</v>
      </c>
      <c r="D37" s="536"/>
      <c r="E37" s="120">
        <f ca="1">SUM(E35:E36)</f>
        <v>0</v>
      </c>
      <c r="F37" s="62"/>
      <c r="G37" s="62"/>
      <c r="H37" s="80"/>
    </row>
    <row r="38" spans="2:8" s="65" customFormat="1" ht="15.95" customHeight="1" x14ac:dyDescent="0.3">
      <c r="B38" s="81" t="s">
        <v>369</v>
      </c>
      <c r="C38" s="70"/>
      <c r="D38" s="70"/>
      <c r="E38" s="89"/>
      <c r="F38" s="62"/>
      <c r="G38" s="62"/>
      <c r="H38" s="80"/>
    </row>
    <row r="39" spans="2:8" s="65" customFormat="1" ht="15.95" customHeight="1" x14ac:dyDescent="0.3">
      <c r="B39" s="85" t="str">
        <f>B24</f>
        <v>Agente de Higienização</v>
      </c>
      <c r="C39" s="246">
        <f>1/200*0</f>
        <v>0</v>
      </c>
      <c r="D39" s="68">
        <f ca="1">C24</f>
        <v>0</v>
      </c>
      <c r="E39" s="67">
        <f ca="1">ROUND(D39*C39,2)</f>
        <v>0</v>
      </c>
      <c r="F39" s="62"/>
      <c r="G39" s="62"/>
      <c r="H39" s="80"/>
    </row>
    <row r="40" spans="2:8" s="65" customFormat="1" ht="15.95" customHeight="1" x14ac:dyDescent="0.3">
      <c r="B40" s="245" t="str">
        <f>B23</f>
        <v>Encarregado</v>
      </c>
      <c r="C40" s="246">
        <f>1/(30*200)*0</f>
        <v>0</v>
      </c>
      <c r="D40" s="68">
        <f ca="1">C23</f>
        <v>0</v>
      </c>
      <c r="E40" s="114">
        <f ca="1">ROUND(D40*C40,2)</f>
        <v>0</v>
      </c>
      <c r="F40" s="62"/>
      <c r="G40" s="62"/>
      <c r="H40" s="80"/>
    </row>
    <row r="41" spans="2:8" s="65" customFormat="1" ht="15.95" customHeight="1" thickBot="1" x14ac:dyDescent="0.35">
      <c r="B41" s="109"/>
      <c r="C41" s="535" t="s">
        <v>370</v>
      </c>
      <c r="D41" s="536"/>
      <c r="E41" s="111">
        <f ca="1">SUM(E39:E40)</f>
        <v>0</v>
      </c>
      <c r="F41" s="62"/>
      <c r="G41" s="62"/>
      <c r="H41" s="80"/>
    </row>
    <row r="42" spans="2:8" s="65" customFormat="1" ht="15.95" customHeight="1" x14ac:dyDescent="0.3">
      <c r="B42" s="81" t="s">
        <v>386</v>
      </c>
      <c r="C42" s="70"/>
      <c r="D42" s="70"/>
      <c r="E42" s="89"/>
      <c r="F42" s="62"/>
      <c r="G42" s="62"/>
      <c r="H42" s="80"/>
    </row>
    <row r="43" spans="2:8" s="65" customFormat="1" ht="15.95" customHeight="1" x14ac:dyDescent="0.3">
      <c r="B43" s="85" t="str">
        <f>B25</f>
        <v>Agente de Higienização - Diuturno</v>
      </c>
      <c r="C43" s="246">
        <f>ROUND(1/200,9)*0</f>
        <v>0</v>
      </c>
      <c r="D43" s="68">
        <f ca="1">C25</f>
        <v>0</v>
      </c>
      <c r="E43" s="67">
        <f ca="1">ROUND(D43*C43,2)</f>
        <v>0</v>
      </c>
      <c r="F43" s="62"/>
      <c r="G43" s="62"/>
      <c r="H43" s="80"/>
    </row>
    <row r="44" spans="2:8" s="65" customFormat="1" ht="15.95" customHeight="1" x14ac:dyDescent="0.3">
      <c r="B44" s="245" t="str">
        <f>B23</f>
        <v>Encarregado</v>
      </c>
      <c r="C44" s="246">
        <f>ROUND(1/(30*200),9)*0</f>
        <v>0</v>
      </c>
      <c r="D44" s="68">
        <f ca="1">C23</f>
        <v>0</v>
      </c>
      <c r="E44" s="114">
        <f ca="1">ROUND(D44*C44,2)</f>
        <v>0</v>
      </c>
      <c r="F44" s="62"/>
      <c r="G44" s="62"/>
      <c r="H44" s="80"/>
    </row>
    <row r="45" spans="2:8" s="69" customFormat="1" ht="15.95" customHeight="1" thickBot="1" x14ac:dyDescent="0.35">
      <c r="B45" s="109"/>
      <c r="C45" s="535" t="s">
        <v>387</v>
      </c>
      <c r="D45" s="536"/>
      <c r="E45" s="111">
        <f ca="1">SUM(E43:E44)</f>
        <v>0</v>
      </c>
      <c r="F45" s="62"/>
      <c r="G45" s="62"/>
      <c r="H45" s="80"/>
    </row>
    <row r="46" spans="2:8" s="65" customFormat="1" ht="15.95" customHeight="1" thickBot="1" x14ac:dyDescent="0.35">
      <c r="B46" s="90"/>
      <c r="C46" s="62"/>
      <c r="D46" s="61"/>
      <c r="E46" s="62"/>
      <c r="F46" s="61"/>
      <c r="G46" s="62"/>
      <c r="H46" s="80"/>
    </row>
    <row r="47" spans="2:8" s="65" customFormat="1" ht="15.95" customHeight="1" thickBot="1" x14ac:dyDescent="0.35">
      <c r="B47" s="528" t="s">
        <v>169</v>
      </c>
      <c r="C47" s="518" t="s">
        <v>186</v>
      </c>
      <c r="D47" s="518" t="s">
        <v>382</v>
      </c>
      <c r="E47" s="518" t="s">
        <v>383</v>
      </c>
      <c r="F47" s="518" t="s">
        <v>174</v>
      </c>
      <c r="G47" s="518" t="s">
        <v>173</v>
      </c>
      <c r="H47" s="519" t="s">
        <v>172</v>
      </c>
    </row>
    <row r="48" spans="2:8" s="65" customFormat="1" ht="36" customHeight="1" thickBot="1" x14ac:dyDescent="0.35">
      <c r="B48" s="528"/>
      <c r="C48" s="518"/>
      <c r="D48" s="518"/>
      <c r="E48" s="518"/>
      <c r="F48" s="518"/>
      <c r="G48" s="518"/>
      <c r="H48" s="519"/>
    </row>
    <row r="49" spans="1:8" s="65" customFormat="1" ht="15.95" customHeight="1" x14ac:dyDescent="0.3">
      <c r="B49" s="92" t="s">
        <v>208</v>
      </c>
      <c r="C49" s="93"/>
      <c r="D49" s="93"/>
      <c r="E49" s="93"/>
      <c r="F49" s="93"/>
      <c r="G49" s="93"/>
      <c r="H49" s="94"/>
    </row>
    <row r="50" spans="1:8" s="65" customFormat="1" ht="15.95" customHeight="1" x14ac:dyDescent="0.3">
      <c r="B50" s="95" t="str">
        <f>B25</f>
        <v>Agente de Higienização - Diuturno</v>
      </c>
      <c r="C50" s="246">
        <f>ROUND(1/130,9)*0</f>
        <v>0</v>
      </c>
      <c r="D50" s="97">
        <v>0</v>
      </c>
      <c r="E50" s="96">
        <f>ROUND(1/188.76,9)*0</f>
        <v>0</v>
      </c>
      <c r="F50" s="98">
        <f>ROUND(((C50)*(E50)*(D50)),9)</f>
        <v>0</v>
      </c>
      <c r="G50" s="99">
        <f ca="1">C23*0</f>
        <v>0</v>
      </c>
      <c r="H50" s="125">
        <f ca="1">ROUND(G50*F50,2)</f>
        <v>0</v>
      </c>
    </row>
    <row r="51" spans="1:8" s="65" customFormat="1" ht="15.95" customHeight="1" x14ac:dyDescent="0.3">
      <c r="B51" s="95" t="str">
        <f>B23</f>
        <v>Encarregado</v>
      </c>
      <c r="C51" s="246">
        <f>ROUND(1/(30*130),9)*0</f>
        <v>0</v>
      </c>
      <c r="D51" s="97">
        <v>0</v>
      </c>
      <c r="E51" s="96">
        <f>ROUND(1/188.76,9)*0</f>
        <v>0</v>
      </c>
      <c r="F51" s="98">
        <f>ROUND(((C51)*(E51)*(D51)),9)</f>
        <v>0</v>
      </c>
      <c r="G51" s="99">
        <f ca="1">C23*0</f>
        <v>0</v>
      </c>
      <c r="H51" s="125">
        <f ca="1">ROUND(G51*F51,2)</f>
        <v>0</v>
      </c>
    </row>
    <row r="52" spans="1:8" s="65" customFormat="1" ht="15.95" customHeight="1" thickBot="1" x14ac:dyDescent="0.35">
      <c r="B52" s="107"/>
      <c r="C52" s="108"/>
      <c r="D52" s="108"/>
      <c r="E52" s="108"/>
      <c r="F52" s="108"/>
      <c r="G52" s="239" t="s">
        <v>171</v>
      </c>
      <c r="H52" s="102">
        <f ca="1">ROUND(SUM(H50:H51),2)</f>
        <v>0</v>
      </c>
    </row>
    <row r="53" spans="1:8" s="65" customFormat="1" ht="15.95" customHeight="1" x14ac:dyDescent="0.3">
      <c r="A53" s="71"/>
      <c r="B53" s="103" t="s">
        <v>209</v>
      </c>
      <c r="C53" s="104"/>
      <c r="D53" s="105"/>
      <c r="E53" s="104"/>
      <c r="F53" s="104"/>
      <c r="G53" s="104"/>
      <c r="H53" s="106"/>
    </row>
    <row r="54" spans="1:8" s="65" customFormat="1" ht="15.95" customHeight="1" x14ac:dyDescent="0.3">
      <c r="A54" s="71"/>
      <c r="B54" s="95" t="str">
        <f>B24</f>
        <v>Agente de Higienização</v>
      </c>
      <c r="C54" s="246">
        <f>ROUND(1/300,9)*0</f>
        <v>0</v>
      </c>
      <c r="D54" s="97">
        <v>3</v>
      </c>
      <c r="E54" s="96">
        <f>ROUND(1/188.76,9)*0</f>
        <v>0</v>
      </c>
      <c r="F54" s="124">
        <f>+C54*E54*D54</f>
        <v>0</v>
      </c>
      <c r="G54" s="99">
        <f ca="1">C24</f>
        <v>0</v>
      </c>
      <c r="H54" s="125">
        <f ca="1">ROUND(G54*F54,2)</f>
        <v>0</v>
      </c>
    </row>
    <row r="55" spans="1:8" s="65" customFormat="1" ht="15.95" customHeight="1" x14ac:dyDescent="0.3">
      <c r="A55" s="71"/>
      <c r="B55" s="245" t="str">
        <f>B23</f>
        <v>Encarregado</v>
      </c>
      <c r="C55" s="246">
        <f>ROUND(1/(30*300),9)*0</f>
        <v>0</v>
      </c>
      <c r="D55" s="97">
        <v>3</v>
      </c>
      <c r="E55" s="96">
        <f>ROUND(1/188.76,9)*0</f>
        <v>0</v>
      </c>
      <c r="F55" s="124">
        <f>+C55*E55*D55</f>
        <v>0</v>
      </c>
      <c r="G55" s="99">
        <f ca="1">C24</f>
        <v>0</v>
      </c>
      <c r="H55" s="125">
        <f ca="1">ROUND(G55*F55,2)</f>
        <v>0</v>
      </c>
    </row>
    <row r="56" spans="1:8" s="65" customFormat="1" ht="15.95" customHeight="1" thickBot="1" x14ac:dyDescent="0.35">
      <c r="A56" s="71"/>
      <c r="B56" s="109"/>
      <c r="C56" s="108"/>
      <c r="D56" s="108"/>
      <c r="E56" s="110"/>
      <c r="F56" s="100"/>
      <c r="G56" s="101" t="s">
        <v>170</v>
      </c>
      <c r="H56" s="102">
        <f ca="1">ROUND(SUM(H54:H55),2)</f>
        <v>0</v>
      </c>
    </row>
    <row r="57" spans="1:8" s="72" customFormat="1" ht="15.95" customHeight="1" thickBot="1" x14ac:dyDescent="0.35">
      <c r="A57" s="233"/>
      <c r="B57" s="234"/>
      <c r="C57" s="231"/>
      <c r="D57" s="231"/>
      <c r="E57" s="231"/>
      <c r="F57" s="231"/>
      <c r="G57" s="232"/>
      <c r="H57" s="235"/>
    </row>
    <row r="58" spans="1:8" s="65" customFormat="1" ht="39" thickBot="1" x14ac:dyDescent="0.35">
      <c r="B58" s="241" t="s">
        <v>169</v>
      </c>
      <c r="C58" s="78" t="s">
        <v>186</v>
      </c>
      <c r="D58" s="78" t="s">
        <v>178</v>
      </c>
      <c r="E58" s="78" t="s">
        <v>177</v>
      </c>
      <c r="F58" s="62"/>
      <c r="G58" s="62"/>
      <c r="H58" s="80"/>
    </row>
    <row r="59" spans="1:8" s="65" customFormat="1" ht="15.95" customHeight="1" x14ac:dyDescent="0.3">
      <c r="B59" s="87" t="s">
        <v>371</v>
      </c>
      <c r="C59" s="88"/>
      <c r="D59" s="88"/>
      <c r="E59" s="89"/>
      <c r="F59" s="62"/>
      <c r="G59" s="62"/>
      <c r="H59" s="80"/>
    </row>
    <row r="60" spans="1:8" s="69" customFormat="1" ht="15.95" customHeight="1" x14ac:dyDescent="0.3">
      <c r="B60" s="85" t="str">
        <f>B26</f>
        <v>Jardineiro</v>
      </c>
      <c r="C60" s="246">
        <f>ROUND(1/40000,9)*0</f>
        <v>0</v>
      </c>
      <c r="D60" s="66">
        <f ca="1">C26</f>
        <v>0</v>
      </c>
      <c r="E60" s="114">
        <f ca="1">ROUND(D60*C60,2)</f>
        <v>0</v>
      </c>
      <c r="F60" s="62"/>
      <c r="G60" s="62"/>
      <c r="H60" s="80"/>
    </row>
    <row r="61" spans="1:8" s="69" customFormat="1" ht="15.95" customHeight="1" x14ac:dyDescent="0.3">
      <c r="B61" s="85" t="str">
        <f>B23</f>
        <v>Encarregado</v>
      </c>
      <c r="C61" s="246">
        <f>ROUND(1/(30*40000),9)*0</f>
        <v>0</v>
      </c>
      <c r="D61" s="66">
        <f ca="1">C23</f>
        <v>0</v>
      </c>
      <c r="E61" s="114">
        <f ca="1">ROUND(D61*C61,2)</f>
        <v>0</v>
      </c>
      <c r="F61" s="62"/>
      <c r="G61" s="62"/>
      <c r="H61" s="80"/>
    </row>
    <row r="62" spans="1:8" s="65" customFormat="1" ht="15.95" customHeight="1" thickBot="1" x14ac:dyDescent="0.35">
      <c r="A62" s="71"/>
      <c r="B62" s="109"/>
      <c r="C62" s="535" t="s">
        <v>384</v>
      </c>
      <c r="D62" s="536"/>
      <c r="E62" s="120">
        <f ca="1">SUM(E60:E61)</f>
        <v>0</v>
      </c>
      <c r="F62" s="231"/>
      <c r="G62" s="232"/>
      <c r="H62" s="230"/>
    </row>
    <row r="63" spans="1:8" s="65" customFormat="1" ht="15.95" customHeight="1" thickBot="1" x14ac:dyDescent="0.35">
      <c r="A63" s="71"/>
      <c r="B63" s="79"/>
      <c r="C63" s="62"/>
      <c r="D63" s="62"/>
      <c r="E63" s="62"/>
      <c r="F63" s="62"/>
      <c r="G63" s="62"/>
      <c r="H63" s="80"/>
    </row>
    <row r="64" spans="1:8" s="65" customFormat="1" ht="15.95" customHeight="1" thickBot="1" x14ac:dyDescent="0.35">
      <c r="B64" s="520" t="s">
        <v>169</v>
      </c>
      <c r="C64" s="521" t="s">
        <v>168</v>
      </c>
      <c r="D64" s="522" t="s">
        <v>393</v>
      </c>
      <c r="E64" s="537" t="s">
        <v>394</v>
      </c>
      <c r="F64" s="522" t="s">
        <v>395</v>
      </c>
      <c r="G64" s="537" t="s">
        <v>396</v>
      </c>
      <c r="H64" s="80"/>
    </row>
    <row r="65" spans="1:247" s="65" customFormat="1" ht="29.45" customHeight="1" thickBot="1" x14ac:dyDescent="0.35">
      <c r="B65" s="520"/>
      <c r="C65" s="521"/>
      <c r="D65" s="522"/>
      <c r="E65" s="537"/>
      <c r="F65" s="522"/>
      <c r="G65" s="537"/>
      <c r="H65" s="80"/>
      <c r="IF65" s="72"/>
      <c r="IG65" s="72"/>
      <c r="IH65" s="72"/>
      <c r="II65" s="72"/>
      <c r="IJ65" s="72"/>
      <c r="IK65" s="72"/>
      <c r="IL65" s="72"/>
      <c r="IM65" s="72"/>
    </row>
    <row r="66" spans="1:247" s="65" customFormat="1" ht="15.95" customHeight="1" x14ac:dyDescent="0.3">
      <c r="B66" s="81" t="s">
        <v>167</v>
      </c>
      <c r="C66" s="73">
        <f ca="1">E32</f>
        <v>0</v>
      </c>
      <c r="D66" s="74">
        <f t="shared" ref="D66:D72" si="1">C9</f>
        <v>355.6</v>
      </c>
      <c r="E66" s="75">
        <f ca="1">ROUND(D66*C66,2)</f>
        <v>0</v>
      </c>
      <c r="F66" s="74">
        <f>D66*12</f>
        <v>4267.2</v>
      </c>
      <c r="G66" s="136">
        <f ca="1">E66*12</f>
        <v>0</v>
      </c>
      <c r="H66" s="84"/>
      <c r="IE66" s="72"/>
      <c r="IF66" s="72"/>
      <c r="IG66" s="72"/>
      <c r="IH66" s="72"/>
      <c r="II66" s="72"/>
      <c r="IJ66" s="72"/>
      <c r="IK66" s="72"/>
      <c r="IL66" s="72"/>
    </row>
    <row r="67" spans="1:247" s="65" customFormat="1" ht="15.95" customHeight="1" x14ac:dyDescent="0.3">
      <c r="B67" s="82" t="s">
        <v>165</v>
      </c>
      <c r="C67" s="73">
        <f ca="1">E37</f>
        <v>0</v>
      </c>
      <c r="D67" s="74">
        <f t="shared" si="1"/>
        <v>75915.05</v>
      </c>
      <c r="E67" s="75">
        <f ca="1">ROUND(D67*C67,2)</f>
        <v>0</v>
      </c>
      <c r="F67" s="74">
        <f t="shared" ref="F67:F72" si="2">D67*12</f>
        <v>910980.6</v>
      </c>
      <c r="G67" s="136">
        <f t="shared" ref="G67:G72" ca="1" si="3">E67*12</f>
        <v>0</v>
      </c>
      <c r="H67" s="84"/>
      <c r="IE67" s="72"/>
      <c r="IF67" s="72"/>
      <c r="IG67" s="72"/>
      <c r="IH67" s="72"/>
      <c r="II67" s="72"/>
      <c r="IJ67" s="72"/>
      <c r="IK67" s="72"/>
      <c r="IL67" s="72"/>
    </row>
    <row r="68" spans="1:247" s="65" customFormat="1" ht="15.95" customHeight="1" x14ac:dyDescent="0.3">
      <c r="B68" s="666" t="s">
        <v>181</v>
      </c>
      <c r="C68" s="667">
        <f ca="1">H52</f>
        <v>0</v>
      </c>
      <c r="D68" s="668">
        <f t="shared" si="1"/>
        <v>0</v>
      </c>
      <c r="E68" s="669">
        <f t="shared" ref="E68:E72" ca="1" si="4">ROUND(D68*C68,2)</f>
        <v>0</v>
      </c>
      <c r="F68" s="668">
        <f t="shared" si="2"/>
        <v>0</v>
      </c>
      <c r="G68" s="670">
        <f t="shared" ca="1" si="3"/>
        <v>0</v>
      </c>
      <c r="H68" s="84"/>
    </row>
    <row r="69" spans="1:247" s="65" customFormat="1" ht="15.95" customHeight="1" x14ac:dyDescent="0.3">
      <c r="B69" s="82" t="s">
        <v>182</v>
      </c>
      <c r="C69" s="73">
        <f ca="1">H56</f>
        <v>0</v>
      </c>
      <c r="D69" s="74">
        <f t="shared" si="1"/>
        <v>110.94</v>
      </c>
      <c r="E69" s="75">
        <f t="shared" ca="1" si="4"/>
        <v>0</v>
      </c>
      <c r="F69" s="74">
        <f t="shared" si="2"/>
        <v>1331.28</v>
      </c>
      <c r="G69" s="136">
        <f t="shared" ca="1" si="3"/>
        <v>0</v>
      </c>
      <c r="H69" s="84"/>
    </row>
    <row r="70" spans="1:247" s="65" customFormat="1" ht="15.95" customHeight="1" x14ac:dyDescent="0.3">
      <c r="B70" s="82" t="s">
        <v>369</v>
      </c>
      <c r="C70" s="73">
        <f ca="1">E41</f>
        <v>0</v>
      </c>
      <c r="D70" s="74">
        <f t="shared" si="1"/>
        <v>52.53</v>
      </c>
      <c r="E70" s="75">
        <f t="shared" ca="1" si="4"/>
        <v>0</v>
      </c>
      <c r="F70" s="74">
        <f t="shared" si="2"/>
        <v>630.36</v>
      </c>
      <c r="G70" s="136">
        <f t="shared" ca="1" si="3"/>
        <v>0</v>
      </c>
      <c r="H70" s="84"/>
    </row>
    <row r="71" spans="1:247" s="65" customFormat="1" ht="15.95" customHeight="1" x14ac:dyDescent="0.3">
      <c r="B71" s="119" t="s">
        <v>386</v>
      </c>
      <c r="C71" s="73">
        <f ca="1">E45</f>
        <v>0</v>
      </c>
      <c r="D71" s="74">
        <f t="shared" si="1"/>
        <v>145.27000000000001</v>
      </c>
      <c r="E71" s="75">
        <f t="shared" ca="1" si="4"/>
        <v>0</v>
      </c>
      <c r="F71" s="74">
        <f t="shared" si="2"/>
        <v>1743.24</v>
      </c>
      <c r="G71" s="136">
        <f t="shared" ca="1" si="3"/>
        <v>0</v>
      </c>
      <c r="H71" s="84"/>
    </row>
    <row r="72" spans="1:247" s="65" customFormat="1" ht="15.95" customHeight="1" x14ac:dyDescent="0.3">
      <c r="B72" s="119" t="s">
        <v>372</v>
      </c>
      <c r="C72" s="73">
        <f ca="1">E62</f>
        <v>0</v>
      </c>
      <c r="D72" s="74">
        <f t="shared" si="1"/>
        <v>97000</v>
      </c>
      <c r="E72" s="75">
        <f t="shared" ca="1" si="4"/>
        <v>0</v>
      </c>
      <c r="F72" s="251">
        <f t="shared" si="2"/>
        <v>1164000</v>
      </c>
      <c r="G72" s="137">
        <f t="shared" ca="1" si="3"/>
        <v>0</v>
      </c>
      <c r="H72" s="84"/>
    </row>
    <row r="73" spans="1:247" s="65" customFormat="1" ht="15.95" customHeight="1" x14ac:dyDescent="0.3">
      <c r="A73" s="76" t="s">
        <v>166</v>
      </c>
      <c r="B73" s="507" t="s">
        <v>164</v>
      </c>
      <c r="C73" s="508"/>
      <c r="D73" s="508"/>
      <c r="E73" s="253">
        <f ca="1">SUM(E66:E72)</f>
        <v>0</v>
      </c>
      <c r="F73" s="559"/>
      <c r="G73" s="560"/>
      <c r="H73" s="80"/>
    </row>
    <row r="74" spans="1:247" s="65" customFormat="1" ht="15.95" customHeight="1" x14ac:dyDescent="0.3">
      <c r="A74" s="69"/>
      <c r="B74" s="538" t="s">
        <v>163</v>
      </c>
      <c r="C74" s="538"/>
      <c r="D74" s="538"/>
      <c r="E74" s="538"/>
      <c r="F74" s="538"/>
      <c r="G74" s="252">
        <f ca="1">SUM(G66:G72)</f>
        <v>0</v>
      </c>
      <c r="H74" s="80"/>
    </row>
    <row r="75" spans="1:247" s="65" customFormat="1" ht="15.95" customHeight="1" x14ac:dyDescent="0.3">
      <c r="B75" s="126" t="s">
        <v>162</v>
      </c>
      <c r="C75" s="62"/>
      <c r="D75" s="62"/>
      <c r="E75" s="62"/>
      <c r="F75" s="62"/>
      <c r="G75" s="64"/>
      <c r="H75" s="80"/>
    </row>
    <row r="76" spans="1:247" s="65" customFormat="1" ht="15.95" customHeight="1" x14ac:dyDescent="0.3">
      <c r="B76" s="509" t="s">
        <v>408</v>
      </c>
      <c r="C76" s="510"/>
      <c r="D76" s="510"/>
      <c r="E76" s="510"/>
      <c r="F76" s="510"/>
      <c r="G76" s="511"/>
      <c r="H76" s="80"/>
    </row>
    <row r="77" spans="1:247" s="65" customFormat="1" ht="22.5" customHeight="1" x14ac:dyDescent="0.3">
      <c r="B77" s="127" t="s">
        <v>409</v>
      </c>
      <c r="C77" s="128"/>
      <c r="D77" s="128"/>
      <c r="E77" s="128"/>
      <c r="F77" s="128"/>
      <c r="G77" s="129"/>
      <c r="H77" s="80"/>
    </row>
    <row r="78" spans="1:247" s="65" customFormat="1" ht="30.75" customHeight="1" x14ac:dyDescent="0.3">
      <c r="B78" s="512" t="s">
        <v>385</v>
      </c>
      <c r="C78" s="513"/>
      <c r="D78" s="513"/>
      <c r="E78" s="513"/>
      <c r="F78" s="513"/>
      <c r="G78" s="514"/>
      <c r="H78" s="80"/>
    </row>
    <row r="79" spans="1:247" s="65" customFormat="1" ht="15.95" customHeight="1" x14ac:dyDescent="0.3">
      <c r="B79" s="515" t="s">
        <v>210</v>
      </c>
      <c r="C79" s="516"/>
      <c r="D79" s="516"/>
      <c r="E79" s="516"/>
      <c r="F79" s="516"/>
      <c r="G79" s="517"/>
      <c r="H79" s="80"/>
    </row>
    <row r="80" spans="1:247" s="65" customFormat="1" ht="35.25" customHeight="1" x14ac:dyDescent="0.3">
      <c r="B80" s="499" t="s">
        <v>232</v>
      </c>
      <c r="C80" s="500"/>
      <c r="D80" s="500"/>
      <c r="E80" s="500"/>
      <c r="F80" s="500"/>
      <c r="G80" s="501"/>
      <c r="H80" s="80"/>
    </row>
    <row r="81" spans="1:8" s="65" customFormat="1" ht="15.95" customHeight="1" x14ac:dyDescent="0.3">
      <c r="A81" s="77"/>
      <c r="B81" s="83"/>
      <c r="C81" s="77"/>
      <c r="D81" s="77"/>
      <c r="E81" s="77"/>
      <c r="F81" s="77"/>
      <c r="G81" s="77"/>
      <c r="H81" s="80"/>
    </row>
    <row r="82" spans="1:8" s="65" customFormat="1" ht="15.95" customHeight="1" x14ac:dyDescent="0.3">
      <c r="A82" s="77"/>
    </row>
    <row r="83" spans="1:8" s="65" customFormat="1" ht="15.95" customHeight="1" x14ac:dyDescent="0.3">
      <c r="A83" s="77"/>
    </row>
    <row r="84" spans="1:8" s="65" customFormat="1" ht="15.95" customHeight="1" x14ac:dyDescent="0.3">
      <c r="A84" s="77"/>
    </row>
    <row r="85" spans="1:8" s="65" customFormat="1" ht="15.95" customHeight="1" x14ac:dyDescent="0.3">
      <c r="A85" s="77"/>
    </row>
    <row r="86" spans="1:8" s="65" customFormat="1" ht="15.95" customHeight="1" x14ac:dyDescent="0.3">
      <c r="A86" s="77"/>
    </row>
    <row r="87" spans="1:8" s="65" customFormat="1" ht="15.95" customHeight="1" x14ac:dyDescent="0.3">
      <c r="A87" s="77"/>
    </row>
    <row r="88" spans="1:8" s="65" customFormat="1" ht="15.95" customHeight="1" x14ac:dyDescent="0.3">
      <c r="A88" s="77"/>
    </row>
    <row r="89" spans="1:8" s="65" customFormat="1" ht="15.95" customHeight="1" x14ac:dyDescent="0.3">
      <c r="A89" s="77"/>
      <c r="B89" s="60"/>
      <c r="C89" s="60"/>
      <c r="D89" s="60"/>
      <c r="E89" s="60"/>
      <c r="F89" s="60"/>
    </row>
    <row r="90" spans="1:8" s="65" customFormat="1" ht="15.95" customHeight="1" x14ac:dyDescent="0.3">
      <c r="B90" s="60"/>
      <c r="C90" s="60"/>
      <c r="D90" s="60"/>
      <c r="E90" s="60"/>
      <c r="F90" s="60"/>
      <c r="G90" s="60"/>
    </row>
    <row r="91" spans="1:8" s="65" customFormat="1" ht="15.95" customHeight="1" x14ac:dyDescent="0.3">
      <c r="B91" s="60"/>
      <c r="C91" s="60"/>
      <c r="D91" s="60"/>
      <c r="E91" s="60"/>
      <c r="F91" s="60"/>
      <c r="G91" s="60"/>
      <c r="H91" s="60"/>
    </row>
    <row r="92" spans="1:8" s="65" customFormat="1" ht="15.95" customHeight="1" x14ac:dyDescent="0.3">
      <c r="A92" s="77"/>
      <c r="B92" s="60"/>
      <c r="C92" s="60"/>
      <c r="D92" s="60"/>
      <c r="E92" s="60"/>
      <c r="F92" s="60"/>
      <c r="G92" s="60"/>
      <c r="H92" s="60"/>
    </row>
    <row r="93" spans="1:8" s="65" customFormat="1" ht="15.95" customHeight="1" x14ac:dyDescent="0.3">
      <c r="A93" s="77"/>
      <c r="B93" s="60"/>
      <c r="C93" s="60"/>
      <c r="D93" s="60"/>
      <c r="E93" s="60"/>
      <c r="F93" s="60"/>
      <c r="G93" s="60"/>
      <c r="H93" s="60"/>
    </row>
    <row r="94" spans="1:8" s="65" customFormat="1" ht="15.95" customHeight="1" x14ac:dyDescent="0.3">
      <c r="B94" s="60"/>
      <c r="C94" s="60"/>
      <c r="D94" s="60"/>
      <c r="E94" s="60"/>
      <c r="F94" s="60"/>
      <c r="G94" s="60"/>
      <c r="H94" s="60"/>
    </row>
    <row r="98" ht="13.35" customHeight="1" x14ac:dyDescent="0.3"/>
    <row r="118" ht="12.95" customHeight="1" x14ac:dyDescent="0.3"/>
    <row r="119" ht="10.5" customHeight="1" x14ac:dyDescent="0.3"/>
    <row r="130" ht="12" customHeight="1" x14ac:dyDescent="0.3"/>
    <row r="131" ht="12" customHeight="1" x14ac:dyDescent="0.3"/>
    <row r="142" ht="13.5" customHeight="1" x14ac:dyDescent="0.3"/>
    <row r="189" ht="10.5" customHeight="1" x14ac:dyDescent="0.3"/>
    <row r="190" ht="10.5" customHeight="1" x14ac:dyDescent="0.3"/>
  </sheetData>
  <mergeCells count="38">
    <mergeCell ref="B79:G79"/>
    <mergeCell ref="F64:F65"/>
    <mergeCell ref="G64:G65"/>
    <mergeCell ref="F73:G73"/>
    <mergeCell ref="B74:F74"/>
    <mergeCell ref="B80:G80"/>
    <mergeCell ref="F47:F48"/>
    <mergeCell ref="G47:G48"/>
    <mergeCell ref="H47:H48"/>
    <mergeCell ref="C62:D62"/>
    <mergeCell ref="B64:B65"/>
    <mergeCell ref="C64:C65"/>
    <mergeCell ref="D64:D65"/>
    <mergeCell ref="E64:E65"/>
    <mergeCell ref="B47:B48"/>
    <mergeCell ref="C47:C48"/>
    <mergeCell ref="D47:D48"/>
    <mergeCell ref="E47:E48"/>
    <mergeCell ref="B73:D73"/>
    <mergeCell ref="B76:G76"/>
    <mergeCell ref="B78:G78"/>
    <mergeCell ref="B20:E20"/>
    <mergeCell ref="C32:D32"/>
    <mergeCell ref="C37:D37"/>
    <mergeCell ref="C41:D41"/>
    <mergeCell ref="C45:D45"/>
    <mergeCell ref="B19:E19"/>
    <mergeCell ref="B1:H1"/>
    <mergeCell ref="B2:H2"/>
    <mergeCell ref="B3:H3"/>
    <mergeCell ref="J3:K3"/>
    <mergeCell ref="B5:H6"/>
    <mergeCell ref="C7:G7"/>
    <mergeCell ref="F9:F15"/>
    <mergeCell ref="G9:G13"/>
    <mergeCell ref="B16:E16"/>
    <mergeCell ref="B17:E17"/>
    <mergeCell ref="B18:E18"/>
  </mergeCells>
  <dataValidations disablePrompts="1" count="1">
    <dataValidation type="custom" allowBlank="1" showErrorMessage="1" errorTitle="Erro" error="Não é permitido escrever nesta célula" sqref="IP104 SL104 ACH104 AMD104 AVZ104 BFV104 BPR104 BZN104 CJJ104 CTF104 DDB104 DMX104 DWT104 EGP104 EQL104 FAH104 FKD104 FTZ104 GDV104 GNR104 GXN104 HHJ104 HRF104 IBB104 IKX104 IUT104 JEP104 JOL104 JYH104 KID104 KRZ104 LBV104 LLR104 LVN104 MFJ104 MPF104 MZB104 NIX104 NST104 OCP104 OML104 OWH104 PGD104 PPZ104 PZV104 QJR104 QTN104 RDJ104 RNF104 RXB104 SGX104 SQT104 TAP104 TKL104 TUH104 UED104 UNZ104 UXV104 VHR104 VRN104 WBJ104 WLF104 WVB104 IP65640 SL65640 ACH65640 AMD65640 AVZ65640 BFV65640 BPR65640 BZN65640 CJJ65640 CTF65640 DDB65640 DMX65640 DWT65640 EGP65640 EQL65640 FAH65640 FKD65640 FTZ65640 GDV65640 GNR65640 GXN65640 HHJ65640 HRF65640 IBB65640 IKX65640 IUT65640 JEP65640 JOL65640 JYH65640 KID65640 KRZ65640 LBV65640 LLR65640 LVN65640 MFJ65640 MPF65640 MZB65640 NIX65640 NST65640 OCP65640 OML65640 OWH65640 PGD65640 PPZ65640 PZV65640 QJR65640 QTN65640 RDJ65640 RNF65640 RXB65640 SGX65640 SQT65640 TAP65640 TKL65640 TUH65640 UED65640 UNZ65640 UXV65640 VHR65640 VRN65640 WBJ65640 WLF65640 WVB65640 IP131176 SL131176 ACH131176 AMD131176 AVZ131176 BFV131176 BPR131176 BZN131176 CJJ131176 CTF131176 DDB131176 DMX131176 DWT131176 EGP131176 EQL131176 FAH131176 FKD131176 FTZ131176 GDV131176 GNR131176 GXN131176 HHJ131176 HRF131176 IBB131176 IKX131176 IUT131176 JEP131176 JOL131176 JYH131176 KID131176 KRZ131176 LBV131176 LLR131176 LVN131176 MFJ131176 MPF131176 MZB131176 NIX131176 NST131176 OCP131176 OML131176 OWH131176 PGD131176 PPZ131176 PZV131176 QJR131176 QTN131176 RDJ131176 RNF131176 RXB131176 SGX131176 SQT131176 TAP131176 TKL131176 TUH131176 UED131176 UNZ131176 UXV131176 VHR131176 VRN131176 WBJ131176 WLF131176 WVB131176 IP196712 SL196712 ACH196712 AMD196712 AVZ196712 BFV196712 BPR196712 BZN196712 CJJ196712 CTF196712 DDB196712 DMX196712 DWT196712 EGP196712 EQL196712 FAH196712 FKD196712 FTZ196712 GDV196712 GNR196712 GXN196712 HHJ196712 HRF196712 IBB196712 IKX196712 IUT196712 JEP196712 JOL196712 JYH196712 KID196712 KRZ196712 LBV196712 LLR196712 LVN196712 MFJ196712 MPF196712 MZB196712 NIX196712 NST196712 OCP196712 OML196712 OWH196712 PGD196712 PPZ196712 PZV196712 QJR196712 QTN196712 RDJ196712 RNF196712 RXB196712 SGX196712 SQT196712 TAP196712 TKL196712 TUH196712 UED196712 UNZ196712 UXV196712 VHR196712 VRN196712 WBJ196712 WLF196712 WVB196712 IP262248 SL262248 ACH262248 AMD262248 AVZ262248 BFV262248 BPR262248 BZN262248 CJJ262248 CTF262248 DDB262248 DMX262248 DWT262248 EGP262248 EQL262248 FAH262248 FKD262248 FTZ262248 GDV262248 GNR262248 GXN262248 HHJ262248 HRF262248 IBB262248 IKX262248 IUT262248 JEP262248 JOL262248 JYH262248 KID262248 KRZ262248 LBV262248 LLR262248 LVN262248 MFJ262248 MPF262248 MZB262248 NIX262248 NST262248 OCP262248 OML262248 OWH262248 PGD262248 PPZ262248 PZV262248 QJR262248 QTN262248 RDJ262248 RNF262248 RXB262248 SGX262248 SQT262248 TAP262248 TKL262248 TUH262248 UED262248 UNZ262248 UXV262248 VHR262248 VRN262248 WBJ262248 WLF262248 WVB262248 IP327784 SL327784 ACH327784 AMD327784 AVZ327784 BFV327784 BPR327784 BZN327784 CJJ327784 CTF327784 DDB327784 DMX327784 DWT327784 EGP327784 EQL327784 FAH327784 FKD327784 FTZ327784 GDV327784 GNR327784 GXN327784 HHJ327784 HRF327784 IBB327784 IKX327784 IUT327784 JEP327784 JOL327784 JYH327784 KID327784 KRZ327784 LBV327784 LLR327784 LVN327784 MFJ327784 MPF327784 MZB327784 NIX327784 NST327784 OCP327784 OML327784 OWH327784 PGD327784 PPZ327784 PZV327784 QJR327784 QTN327784 RDJ327784 RNF327784 RXB327784 SGX327784 SQT327784 TAP327784 TKL327784 TUH327784 UED327784 UNZ327784 UXV327784 VHR327784 VRN327784 WBJ327784 WLF327784 WVB327784 IP393320 SL393320 ACH393320 AMD393320 AVZ393320 BFV393320 BPR393320 BZN393320 CJJ393320 CTF393320 DDB393320 DMX393320 DWT393320 EGP393320 EQL393320 FAH393320 FKD393320 FTZ393320 GDV393320 GNR393320 GXN393320 HHJ393320 HRF393320 IBB393320 IKX393320 IUT393320 JEP393320 JOL393320 JYH393320 KID393320 KRZ393320 LBV393320 LLR393320 LVN393320 MFJ393320 MPF393320 MZB393320 NIX393320 NST393320 OCP393320 OML393320 OWH393320 PGD393320 PPZ393320 PZV393320 QJR393320 QTN393320 RDJ393320 RNF393320 RXB393320 SGX393320 SQT393320 TAP393320 TKL393320 TUH393320 UED393320 UNZ393320 UXV393320 VHR393320 VRN393320 WBJ393320 WLF393320 WVB393320 IP458856 SL458856 ACH458856 AMD458856 AVZ458856 BFV458856 BPR458856 BZN458856 CJJ458856 CTF458856 DDB458856 DMX458856 DWT458856 EGP458856 EQL458856 FAH458856 FKD458856 FTZ458856 GDV458856 GNR458856 GXN458856 HHJ458856 HRF458856 IBB458856 IKX458856 IUT458856 JEP458856 JOL458856 JYH458856 KID458856 KRZ458856 LBV458856 LLR458856 LVN458856 MFJ458856 MPF458856 MZB458856 NIX458856 NST458856 OCP458856 OML458856 OWH458856 PGD458856 PPZ458856 PZV458856 QJR458856 QTN458856 RDJ458856 RNF458856 RXB458856 SGX458856 SQT458856 TAP458856 TKL458856 TUH458856 UED458856 UNZ458856 UXV458856 VHR458856 VRN458856 WBJ458856 WLF458856 WVB458856 IP524392 SL524392 ACH524392 AMD524392 AVZ524392 BFV524392 BPR524392 BZN524392 CJJ524392 CTF524392 DDB524392 DMX524392 DWT524392 EGP524392 EQL524392 FAH524392 FKD524392 FTZ524392 GDV524392 GNR524392 GXN524392 HHJ524392 HRF524392 IBB524392 IKX524392 IUT524392 JEP524392 JOL524392 JYH524392 KID524392 KRZ524392 LBV524392 LLR524392 LVN524392 MFJ524392 MPF524392 MZB524392 NIX524392 NST524392 OCP524392 OML524392 OWH524392 PGD524392 PPZ524392 PZV524392 QJR524392 QTN524392 RDJ524392 RNF524392 RXB524392 SGX524392 SQT524392 TAP524392 TKL524392 TUH524392 UED524392 UNZ524392 UXV524392 VHR524392 VRN524392 WBJ524392 WLF524392 WVB524392 IP589928 SL589928 ACH589928 AMD589928 AVZ589928 BFV589928 BPR589928 BZN589928 CJJ589928 CTF589928 DDB589928 DMX589928 DWT589928 EGP589928 EQL589928 FAH589928 FKD589928 FTZ589928 GDV589928 GNR589928 GXN589928 HHJ589928 HRF589928 IBB589928 IKX589928 IUT589928 JEP589928 JOL589928 JYH589928 KID589928 KRZ589928 LBV589928 LLR589928 LVN589928 MFJ589928 MPF589928 MZB589928 NIX589928 NST589928 OCP589928 OML589928 OWH589928 PGD589928 PPZ589928 PZV589928 QJR589928 QTN589928 RDJ589928 RNF589928 RXB589928 SGX589928 SQT589928 TAP589928 TKL589928 TUH589928 UED589928 UNZ589928 UXV589928 VHR589928 VRN589928 WBJ589928 WLF589928 WVB589928 IP655464 SL655464 ACH655464 AMD655464 AVZ655464 BFV655464 BPR655464 BZN655464 CJJ655464 CTF655464 DDB655464 DMX655464 DWT655464 EGP655464 EQL655464 FAH655464 FKD655464 FTZ655464 GDV655464 GNR655464 GXN655464 HHJ655464 HRF655464 IBB655464 IKX655464 IUT655464 JEP655464 JOL655464 JYH655464 KID655464 KRZ655464 LBV655464 LLR655464 LVN655464 MFJ655464 MPF655464 MZB655464 NIX655464 NST655464 OCP655464 OML655464 OWH655464 PGD655464 PPZ655464 PZV655464 QJR655464 QTN655464 RDJ655464 RNF655464 RXB655464 SGX655464 SQT655464 TAP655464 TKL655464 TUH655464 UED655464 UNZ655464 UXV655464 VHR655464 VRN655464 WBJ655464 WLF655464 WVB655464 IP721000 SL721000 ACH721000 AMD721000 AVZ721000 BFV721000 BPR721000 BZN721000 CJJ721000 CTF721000 DDB721000 DMX721000 DWT721000 EGP721000 EQL721000 FAH721000 FKD721000 FTZ721000 GDV721000 GNR721000 GXN721000 HHJ721000 HRF721000 IBB721000 IKX721000 IUT721000 JEP721000 JOL721000 JYH721000 KID721000 KRZ721000 LBV721000 LLR721000 LVN721000 MFJ721000 MPF721000 MZB721000 NIX721000 NST721000 OCP721000 OML721000 OWH721000 PGD721000 PPZ721000 PZV721000 QJR721000 QTN721000 RDJ721000 RNF721000 RXB721000 SGX721000 SQT721000 TAP721000 TKL721000 TUH721000 UED721000 UNZ721000 UXV721000 VHR721000 VRN721000 WBJ721000 WLF721000 WVB721000 IP786536 SL786536 ACH786536 AMD786536 AVZ786536 BFV786536 BPR786536 BZN786536 CJJ786536 CTF786536 DDB786536 DMX786536 DWT786536 EGP786536 EQL786536 FAH786536 FKD786536 FTZ786536 GDV786536 GNR786536 GXN786536 HHJ786536 HRF786536 IBB786536 IKX786536 IUT786536 JEP786536 JOL786536 JYH786536 KID786536 KRZ786536 LBV786536 LLR786536 LVN786536 MFJ786536 MPF786536 MZB786536 NIX786536 NST786536 OCP786536 OML786536 OWH786536 PGD786536 PPZ786536 PZV786536 QJR786536 QTN786536 RDJ786536 RNF786536 RXB786536 SGX786536 SQT786536 TAP786536 TKL786536 TUH786536 UED786536 UNZ786536 UXV786536 VHR786536 VRN786536 WBJ786536 WLF786536 WVB786536 IP852072 SL852072 ACH852072 AMD852072 AVZ852072 BFV852072 BPR852072 BZN852072 CJJ852072 CTF852072 DDB852072 DMX852072 DWT852072 EGP852072 EQL852072 FAH852072 FKD852072 FTZ852072 GDV852072 GNR852072 GXN852072 HHJ852072 HRF852072 IBB852072 IKX852072 IUT852072 JEP852072 JOL852072 JYH852072 KID852072 KRZ852072 LBV852072 LLR852072 LVN852072 MFJ852072 MPF852072 MZB852072 NIX852072 NST852072 OCP852072 OML852072 OWH852072 PGD852072 PPZ852072 PZV852072 QJR852072 QTN852072 RDJ852072 RNF852072 RXB852072 SGX852072 SQT852072 TAP852072 TKL852072 TUH852072 UED852072 UNZ852072 UXV852072 VHR852072 VRN852072 WBJ852072 WLF852072 WVB852072 IP917608 SL917608 ACH917608 AMD917608 AVZ917608 BFV917608 BPR917608 BZN917608 CJJ917608 CTF917608 DDB917608 DMX917608 DWT917608 EGP917608 EQL917608 FAH917608 FKD917608 FTZ917608 GDV917608 GNR917608 GXN917608 HHJ917608 HRF917608 IBB917608 IKX917608 IUT917608 JEP917608 JOL917608 JYH917608 KID917608 KRZ917608 LBV917608 LLR917608 LVN917608 MFJ917608 MPF917608 MZB917608 NIX917608 NST917608 OCP917608 OML917608 OWH917608 PGD917608 PPZ917608 PZV917608 QJR917608 QTN917608 RDJ917608 RNF917608 RXB917608 SGX917608 SQT917608 TAP917608 TKL917608 TUH917608 UED917608 UNZ917608 UXV917608 VHR917608 VRN917608 WBJ917608 WLF917608 WVB917608 IP983144 SL983144 ACH983144 AMD983144 AVZ983144 BFV983144 BPR983144 BZN983144 CJJ983144 CTF983144 DDB983144 DMX983144 DWT983144 EGP983144 EQL983144 FAH983144 FKD983144 FTZ983144 GDV983144 GNR983144 GXN983144 HHJ983144 HRF983144 IBB983144 IKX983144 IUT983144 JEP983144 JOL983144 JYH983144 KID983144 KRZ983144 LBV983144 LLR983144 LVN983144 MFJ983144 MPF983144 MZB983144 NIX983144 NST983144 OCP983144 OML983144 OWH983144 PGD983144 PPZ983144 PZV983144 QJR983144 QTN983144 RDJ983144 RNF983144 RXB983144 SGX983144 SQT983144 TAP983144 TKL983144 TUH983144 UED983144 UNZ983144 UXV983144 VHR983144 VRN983144 WBJ983144 WLF983144 WVB983144">
      <formula1>"&lt;""""&gt; "</formula1>
      <formula2>0</formula2>
    </dataValidation>
  </dataValidations>
  <pageMargins left="0.98425196850393704" right="0.39370078740157483" top="0.78740157480314965" bottom="0.98425196850393704" header="0.59055118110236227" footer="0.78740157480314965"/>
  <pageSetup paperSize="9" scale="49" firstPageNumber="0" orientation="portrait" r:id="rId1"/>
  <headerFooter alignWithMargins="0">
    <oddHeader>&amp;RModelo (Nome da Empresa)</oddHeader>
    <oddFooter>&amp;C&amp;"Arial Narrow,Normal"&amp;A - Página &amp;P</oddFooter>
  </headerFooter>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IL188"/>
  <sheetViews>
    <sheetView view="pageBreakPreview" zoomScaleNormal="100" zoomScaleSheetLayoutView="100" workbookViewId="0">
      <selection activeCell="B3" sqref="B3:G3"/>
    </sheetView>
  </sheetViews>
  <sheetFormatPr defaultColWidth="11.42578125" defaultRowHeight="16.5" x14ac:dyDescent="0.3"/>
  <cols>
    <col min="1" max="1" width="22.85546875" style="60" customWidth="1"/>
    <col min="2" max="2" width="44.28515625" style="60" customWidth="1"/>
    <col min="3" max="7" width="14.5703125" style="60" customWidth="1"/>
    <col min="8" max="16384" width="11.42578125" style="60"/>
  </cols>
  <sheetData>
    <row r="1" spans="2:11" s="33" customFormat="1" ht="26.25" customHeight="1" x14ac:dyDescent="0.3">
      <c r="B1" s="565" t="s">
        <v>235</v>
      </c>
      <c r="C1" s="566"/>
      <c r="D1" s="566"/>
      <c r="E1" s="566"/>
      <c r="F1" s="566"/>
      <c r="G1" s="567"/>
      <c r="H1" s="60"/>
      <c r="K1" s="54"/>
    </row>
    <row r="2" spans="2:11" s="33" customFormat="1" ht="26.25" customHeight="1" thickBot="1" x14ac:dyDescent="0.35">
      <c r="B2" s="561" t="s">
        <v>412</v>
      </c>
      <c r="C2" s="545"/>
      <c r="D2" s="545"/>
      <c r="E2" s="545"/>
      <c r="F2" s="545"/>
      <c r="G2" s="546"/>
      <c r="H2" s="60"/>
      <c r="K2" s="54"/>
    </row>
    <row r="3" spans="2:11" s="33" customFormat="1" ht="38.25" customHeight="1" thickBot="1" x14ac:dyDescent="0.35">
      <c r="B3" s="568" t="s">
        <v>397</v>
      </c>
      <c r="C3" s="569"/>
      <c r="D3" s="569"/>
      <c r="E3" s="569"/>
      <c r="F3" s="569"/>
      <c r="G3" s="570"/>
      <c r="H3" s="60"/>
      <c r="I3" s="526"/>
      <c r="J3" s="526"/>
      <c r="K3" s="54"/>
    </row>
    <row r="4" spans="2:11" ht="14.25" customHeight="1" x14ac:dyDescent="0.3">
      <c r="B4" s="79"/>
      <c r="C4" s="62"/>
      <c r="D4" s="62"/>
      <c r="E4" s="62"/>
      <c r="F4" s="62"/>
      <c r="G4" s="80"/>
    </row>
    <row r="5" spans="2:11" ht="15.95" customHeight="1" thickBot="1" x14ac:dyDescent="0.35">
      <c r="B5" s="585" t="s">
        <v>402</v>
      </c>
      <c r="C5" s="586"/>
      <c r="D5" s="586"/>
      <c r="E5" s="586"/>
      <c r="F5" s="586"/>
      <c r="G5" s="587"/>
    </row>
    <row r="6" spans="2:11" ht="15.95" customHeight="1" thickBot="1" x14ac:dyDescent="0.35">
      <c r="B6" s="581" t="s">
        <v>169</v>
      </c>
      <c r="C6" s="583" t="s">
        <v>168</v>
      </c>
      <c r="D6" s="584" t="s">
        <v>393</v>
      </c>
      <c r="E6" s="583" t="s">
        <v>394</v>
      </c>
      <c r="F6" s="584" t="s">
        <v>395</v>
      </c>
      <c r="G6" s="597" t="s">
        <v>396</v>
      </c>
    </row>
    <row r="7" spans="2:11" ht="27" customHeight="1" thickBot="1" x14ac:dyDescent="0.35">
      <c r="B7" s="594"/>
      <c r="C7" s="595"/>
      <c r="D7" s="596"/>
      <c r="E7" s="595"/>
      <c r="F7" s="596"/>
      <c r="G7" s="598"/>
    </row>
    <row r="8" spans="2:11" ht="15.95" customHeight="1" x14ac:dyDescent="0.3">
      <c r="B8" s="255" t="s">
        <v>167</v>
      </c>
      <c r="C8" s="261">
        <f ca="1">'Quadro Resumo M² - CEGUA'!C51</f>
        <v>0</v>
      </c>
      <c r="D8" s="262">
        <f>'Quadro Resumo M² - CEGUA'!D51</f>
        <v>273.95999999999998</v>
      </c>
      <c r="E8" s="265">
        <f ca="1">ROUND(D8*C8,2)</f>
        <v>0</v>
      </c>
      <c r="F8" s="262">
        <f>D8*12</f>
        <v>3287.52</v>
      </c>
      <c r="G8" s="266">
        <f ca="1">E8*12</f>
        <v>0</v>
      </c>
    </row>
    <row r="9" spans="2:11" ht="15.95" customHeight="1" x14ac:dyDescent="0.3">
      <c r="B9" s="258" t="s">
        <v>165</v>
      </c>
      <c r="C9" s="261">
        <f ca="1">'Quadro Resumo M² - CEGUA'!C52</f>
        <v>0</v>
      </c>
      <c r="D9" s="262">
        <f>'Quadro Resumo M² - CEGUA'!D52</f>
        <v>9323.56</v>
      </c>
      <c r="E9" s="265">
        <f ca="1">ROUND(D9*C9,2)</f>
        <v>0</v>
      </c>
      <c r="F9" s="262">
        <f t="shared" ref="F9:G13" si="0">D9*12</f>
        <v>111882.72</v>
      </c>
      <c r="G9" s="266">
        <f t="shared" ca="1" si="0"/>
        <v>0</v>
      </c>
    </row>
    <row r="10" spans="2:11" ht="15.95" customHeight="1" x14ac:dyDescent="0.3">
      <c r="B10" s="258" t="s">
        <v>181</v>
      </c>
      <c r="C10" s="261">
        <f ca="1">'Quadro Resumo M² - CEGUA'!C53</f>
        <v>0</v>
      </c>
      <c r="D10" s="262">
        <f>'Quadro Resumo M² - CEGUA'!D53</f>
        <v>1.35</v>
      </c>
      <c r="E10" s="265">
        <f t="shared" ref="E10:E13" ca="1" si="1">ROUND(D10*C10,2)</f>
        <v>0</v>
      </c>
      <c r="F10" s="262">
        <f t="shared" si="0"/>
        <v>16.2</v>
      </c>
      <c r="G10" s="266">
        <f t="shared" ca="1" si="0"/>
        <v>0</v>
      </c>
    </row>
    <row r="11" spans="2:11" ht="15.95" customHeight="1" x14ac:dyDescent="0.3">
      <c r="B11" s="258" t="s">
        <v>182</v>
      </c>
      <c r="C11" s="261">
        <f ca="1">'Quadro Resumo M² - CEGUA'!C54</f>
        <v>0</v>
      </c>
      <c r="D11" s="262">
        <f>'Quadro Resumo M² - CEGUA'!D54</f>
        <v>42.59</v>
      </c>
      <c r="E11" s="265">
        <f t="shared" ca="1" si="1"/>
        <v>0</v>
      </c>
      <c r="F11" s="262">
        <f t="shared" si="0"/>
        <v>511.08</v>
      </c>
      <c r="G11" s="266">
        <f t="shared" ca="1" si="0"/>
        <v>0</v>
      </c>
    </row>
    <row r="12" spans="2:11" ht="15.95" customHeight="1" x14ac:dyDescent="0.3">
      <c r="B12" s="258" t="s">
        <v>369</v>
      </c>
      <c r="C12" s="261">
        <f ca="1">'Quadro Resumo M² - CEGUA'!C55</f>
        <v>0</v>
      </c>
      <c r="D12" s="262">
        <f>'Quadro Resumo M² - CEGUA'!D55</f>
        <v>52.33</v>
      </c>
      <c r="E12" s="265">
        <f t="shared" ca="1" si="1"/>
        <v>0</v>
      </c>
      <c r="F12" s="262">
        <f t="shared" si="0"/>
        <v>627.96</v>
      </c>
      <c r="G12" s="266">
        <f t="shared" ca="1" si="0"/>
        <v>0</v>
      </c>
    </row>
    <row r="13" spans="2:11" ht="15.95" customHeight="1" x14ac:dyDescent="0.3">
      <c r="B13" s="258" t="s">
        <v>372</v>
      </c>
      <c r="C13" s="261">
        <f ca="1">'Quadro Resumo M² - CEGUA'!C56</f>
        <v>0</v>
      </c>
      <c r="D13" s="262">
        <f>'Quadro Resumo M² - CEGUA'!D56</f>
        <v>11100</v>
      </c>
      <c r="E13" s="265">
        <f t="shared" ca="1" si="1"/>
        <v>0</v>
      </c>
      <c r="F13" s="262">
        <f t="shared" si="0"/>
        <v>133200</v>
      </c>
      <c r="G13" s="266">
        <f t="shared" ca="1" si="0"/>
        <v>0</v>
      </c>
    </row>
    <row r="14" spans="2:11" ht="15.95" customHeight="1" x14ac:dyDescent="0.3">
      <c r="B14" s="588" t="s">
        <v>164</v>
      </c>
      <c r="C14" s="589"/>
      <c r="D14" s="589"/>
      <c r="E14" s="259">
        <f ca="1">SUM(E8:E13)</f>
        <v>0</v>
      </c>
      <c r="F14" s="590"/>
      <c r="G14" s="591"/>
    </row>
    <row r="15" spans="2:11" ht="15.95" customHeight="1" thickBot="1" x14ac:dyDescent="0.35">
      <c r="B15" s="592" t="s">
        <v>163</v>
      </c>
      <c r="C15" s="593"/>
      <c r="D15" s="593"/>
      <c r="E15" s="593"/>
      <c r="F15" s="593"/>
      <c r="G15" s="267">
        <f ca="1">SUM(G8:G13)</f>
        <v>0</v>
      </c>
    </row>
    <row r="16" spans="2:11" ht="15.95" customHeight="1" x14ac:dyDescent="0.3">
      <c r="B16" s="573" t="s">
        <v>183</v>
      </c>
      <c r="C16" s="574"/>
      <c r="D16" s="574"/>
      <c r="E16" s="574"/>
      <c r="F16" s="574"/>
      <c r="G16" s="264">
        <f>'Quadro Resumo M² - CEGUA'!F15</f>
        <v>1</v>
      </c>
    </row>
    <row r="17" spans="2:7" ht="15.95" customHeight="1" x14ac:dyDescent="0.3">
      <c r="B17" s="575" t="s">
        <v>237</v>
      </c>
      <c r="C17" s="576"/>
      <c r="D17" s="576"/>
      <c r="E17" s="576"/>
      <c r="F17" s="577"/>
      <c r="G17" s="268">
        <f>'Quadro Resumo M² - CEGUA'!F16</f>
        <v>1</v>
      </c>
    </row>
    <row r="18" spans="2:7" ht="15.95" customHeight="1" thickBot="1" x14ac:dyDescent="0.35">
      <c r="B18" s="578" t="s">
        <v>368</v>
      </c>
      <c r="C18" s="579"/>
      <c r="D18" s="579"/>
      <c r="E18" s="579"/>
      <c r="F18" s="580"/>
      <c r="G18" s="269">
        <f>SUM(G16:G17)</f>
        <v>2</v>
      </c>
    </row>
    <row r="19" spans="2:7" ht="15.95" customHeight="1" x14ac:dyDescent="0.3">
      <c r="B19" s="270"/>
      <c r="C19" s="256"/>
      <c r="D19" s="256"/>
      <c r="E19" s="256"/>
      <c r="F19" s="223"/>
      <c r="G19" s="271"/>
    </row>
    <row r="20" spans="2:7" ht="15.95" customHeight="1" thickBot="1" x14ac:dyDescent="0.35">
      <c r="B20" s="605" t="s">
        <v>401</v>
      </c>
      <c r="C20" s="606"/>
      <c r="D20" s="606"/>
      <c r="E20" s="606"/>
      <c r="F20" s="606"/>
      <c r="G20" s="607"/>
    </row>
    <row r="21" spans="2:7" ht="15.95" customHeight="1" thickBot="1" x14ac:dyDescent="0.35">
      <c r="B21" s="581" t="s">
        <v>169</v>
      </c>
      <c r="C21" s="583" t="s">
        <v>168</v>
      </c>
      <c r="D21" s="584" t="s">
        <v>393</v>
      </c>
      <c r="E21" s="583" t="s">
        <v>394</v>
      </c>
      <c r="F21" s="584" t="s">
        <v>395</v>
      </c>
      <c r="G21" s="597" t="s">
        <v>396</v>
      </c>
    </row>
    <row r="22" spans="2:7" ht="29.45" customHeight="1" thickBot="1" x14ac:dyDescent="0.35">
      <c r="B22" s="582"/>
      <c r="C22" s="537"/>
      <c r="D22" s="522"/>
      <c r="E22" s="537"/>
      <c r="F22" s="522"/>
      <c r="G22" s="608"/>
    </row>
    <row r="23" spans="2:7" ht="15.95" customHeight="1" x14ac:dyDescent="0.3">
      <c r="B23" s="255" t="s">
        <v>167</v>
      </c>
      <c r="C23" s="261">
        <f ca="1">'Quadro Resumo M² - CEPIR'!C51</f>
        <v>0</v>
      </c>
      <c r="D23" s="262">
        <f>'Quadro Resumo M² - CEPIR'!D51</f>
        <v>632.54</v>
      </c>
      <c r="E23" s="272">
        <f ca="1">ROUND(D23*C23,2)</f>
        <v>0</v>
      </c>
      <c r="F23" s="262">
        <f>D23*12</f>
        <v>7590.48</v>
      </c>
      <c r="G23" s="273">
        <f ca="1">E23*12</f>
        <v>0</v>
      </c>
    </row>
    <row r="24" spans="2:7" ht="15.95" customHeight="1" x14ac:dyDescent="0.3">
      <c r="B24" s="274" t="s">
        <v>165</v>
      </c>
      <c r="C24" s="261">
        <f ca="1">'Quadro Resumo M² - CEPIR'!C52</f>
        <v>0</v>
      </c>
      <c r="D24" s="262">
        <f>'Quadro Resumo M² - CEPIR'!D52</f>
        <v>18822.37</v>
      </c>
      <c r="E24" s="272">
        <f ca="1">ROUND(D24*C24,2)</f>
        <v>0</v>
      </c>
      <c r="F24" s="262">
        <f t="shared" ref="F24:G28" si="2">D24*12</f>
        <v>225868.44</v>
      </c>
      <c r="G24" s="273">
        <f t="shared" ca="1" si="2"/>
        <v>0</v>
      </c>
    </row>
    <row r="25" spans="2:7" ht="15.95" customHeight="1" x14ac:dyDescent="0.3">
      <c r="B25" s="274" t="s">
        <v>181</v>
      </c>
      <c r="C25" s="261">
        <f ca="1">'Quadro Resumo M² - CEPIR'!C53</f>
        <v>0</v>
      </c>
      <c r="D25" s="262">
        <f>'Quadro Resumo M² - CEPIR'!D53</f>
        <v>1.62</v>
      </c>
      <c r="E25" s="272">
        <f t="shared" ref="E25:E28" ca="1" si="3">ROUND(D25*C25,2)</f>
        <v>0</v>
      </c>
      <c r="F25" s="262">
        <f t="shared" si="2"/>
        <v>19.440000000000001</v>
      </c>
      <c r="G25" s="273">
        <f t="shared" ca="1" si="2"/>
        <v>0</v>
      </c>
    </row>
    <row r="26" spans="2:7" ht="15.95" customHeight="1" x14ac:dyDescent="0.3">
      <c r="B26" s="274" t="s">
        <v>182</v>
      </c>
      <c r="C26" s="261">
        <f ca="1">'Quadro Resumo M² - CEPIR'!C54</f>
        <v>0</v>
      </c>
      <c r="D26" s="262">
        <f>'Quadro Resumo M² - CEPIR'!D54</f>
        <v>64.09</v>
      </c>
      <c r="E26" s="272">
        <f t="shared" ca="1" si="3"/>
        <v>0</v>
      </c>
      <c r="F26" s="262">
        <f t="shared" si="2"/>
        <v>769.08</v>
      </c>
      <c r="G26" s="273">
        <f t="shared" ca="1" si="2"/>
        <v>0</v>
      </c>
    </row>
    <row r="27" spans="2:7" ht="15.95" customHeight="1" x14ac:dyDescent="0.3">
      <c r="B27" s="274" t="s">
        <v>369</v>
      </c>
      <c r="C27" s="261">
        <f ca="1">'Quadro Resumo M² - CEPIR'!C55</f>
        <v>0</v>
      </c>
      <c r="D27" s="262">
        <f>'Quadro Resumo M² - CEPIR'!D55</f>
        <v>54.6</v>
      </c>
      <c r="E27" s="272">
        <f t="shared" ca="1" si="3"/>
        <v>0</v>
      </c>
      <c r="F27" s="262">
        <f t="shared" si="2"/>
        <v>655.20000000000005</v>
      </c>
      <c r="G27" s="273">
        <f t="shared" ca="1" si="2"/>
        <v>0</v>
      </c>
    </row>
    <row r="28" spans="2:7" ht="15.75" customHeight="1" x14ac:dyDescent="0.3">
      <c r="B28" s="274" t="s">
        <v>372</v>
      </c>
      <c r="C28" s="261">
        <f ca="1">'Quadro Resumo M² - CEPIR'!C56</f>
        <v>0</v>
      </c>
      <c r="D28" s="262">
        <f>'Quadro Resumo M² - CEPIR'!D56</f>
        <v>22000</v>
      </c>
      <c r="E28" s="272">
        <f t="shared" ca="1" si="3"/>
        <v>0</v>
      </c>
      <c r="F28" s="263">
        <f t="shared" si="2"/>
        <v>264000</v>
      </c>
      <c r="G28" s="275">
        <f t="shared" ca="1" si="2"/>
        <v>0</v>
      </c>
    </row>
    <row r="29" spans="2:7" s="65" customFormat="1" ht="15.95" customHeight="1" x14ac:dyDescent="0.3">
      <c r="B29" s="609" t="s">
        <v>164</v>
      </c>
      <c r="C29" s="610"/>
      <c r="D29" s="610"/>
      <c r="E29" s="276">
        <f ca="1">SUM(E23:E28)</f>
        <v>0</v>
      </c>
      <c r="F29" s="611"/>
      <c r="G29" s="612"/>
    </row>
    <row r="30" spans="2:7" s="65" customFormat="1" ht="15.95" customHeight="1" thickBot="1" x14ac:dyDescent="0.35">
      <c r="B30" s="613" t="s">
        <v>163</v>
      </c>
      <c r="C30" s="614"/>
      <c r="D30" s="614"/>
      <c r="E30" s="614"/>
      <c r="F30" s="614"/>
      <c r="G30" s="277">
        <f ca="1">SUM(G23:G28)</f>
        <v>0</v>
      </c>
    </row>
    <row r="31" spans="2:7" s="65" customFormat="1" ht="16.5" customHeight="1" x14ac:dyDescent="0.3">
      <c r="B31" s="599" t="s">
        <v>183</v>
      </c>
      <c r="C31" s="600"/>
      <c r="D31" s="600"/>
      <c r="E31" s="600"/>
      <c r="F31" s="600"/>
      <c r="G31" s="278">
        <f>'Quadro Resumo M² - CEPIR'!F15</f>
        <v>5</v>
      </c>
    </row>
    <row r="32" spans="2:7" s="65" customFormat="1" ht="15.95" customHeight="1" x14ac:dyDescent="0.3">
      <c r="B32" s="601" t="s">
        <v>237</v>
      </c>
      <c r="C32" s="602"/>
      <c r="D32" s="602"/>
      <c r="E32" s="602"/>
      <c r="F32" s="602"/>
      <c r="G32" s="279">
        <f>'Quadro Resumo M² - CEPIR'!F16</f>
        <v>1</v>
      </c>
    </row>
    <row r="33" spans="2:7" s="65" customFormat="1" ht="15.75" customHeight="1" thickBot="1" x14ac:dyDescent="0.35">
      <c r="B33" s="603" t="s">
        <v>376</v>
      </c>
      <c r="C33" s="604"/>
      <c r="D33" s="604"/>
      <c r="E33" s="604"/>
      <c r="F33" s="604"/>
      <c r="G33" s="269">
        <f>SUM(G31:G32)</f>
        <v>6</v>
      </c>
    </row>
    <row r="34" spans="2:7" s="65" customFormat="1" ht="15.95" customHeight="1" x14ac:dyDescent="0.3">
      <c r="B34" s="280"/>
      <c r="C34" s="257"/>
      <c r="D34" s="257"/>
      <c r="E34" s="257"/>
      <c r="F34" s="231"/>
      <c r="G34" s="281"/>
    </row>
    <row r="35" spans="2:7" s="65" customFormat="1" ht="15.95" customHeight="1" thickBot="1" x14ac:dyDescent="0.35">
      <c r="B35" s="605" t="s">
        <v>400</v>
      </c>
      <c r="C35" s="606"/>
      <c r="D35" s="606"/>
      <c r="E35" s="606"/>
      <c r="F35" s="606"/>
      <c r="G35" s="607"/>
    </row>
    <row r="36" spans="2:7" s="65" customFormat="1" ht="15.95" customHeight="1" thickBot="1" x14ac:dyDescent="0.35">
      <c r="B36" s="581" t="s">
        <v>169</v>
      </c>
      <c r="C36" s="583" t="s">
        <v>168</v>
      </c>
      <c r="D36" s="584" t="s">
        <v>393</v>
      </c>
      <c r="E36" s="583" t="s">
        <v>394</v>
      </c>
      <c r="F36" s="584" t="s">
        <v>395</v>
      </c>
      <c r="G36" s="597" t="s">
        <v>396</v>
      </c>
    </row>
    <row r="37" spans="2:7" s="65" customFormat="1" ht="24.75" customHeight="1" thickBot="1" x14ac:dyDescent="0.35">
      <c r="B37" s="594"/>
      <c r="C37" s="537"/>
      <c r="D37" s="522"/>
      <c r="E37" s="537"/>
      <c r="F37" s="522"/>
      <c r="G37" s="608"/>
    </row>
    <row r="38" spans="2:7" s="65" customFormat="1" ht="15.95" customHeight="1" x14ac:dyDescent="0.3">
      <c r="B38" s="255" t="s">
        <v>167</v>
      </c>
      <c r="C38" s="261">
        <f ca="1">'Quadro Resumo M² - CESJC'!C66</f>
        <v>0</v>
      </c>
      <c r="D38" s="262">
        <f>'Quadro Resumo M² - CESJC'!D66</f>
        <v>613.64</v>
      </c>
      <c r="E38" s="272">
        <f ca="1">ROUND(D38*C38,2)</f>
        <v>0</v>
      </c>
      <c r="F38" s="262">
        <f>D38*12</f>
        <v>7363.68</v>
      </c>
      <c r="G38" s="273">
        <f ca="1">E38*12</f>
        <v>0</v>
      </c>
    </row>
    <row r="39" spans="2:7" s="65" customFormat="1" ht="15.95" customHeight="1" x14ac:dyDescent="0.3">
      <c r="B39" s="274" t="s">
        <v>165</v>
      </c>
      <c r="C39" s="261">
        <f ca="1">'Quadro Resumo M² - CESJC'!C67</f>
        <v>0</v>
      </c>
      <c r="D39" s="262">
        <f>'Quadro Resumo M² - CESJC'!D67</f>
        <v>50562.15</v>
      </c>
      <c r="E39" s="272">
        <f ca="1">ROUND(D39*C39,2)</f>
        <v>0</v>
      </c>
      <c r="F39" s="262">
        <f t="shared" ref="F39:G44" si="4">D39*12</f>
        <v>606745.80000000005</v>
      </c>
      <c r="G39" s="273">
        <f t="shared" ca="1" si="4"/>
        <v>0</v>
      </c>
    </row>
    <row r="40" spans="2:7" s="69" customFormat="1" ht="15.95" customHeight="1" x14ac:dyDescent="0.3">
      <c r="B40" s="661" t="s">
        <v>181</v>
      </c>
      <c r="C40" s="662">
        <f ca="1">'Quadro Resumo M² - CESJC'!C68</f>
        <v>0</v>
      </c>
      <c r="D40" s="663">
        <f>'Quadro Resumo M² - CESJC'!D68</f>
        <v>0</v>
      </c>
      <c r="E40" s="664">
        <f t="shared" ref="E40:E44" ca="1" si="5">ROUND(D40*C40,2)</f>
        <v>0</v>
      </c>
      <c r="F40" s="663">
        <f t="shared" si="4"/>
        <v>0</v>
      </c>
      <c r="G40" s="665">
        <f t="shared" ca="1" si="4"/>
        <v>0</v>
      </c>
    </row>
    <row r="41" spans="2:7" s="69" customFormat="1" ht="15.95" customHeight="1" x14ac:dyDescent="0.3">
      <c r="B41" s="274" t="s">
        <v>182</v>
      </c>
      <c r="C41" s="261">
        <f ca="1">'Quadro Resumo M² - CESJC'!C69</f>
        <v>0</v>
      </c>
      <c r="D41" s="262">
        <f>'Quadro Resumo M² - CESJC'!D69</f>
        <v>82.84</v>
      </c>
      <c r="E41" s="272">
        <f t="shared" ca="1" si="5"/>
        <v>0</v>
      </c>
      <c r="F41" s="262">
        <f t="shared" si="4"/>
        <v>994.08</v>
      </c>
      <c r="G41" s="273">
        <f t="shared" ca="1" si="4"/>
        <v>0</v>
      </c>
    </row>
    <row r="42" spans="2:7" s="65" customFormat="1" ht="15.95" customHeight="1" x14ac:dyDescent="0.3">
      <c r="B42" s="274" t="s">
        <v>369</v>
      </c>
      <c r="C42" s="261">
        <f ca="1">'Quadro Resumo M² - CESJC'!C70</f>
        <v>0</v>
      </c>
      <c r="D42" s="262">
        <f>'Quadro Resumo M² - CESJC'!D70</f>
        <v>51.68</v>
      </c>
      <c r="E42" s="272">
        <f t="shared" ca="1" si="5"/>
        <v>0</v>
      </c>
      <c r="F42" s="262">
        <f t="shared" si="4"/>
        <v>620.16</v>
      </c>
      <c r="G42" s="273">
        <f t="shared" ca="1" si="4"/>
        <v>0</v>
      </c>
    </row>
    <row r="43" spans="2:7" s="65" customFormat="1" ht="15.95" customHeight="1" x14ac:dyDescent="0.3">
      <c r="B43" s="274" t="s">
        <v>386</v>
      </c>
      <c r="C43" s="261">
        <f ca="1">'Quadro Resumo M² - CESJC'!C71</f>
        <v>0</v>
      </c>
      <c r="D43" s="262">
        <f>'Quadro Resumo M² - CESJC'!D71</f>
        <v>88.83</v>
      </c>
      <c r="E43" s="272">
        <f t="shared" ca="1" si="5"/>
        <v>0</v>
      </c>
      <c r="F43" s="262">
        <f t="shared" si="4"/>
        <v>1065.96</v>
      </c>
      <c r="G43" s="273">
        <f t="shared" ca="1" si="4"/>
        <v>0</v>
      </c>
    </row>
    <row r="44" spans="2:7" s="65" customFormat="1" ht="16.5" customHeight="1" x14ac:dyDescent="0.3">
      <c r="B44" s="274" t="s">
        <v>372</v>
      </c>
      <c r="C44" s="261">
        <f ca="1">'Quadro Resumo M² - CESJC'!C72</f>
        <v>0</v>
      </c>
      <c r="D44" s="262">
        <f>'Quadro Resumo M² - CESJC'!D72</f>
        <v>16000</v>
      </c>
      <c r="E44" s="272">
        <f t="shared" ca="1" si="5"/>
        <v>0</v>
      </c>
      <c r="F44" s="263">
        <f t="shared" si="4"/>
        <v>192000</v>
      </c>
      <c r="G44" s="275">
        <f t="shared" ca="1" si="4"/>
        <v>0</v>
      </c>
    </row>
    <row r="45" spans="2:7" s="65" customFormat="1" ht="15.95" customHeight="1" x14ac:dyDescent="0.3">
      <c r="B45" s="609" t="s">
        <v>164</v>
      </c>
      <c r="C45" s="610"/>
      <c r="D45" s="610"/>
      <c r="E45" s="276">
        <f ca="1">SUM(E38:E44)</f>
        <v>0</v>
      </c>
      <c r="F45" s="615"/>
      <c r="G45" s="616"/>
    </row>
    <row r="46" spans="2:7" s="65" customFormat="1" ht="15.95" customHeight="1" thickBot="1" x14ac:dyDescent="0.35">
      <c r="B46" s="617" t="s">
        <v>163</v>
      </c>
      <c r="C46" s="618"/>
      <c r="D46" s="618"/>
      <c r="E46" s="618"/>
      <c r="F46" s="618"/>
      <c r="G46" s="277">
        <f ca="1">SUM(G38:G44)</f>
        <v>0</v>
      </c>
    </row>
    <row r="47" spans="2:7" s="65" customFormat="1" ht="15.95" customHeight="1" x14ac:dyDescent="0.3">
      <c r="B47" s="619" t="s">
        <v>206</v>
      </c>
      <c r="C47" s="620"/>
      <c r="D47" s="620"/>
      <c r="E47" s="620"/>
      <c r="F47" s="621"/>
      <c r="G47" s="282">
        <f>'Quadro Resumo M² - CESJC'!F16</f>
        <v>1</v>
      </c>
    </row>
    <row r="48" spans="2:7" s="65" customFormat="1" ht="15.95" customHeight="1" x14ac:dyDescent="0.3">
      <c r="B48" s="622" t="s">
        <v>375</v>
      </c>
      <c r="C48" s="623"/>
      <c r="D48" s="623"/>
      <c r="E48" s="623"/>
      <c r="F48" s="624"/>
      <c r="G48" s="283">
        <f>'Quadro Resumo M² - CESJC'!F17</f>
        <v>1</v>
      </c>
    </row>
    <row r="49" spans="1:246" s="65" customFormat="1" ht="15.95" customHeight="1" x14ac:dyDescent="0.3">
      <c r="B49" s="622" t="s">
        <v>183</v>
      </c>
      <c r="C49" s="623"/>
      <c r="D49" s="623"/>
      <c r="E49" s="623"/>
      <c r="F49" s="624"/>
      <c r="G49" s="283">
        <f>'Quadro Resumo M² - CESJC'!F18</f>
        <v>5</v>
      </c>
    </row>
    <row r="50" spans="1:246" s="65" customFormat="1" ht="15.95" customHeight="1" x14ac:dyDescent="0.3">
      <c r="B50" s="622" t="s">
        <v>237</v>
      </c>
      <c r="C50" s="623"/>
      <c r="D50" s="623"/>
      <c r="E50" s="623"/>
      <c r="F50" s="624"/>
      <c r="G50" s="283">
        <f>'Quadro Resumo M² - CESJC'!F19</f>
        <v>1</v>
      </c>
    </row>
    <row r="51" spans="1:246" s="65" customFormat="1" ht="15.95" customHeight="1" thickBot="1" x14ac:dyDescent="0.35">
      <c r="B51" s="578" t="s">
        <v>377</v>
      </c>
      <c r="C51" s="625"/>
      <c r="D51" s="625"/>
      <c r="E51" s="625"/>
      <c r="F51" s="626"/>
      <c r="G51" s="269">
        <f>SUM(G47:G50)</f>
        <v>8</v>
      </c>
    </row>
    <row r="52" spans="1:246" s="65" customFormat="1" ht="15.95" customHeight="1" x14ac:dyDescent="0.3">
      <c r="B52" s="280"/>
      <c r="C52" s="257"/>
      <c r="D52" s="257"/>
      <c r="E52" s="257"/>
      <c r="F52" s="257"/>
      <c r="G52" s="284"/>
    </row>
    <row r="53" spans="1:246" s="65" customFormat="1" ht="15.95" customHeight="1" thickBot="1" x14ac:dyDescent="0.35">
      <c r="B53" s="627" t="s">
        <v>399</v>
      </c>
      <c r="C53" s="628"/>
      <c r="D53" s="628"/>
      <c r="E53" s="628"/>
      <c r="F53" s="628"/>
      <c r="G53" s="629"/>
    </row>
    <row r="54" spans="1:246" s="65" customFormat="1" ht="17.25" thickBot="1" x14ac:dyDescent="0.35">
      <c r="B54" s="581" t="s">
        <v>169</v>
      </c>
      <c r="C54" s="583" t="s">
        <v>168</v>
      </c>
      <c r="D54" s="584" t="s">
        <v>393</v>
      </c>
      <c r="E54" s="583" t="s">
        <v>394</v>
      </c>
      <c r="F54" s="584" t="s">
        <v>395</v>
      </c>
      <c r="G54" s="597" t="s">
        <v>396</v>
      </c>
    </row>
    <row r="55" spans="1:246" s="65" customFormat="1" ht="26.25" customHeight="1" thickBot="1" x14ac:dyDescent="0.35">
      <c r="B55" s="594"/>
      <c r="C55" s="537"/>
      <c r="D55" s="522"/>
      <c r="E55" s="537"/>
      <c r="F55" s="522"/>
      <c r="G55" s="608"/>
    </row>
    <row r="56" spans="1:246" s="65" customFormat="1" ht="15.95" customHeight="1" x14ac:dyDescent="0.3">
      <c r="A56" s="71"/>
      <c r="B56" s="255" t="s">
        <v>167</v>
      </c>
      <c r="C56" s="261">
        <f ca="1">'Quadro Resumo M² - CESOR'!C66</f>
        <v>0</v>
      </c>
      <c r="D56" s="262">
        <f>'Quadro Resumo M² - CESOR'!D66</f>
        <v>355.6</v>
      </c>
      <c r="E56" s="272">
        <f ca="1">ROUND(D56*C56,2)</f>
        <v>0</v>
      </c>
      <c r="F56" s="262">
        <f>D56*12</f>
        <v>4267.2</v>
      </c>
      <c r="G56" s="273">
        <f ca="1">E56*12</f>
        <v>0</v>
      </c>
    </row>
    <row r="57" spans="1:246" s="65" customFormat="1" ht="15.95" customHeight="1" x14ac:dyDescent="0.3">
      <c r="A57" s="71"/>
      <c r="B57" s="274" t="s">
        <v>165</v>
      </c>
      <c r="C57" s="261">
        <f ca="1">'Quadro Resumo M² - CESOR'!C67</f>
        <v>0</v>
      </c>
      <c r="D57" s="262">
        <f>'Quadro Resumo M² - CESOR'!D67</f>
        <v>75915.05</v>
      </c>
      <c r="E57" s="272">
        <f ca="1">ROUND(D57*C57,2)</f>
        <v>0</v>
      </c>
      <c r="F57" s="262">
        <f t="shared" ref="F57:G62" si="6">D57*12</f>
        <v>910980.6</v>
      </c>
      <c r="G57" s="273">
        <f t="shared" ca="1" si="6"/>
        <v>0</v>
      </c>
    </row>
    <row r="58" spans="1:246" s="65" customFormat="1" ht="15.95" customHeight="1" x14ac:dyDescent="0.3">
      <c r="A58" s="71"/>
      <c r="B58" s="661" t="s">
        <v>181</v>
      </c>
      <c r="C58" s="662">
        <f ca="1">'Quadro Resumo M² - CESOR'!C68</f>
        <v>0</v>
      </c>
      <c r="D58" s="663">
        <f>'Quadro Resumo M² - CESOR'!D68</f>
        <v>0</v>
      </c>
      <c r="E58" s="664">
        <f t="shared" ref="E58:E62" ca="1" si="7">ROUND(D58*C58,2)</f>
        <v>0</v>
      </c>
      <c r="F58" s="663">
        <f t="shared" si="6"/>
        <v>0</v>
      </c>
      <c r="G58" s="665">
        <f t="shared" ca="1" si="6"/>
        <v>0</v>
      </c>
    </row>
    <row r="59" spans="1:246" s="65" customFormat="1" ht="15.95" customHeight="1" x14ac:dyDescent="0.3">
      <c r="A59" s="71"/>
      <c r="B59" s="274" t="s">
        <v>182</v>
      </c>
      <c r="C59" s="261">
        <f ca="1">'Quadro Resumo M² - CESOR'!C69</f>
        <v>0</v>
      </c>
      <c r="D59" s="262">
        <f>'Quadro Resumo M² - CESOR'!D69</f>
        <v>110.94</v>
      </c>
      <c r="E59" s="272">
        <f t="shared" ca="1" si="7"/>
        <v>0</v>
      </c>
      <c r="F59" s="262">
        <f t="shared" si="6"/>
        <v>1331.28</v>
      </c>
      <c r="G59" s="273">
        <f t="shared" ca="1" si="6"/>
        <v>0</v>
      </c>
    </row>
    <row r="60" spans="1:246" s="65" customFormat="1" ht="15.95" customHeight="1" x14ac:dyDescent="0.3">
      <c r="A60" s="71"/>
      <c r="B60" s="274" t="s">
        <v>369</v>
      </c>
      <c r="C60" s="261">
        <f ca="1">'Quadro Resumo M² - CESOR'!C70</f>
        <v>0</v>
      </c>
      <c r="D60" s="262">
        <f>'Quadro Resumo M² - CESOR'!D70</f>
        <v>52.53</v>
      </c>
      <c r="E60" s="272">
        <f t="shared" ca="1" si="7"/>
        <v>0</v>
      </c>
      <c r="F60" s="262">
        <f t="shared" si="6"/>
        <v>630.36</v>
      </c>
      <c r="G60" s="273">
        <f t="shared" ca="1" si="6"/>
        <v>0</v>
      </c>
    </row>
    <row r="61" spans="1:246" s="65" customFormat="1" ht="15.95" customHeight="1" x14ac:dyDescent="0.3">
      <c r="B61" s="274" t="s">
        <v>386</v>
      </c>
      <c r="C61" s="261">
        <f ca="1">'Quadro Resumo M² - CESOR'!C71</f>
        <v>0</v>
      </c>
      <c r="D61" s="262">
        <f>'Quadro Resumo M² - CESOR'!D71</f>
        <v>145.27000000000001</v>
      </c>
      <c r="E61" s="272">
        <f t="shared" ca="1" si="7"/>
        <v>0</v>
      </c>
      <c r="F61" s="262">
        <f t="shared" si="6"/>
        <v>1743.24</v>
      </c>
      <c r="G61" s="273">
        <f t="shared" ca="1" si="6"/>
        <v>0</v>
      </c>
    </row>
    <row r="62" spans="1:246" s="65" customFormat="1" ht="15.75" customHeight="1" x14ac:dyDescent="0.3">
      <c r="B62" s="274" t="s">
        <v>372</v>
      </c>
      <c r="C62" s="261">
        <f ca="1">'Quadro Resumo M² - CESOR'!C72</f>
        <v>0</v>
      </c>
      <c r="D62" s="262">
        <f>'Quadro Resumo M² - CESOR'!D72</f>
        <v>97000</v>
      </c>
      <c r="E62" s="272">
        <f t="shared" ca="1" si="7"/>
        <v>0</v>
      </c>
      <c r="F62" s="263">
        <f t="shared" si="6"/>
        <v>1164000</v>
      </c>
      <c r="G62" s="275">
        <f t="shared" ca="1" si="6"/>
        <v>0</v>
      </c>
      <c r="IE62" s="72"/>
      <c r="IF62" s="72"/>
      <c r="IG62" s="72"/>
      <c r="IH62" s="72"/>
      <c r="II62" s="72"/>
      <c r="IJ62" s="72"/>
      <c r="IK62" s="72"/>
      <c r="IL62" s="72"/>
    </row>
    <row r="63" spans="1:246" s="65" customFormat="1" ht="15.95" customHeight="1" x14ac:dyDescent="0.3">
      <c r="B63" s="609" t="s">
        <v>164</v>
      </c>
      <c r="C63" s="610"/>
      <c r="D63" s="610"/>
      <c r="E63" s="276">
        <f ca="1">SUM(E56:E62)</f>
        <v>0</v>
      </c>
      <c r="F63" s="615"/>
      <c r="G63" s="616"/>
      <c r="ID63" s="72"/>
      <c r="IE63" s="72"/>
      <c r="IF63" s="72"/>
      <c r="IG63" s="72"/>
      <c r="IH63" s="72"/>
      <c r="II63" s="72"/>
      <c r="IJ63" s="72"/>
      <c r="IK63" s="72"/>
    </row>
    <row r="64" spans="1:246" s="65" customFormat="1" ht="15.95" customHeight="1" thickBot="1" x14ac:dyDescent="0.35">
      <c r="B64" s="630" t="s">
        <v>163</v>
      </c>
      <c r="C64" s="631"/>
      <c r="D64" s="631"/>
      <c r="E64" s="631"/>
      <c r="F64" s="631"/>
      <c r="G64" s="260">
        <f ca="1">SUM(G56:G62)</f>
        <v>0</v>
      </c>
      <c r="ID64" s="72"/>
      <c r="IE64" s="72"/>
      <c r="IF64" s="72"/>
      <c r="IG64" s="72"/>
      <c r="IH64" s="72"/>
      <c r="II64" s="72"/>
      <c r="IJ64" s="72"/>
      <c r="IK64" s="72"/>
    </row>
    <row r="65" spans="1:245" s="65" customFormat="1" ht="15.95" customHeight="1" x14ac:dyDescent="0.3">
      <c r="B65" s="619" t="s">
        <v>390</v>
      </c>
      <c r="C65" s="620"/>
      <c r="D65" s="620"/>
      <c r="E65" s="620"/>
      <c r="F65" s="621"/>
      <c r="G65" s="282">
        <f>'Quadro Resumo M² - CESOR'!F16</f>
        <v>1</v>
      </c>
      <c r="ID65" s="72"/>
      <c r="IE65" s="72"/>
      <c r="IF65" s="72"/>
      <c r="IG65" s="72"/>
      <c r="IH65" s="72"/>
      <c r="II65" s="72"/>
      <c r="IJ65" s="72"/>
      <c r="IK65" s="72"/>
    </row>
    <row r="66" spans="1:245" s="65" customFormat="1" ht="15.95" customHeight="1" x14ac:dyDescent="0.3">
      <c r="B66" s="622" t="s">
        <v>375</v>
      </c>
      <c r="C66" s="623"/>
      <c r="D66" s="623"/>
      <c r="E66" s="623"/>
      <c r="F66" s="624"/>
      <c r="G66" s="283">
        <f>'Quadro Resumo M² - CESOR'!F17</f>
        <v>3</v>
      </c>
      <c r="ID66" s="72"/>
      <c r="IE66" s="72"/>
      <c r="IF66" s="72"/>
      <c r="IG66" s="72"/>
      <c r="IH66" s="72"/>
      <c r="II66" s="72"/>
      <c r="IJ66" s="72"/>
      <c r="IK66" s="72"/>
    </row>
    <row r="67" spans="1:245" s="65" customFormat="1" ht="15.95" customHeight="1" x14ac:dyDescent="0.3">
      <c r="B67" s="622" t="s">
        <v>183</v>
      </c>
      <c r="C67" s="623"/>
      <c r="D67" s="623"/>
      <c r="E67" s="623"/>
      <c r="F67" s="624"/>
      <c r="G67" s="283">
        <f>'Quadro Resumo M² - CESOR'!F18</f>
        <v>9</v>
      </c>
      <c r="ID67" s="72"/>
      <c r="IE67" s="72"/>
      <c r="IF67" s="72"/>
      <c r="IG67" s="72"/>
      <c r="IH67" s="72"/>
      <c r="II67" s="72"/>
      <c r="IJ67" s="72"/>
      <c r="IK67" s="72"/>
    </row>
    <row r="68" spans="1:245" s="65" customFormat="1" ht="15.95" customHeight="1" x14ac:dyDescent="0.3">
      <c r="B68" s="622" t="s">
        <v>237</v>
      </c>
      <c r="C68" s="623"/>
      <c r="D68" s="623"/>
      <c r="E68" s="623"/>
      <c r="F68" s="624"/>
      <c r="G68" s="283">
        <f>'Quadro Resumo M² - CESOR'!F19</f>
        <v>2</v>
      </c>
      <c r="ID68" s="72"/>
      <c r="IE68" s="72"/>
      <c r="IF68" s="72"/>
      <c r="IG68" s="72"/>
      <c r="IH68" s="72"/>
      <c r="II68" s="72"/>
      <c r="IJ68" s="72"/>
      <c r="IK68" s="72"/>
    </row>
    <row r="69" spans="1:245" s="65" customFormat="1" ht="15.95" customHeight="1" thickBot="1" x14ac:dyDescent="0.35">
      <c r="B69" s="578" t="s">
        <v>389</v>
      </c>
      <c r="C69" s="625"/>
      <c r="D69" s="625"/>
      <c r="E69" s="625"/>
      <c r="F69" s="626"/>
      <c r="G69" s="269">
        <f>SUM(G65:G68)</f>
        <v>15</v>
      </c>
    </row>
    <row r="70" spans="1:245" s="65" customFormat="1" ht="15.95" customHeight="1" x14ac:dyDescent="0.3">
      <c r="B70" s="634"/>
      <c r="C70" s="635"/>
      <c r="D70" s="635"/>
      <c r="E70" s="635"/>
      <c r="F70" s="635"/>
      <c r="G70" s="636"/>
    </row>
    <row r="71" spans="1:245" s="65" customFormat="1" ht="15.95" customHeight="1" x14ac:dyDescent="0.3">
      <c r="B71" s="632" t="s">
        <v>403</v>
      </c>
      <c r="C71" s="633"/>
      <c r="D71" s="633"/>
      <c r="E71" s="633"/>
      <c r="F71" s="633"/>
      <c r="G71" s="285">
        <f ca="1">SUM(G15+G30+G46+G64)</f>
        <v>0</v>
      </c>
    </row>
    <row r="72" spans="1:245" s="65" customFormat="1" ht="15.95" customHeight="1" x14ac:dyDescent="0.3">
      <c r="B72" s="632" t="s">
        <v>404</v>
      </c>
      <c r="C72" s="633"/>
      <c r="D72" s="633"/>
      <c r="E72" s="633"/>
      <c r="F72" s="633"/>
      <c r="G72" s="286">
        <f>SUM(G16,G31,G48,G49,G66,G67)</f>
        <v>24</v>
      </c>
    </row>
    <row r="73" spans="1:245" s="65" customFormat="1" ht="15.95" customHeight="1" x14ac:dyDescent="0.3">
      <c r="B73" s="632" t="s">
        <v>405</v>
      </c>
      <c r="C73" s="633"/>
      <c r="D73" s="633"/>
      <c r="E73" s="633"/>
      <c r="F73" s="633"/>
      <c r="G73" s="286">
        <f>SUM(G17,G32,G50,G68)</f>
        <v>5</v>
      </c>
    </row>
    <row r="74" spans="1:245" s="65" customFormat="1" ht="15.95" customHeight="1" x14ac:dyDescent="0.3">
      <c r="A74" s="76" t="s">
        <v>166</v>
      </c>
      <c r="B74" s="632" t="s">
        <v>406</v>
      </c>
      <c r="C74" s="633"/>
      <c r="D74" s="633"/>
      <c r="E74" s="633"/>
      <c r="F74" s="633"/>
      <c r="G74" s="286">
        <f>SUM(G47)</f>
        <v>1</v>
      </c>
    </row>
    <row r="75" spans="1:245" s="65" customFormat="1" ht="15.95" customHeight="1" x14ac:dyDescent="0.3">
      <c r="A75" s="76"/>
      <c r="B75" s="632" t="s">
        <v>407</v>
      </c>
      <c r="C75" s="633"/>
      <c r="D75" s="633"/>
      <c r="E75" s="633"/>
      <c r="F75" s="633"/>
      <c r="G75" s="286">
        <f>SUM(G65)</f>
        <v>1</v>
      </c>
    </row>
    <row r="76" spans="1:245" s="65" customFormat="1" ht="15.95" customHeight="1" x14ac:dyDescent="0.3">
      <c r="B76" s="126" t="s">
        <v>162</v>
      </c>
      <c r="C76" s="62"/>
      <c r="D76" s="62"/>
      <c r="E76" s="62"/>
      <c r="F76" s="62"/>
      <c r="G76" s="80"/>
    </row>
    <row r="77" spans="1:245" s="65" customFormat="1" ht="15.95" customHeight="1" x14ac:dyDescent="0.3">
      <c r="B77" s="509"/>
      <c r="C77" s="510"/>
      <c r="D77" s="510"/>
      <c r="E77" s="510"/>
      <c r="F77" s="510"/>
      <c r="G77" s="572"/>
    </row>
    <row r="78" spans="1:245" s="65" customFormat="1" ht="15.95" customHeight="1" x14ac:dyDescent="0.3">
      <c r="B78" s="515"/>
      <c r="C78" s="516"/>
      <c r="D78" s="516"/>
      <c r="E78" s="516"/>
      <c r="F78" s="516"/>
      <c r="G78" s="571"/>
    </row>
    <row r="79" spans="1:245" s="65" customFormat="1" ht="35.25" customHeight="1" thickBot="1" x14ac:dyDescent="0.35">
      <c r="B79" s="562" t="s">
        <v>232</v>
      </c>
      <c r="C79" s="563"/>
      <c r="D79" s="563"/>
      <c r="E79" s="563"/>
      <c r="F79" s="563"/>
      <c r="G79" s="564"/>
    </row>
    <row r="80" spans="1:245" s="65" customFormat="1" ht="15.95" customHeight="1" x14ac:dyDescent="0.3">
      <c r="A80" s="77"/>
    </row>
    <row r="81" spans="1:7" s="65" customFormat="1" ht="15.95" customHeight="1" x14ac:dyDescent="0.3">
      <c r="A81" s="77"/>
    </row>
    <row r="82" spans="1:7" s="65" customFormat="1" ht="15.95" customHeight="1" x14ac:dyDescent="0.3">
      <c r="A82" s="77"/>
    </row>
    <row r="83" spans="1:7" s="65" customFormat="1" ht="15.95" customHeight="1" x14ac:dyDescent="0.3">
      <c r="A83" s="77"/>
    </row>
    <row r="84" spans="1:7" s="65" customFormat="1" ht="15.95" customHeight="1" x14ac:dyDescent="0.3">
      <c r="A84" s="77"/>
    </row>
    <row r="85" spans="1:7" s="65" customFormat="1" ht="15.95" customHeight="1" x14ac:dyDescent="0.3">
      <c r="A85" s="77"/>
    </row>
    <row r="86" spans="1:7" s="65" customFormat="1" ht="15.95" customHeight="1" x14ac:dyDescent="0.3">
      <c r="A86" s="77"/>
    </row>
    <row r="87" spans="1:7" s="65" customFormat="1" ht="15.95" customHeight="1" x14ac:dyDescent="0.3">
      <c r="A87" s="77"/>
      <c r="B87" s="60"/>
      <c r="C87" s="60"/>
      <c r="D87" s="60"/>
      <c r="E87" s="60"/>
      <c r="F87" s="60"/>
    </row>
    <row r="88" spans="1:7" s="65" customFormat="1" ht="15.95" customHeight="1" x14ac:dyDescent="0.3">
      <c r="B88" s="60"/>
      <c r="C88" s="60"/>
      <c r="D88" s="60"/>
      <c r="E88" s="60"/>
      <c r="F88" s="60"/>
      <c r="G88" s="60"/>
    </row>
    <row r="89" spans="1:7" s="65" customFormat="1" ht="15.95" customHeight="1" x14ac:dyDescent="0.3">
      <c r="B89" s="60"/>
      <c r="C89" s="60"/>
      <c r="D89" s="60"/>
      <c r="E89" s="60"/>
      <c r="F89" s="60"/>
      <c r="G89" s="60"/>
    </row>
    <row r="90" spans="1:7" s="65" customFormat="1" ht="15.95" customHeight="1" x14ac:dyDescent="0.3">
      <c r="A90" s="77"/>
      <c r="B90" s="60"/>
      <c r="C90" s="60"/>
      <c r="D90" s="60"/>
      <c r="E90" s="60"/>
      <c r="F90" s="60"/>
      <c r="G90" s="60"/>
    </row>
    <row r="91" spans="1:7" s="65" customFormat="1" ht="15.95" customHeight="1" x14ac:dyDescent="0.3">
      <c r="A91" s="77"/>
      <c r="B91" s="60"/>
      <c r="C91" s="60"/>
      <c r="D91" s="60"/>
      <c r="E91" s="60"/>
      <c r="F91" s="60"/>
      <c r="G91" s="60"/>
    </row>
    <row r="92" spans="1:7" s="65" customFormat="1" ht="15.95" customHeight="1" x14ac:dyDescent="0.3">
      <c r="B92" s="60"/>
      <c r="C92" s="60"/>
      <c r="D92" s="60"/>
      <c r="E92" s="60"/>
      <c r="F92" s="60"/>
      <c r="G92" s="60"/>
    </row>
    <row r="96" spans="1:7" ht="13.35" customHeight="1" x14ac:dyDescent="0.3"/>
    <row r="116" ht="12.95" customHeight="1" x14ac:dyDescent="0.3"/>
    <row r="117" ht="10.5" customHeight="1" x14ac:dyDescent="0.3"/>
    <row r="128" ht="12" customHeight="1" x14ac:dyDescent="0.3"/>
    <row r="129" ht="12" customHeight="1" x14ac:dyDescent="0.3"/>
    <row r="140" ht="13.5" customHeight="1" x14ac:dyDescent="0.3"/>
    <row r="187" ht="10.5" customHeight="1" x14ac:dyDescent="0.3"/>
    <row r="188" ht="10.5" customHeight="1" x14ac:dyDescent="0.3"/>
  </sheetData>
  <mergeCells count="69">
    <mergeCell ref="B75:F75"/>
    <mergeCell ref="B65:F65"/>
    <mergeCell ref="B66:F66"/>
    <mergeCell ref="B67:F67"/>
    <mergeCell ref="B68:F68"/>
    <mergeCell ref="B69:F69"/>
    <mergeCell ref="B70:G70"/>
    <mergeCell ref="B71:F71"/>
    <mergeCell ref="B72:F72"/>
    <mergeCell ref="B73:F73"/>
    <mergeCell ref="B74:F74"/>
    <mergeCell ref="B53:G53"/>
    <mergeCell ref="G54:G55"/>
    <mergeCell ref="B63:D63"/>
    <mergeCell ref="F63:G63"/>
    <mergeCell ref="B64:F64"/>
    <mergeCell ref="B54:B55"/>
    <mergeCell ref="C54:C55"/>
    <mergeCell ref="D54:D55"/>
    <mergeCell ref="E54:E55"/>
    <mergeCell ref="F54:F55"/>
    <mergeCell ref="B47:F47"/>
    <mergeCell ref="B48:F48"/>
    <mergeCell ref="B49:F49"/>
    <mergeCell ref="B50:F50"/>
    <mergeCell ref="B51:F51"/>
    <mergeCell ref="B35:G35"/>
    <mergeCell ref="G36:G37"/>
    <mergeCell ref="B45:D45"/>
    <mergeCell ref="F45:G45"/>
    <mergeCell ref="B46:F46"/>
    <mergeCell ref="B36:B37"/>
    <mergeCell ref="C36:C37"/>
    <mergeCell ref="D36:D37"/>
    <mergeCell ref="E36:E37"/>
    <mergeCell ref="F36:F37"/>
    <mergeCell ref="B31:F31"/>
    <mergeCell ref="B32:F32"/>
    <mergeCell ref="B33:F33"/>
    <mergeCell ref="B20:G20"/>
    <mergeCell ref="F21:F22"/>
    <mergeCell ref="G21:G22"/>
    <mergeCell ref="B29:D29"/>
    <mergeCell ref="F29:G29"/>
    <mergeCell ref="B30:F30"/>
    <mergeCell ref="F14:G14"/>
    <mergeCell ref="B15:F15"/>
    <mergeCell ref="B6:B7"/>
    <mergeCell ref="C6:C7"/>
    <mergeCell ref="D6:D7"/>
    <mergeCell ref="E6:E7"/>
    <mergeCell ref="F6:F7"/>
    <mergeCell ref="G6:G7"/>
    <mergeCell ref="B79:G79"/>
    <mergeCell ref="I3:J3"/>
    <mergeCell ref="B1:G1"/>
    <mergeCell ref="B2:G2"/>
    <mergeCell ref="B3:G3"/>
    <mergeCell ref="B78:G78"/>
    <mergeCell ref="B77:G77"/>
    <mergeCell ref="B16:F16"/>
    <mergeCell ref="B17:F17"/>
    <mergeCell ref="B18:F18"/>
    <mergeCell ref="B21:B22"/>
    <mergeCell ref="C21:C22"/>
    <mergeCell ref="D21:D22"/>
    <mergeCell ref="E21:E22"/>
    <mergeCell ref="B5:G5"/>
    <mergeCell ref="B14:D14"/>
  </mergeCells>
  <dataValidations disablePrompts="1" count="1">
    <dataValidation type="custom" allowBlank="1" showErrorMessage="1" errorTitle="Erro" error="Não é permitido escrever nesta célula" sqref="IO102 SK102 ACG102 AMC102 AVY102 BFU102 BPQ102 BZM102 CJI102 CTE102 DDA102 DMW102 DWS102 EGO102 EQK102 FAG102 FKC102 FTY102 GDU102 GNQ102 GXM102 HHI102 HRE102 IBA102 IKW102 IUS102 JEO102 JOK102 JYG102 KIC102 KRY102 LBU102 LLQ102 LVM102 MFI102 MPE102 MZA102 NIW102 NSS102 OCO102 OMK102 OWG102 PGC102 PPY102 PZU102 QJQ102 QTM102 RDI102 RNE102 RXA102 SGW102 SQS102 TAO102 TKK102 TUG102 UEC102 UNY102 UXU102 VHQ102 VRM102 WBI102 WLE102 WVA102 IO65638 SK65638 ACG65638 AMC65638 AVY65638 BFU65638 BPQ65638 BZM65638 CJI65638 CTE65638 DDA65638 DMW65638 DWS65638 EGO65638 EQK65638 FAG65638 FKC65638 FTY65638 GDU65638 GNQ65638 GXM65638 HHI65638 HRE65638 IBA65638 IKW65638 IUS65638 JEO65638 JOK65638 JYG65638 KIC65638 KRY65638 LBU65638 LLQ65638 LVM65638 MFI65638 MPE65638 MZA65638 NIW65638 NSS65638 OCO65638 OMK65638 OWG65638 PGC65638 PPY65638 PZU65638 QJQ65638 QTM65638 RDI65638 RNE65638 RXA65638 SGW65638 SQS65638 TAO65638 TKK65638 TUG65638 UEC65638 UNY65638 UXU65638 VHQ65638 VRM65638 WBI65638 WLE65638 WVA65638 IO131174 SK131174 ACG131174 AMC131174 AVY131174 BFU131174 BPQ131174 BZM131174 CJI131174 CTE131174 DDA131174 DMW131174 DWS131174 EGO131174 EQK131174 FAG131174 FKC131174 FTY131174 GDU131174 GNQ131174 GXM131174 HHI131174 HRE131174 IBA131174 IKW131174 IUS131174 JEO131174 JOK131174 JYG131174 KIC131174 KRY131174 LBU131174 LLQ131174 LVM131174 MFI131174 MPE131174 MZA131174 NIW131174 NSS131174 OCO131174 OMK131174 OWG131174 PGC131174 PPY131174 PZU131174 QJQ131174 QTM131174 RDI131174 RNE131174 RXA131174 SGW131174 SQS131174 TAO131174 TKK131174 TUG131174 UEC131174 UNY131174 UXU131174 VHQ131174 VRM131174 WBI131174 WLE131174 WVA131174 IO196710 SK196710 ACG196710 AMC196710 AVY196710 BFU196710 BPQ196710 BZM196710 CJI196710 CTE196710 DDA196710 DMW196710 DWS196710 EGO196710 EQK196710 FAG196710 FKC196710 FTY196710 GDU196710 GNQ196710 GXM196710 HHI196710 HRE196710 IBA196710 IKW196710 IUS196710 JEO196710 JOK196710 JYG196710 KIC196710 KRY196710 LBU196710 LLQ196710 LVM196710 MFI196710 MPE196710 MZA196710 NIW196710 NSS196710 OCO196710 OMK196710 OWG196710 PGC196710 PPY196710 PZU196710 QJQ196710 QTM196710 RDI196710 RNE196710 RXA196710 SGW196710 SQS196710 TAO196710 TKK196710 TUG196710 UEC196710 UNY196710 UXU196710 VHQ196710 VRM196710 WBI196710 WLE196710 WVA196710 IO262246 SK262246 ACG262246 AMC262246 AVY262246 BFU262246 BPQ262246 BZM262246 CJI262246 CTE262246 DDA262246 DMW262246 DWS262246 EGO262246 EQK262246 FAG262246 FKC262246 FTY262246 GDU262246 GNQ262246 GXM262246 HHI262246 HRE262246 IBA262246 IKW262246 IUS262246 JEO262246 JOK262246 JYG262246 KIC262246 KRY262246 LBU262246 LLQ262246 LVM262246 MFI262246 MPE262246 MZA262246 NIW262246 NSS262246 OCO262246 OMK262246 OWG262246 PGC262246 PPY262246 PZU262246 QJQ262246 QTM262246 RDI262246 RNE262246 RXA262246 SGW262246 SQS262246 TAO262246 TKK262246 TUG262246 UEC262246 UNY262246 UXU262246 VHQ262246 VRM262246 WBI262246 WLE262246 WVA262246 IO327782 SK327782 ACG327782 AMC327782 AVY327782 BFU327782 BPQ327782 BZM327782 CJI327782 CTE327782 DDA327782 DMW327782 DWS327782 EGO327782 EQK327782 FAG327782 FKC327782 FTY327782 GDU327782 GNQ327782 GXM327782 HHI327782 HRE327782 IBA327782 IKW327782 IUS327782 JEO327782 JOK327782 JYG327782 KIC327782 KRY327782 LBU327782 LLQ327782 LVM327782 MFI327782 MPE327782 MZA327782 NIW327782 NSS327782 OCO327782 OMK327782 OWG327782 PGC327782 PPY327782 PZU327782 QJQ327782 QTM327782 RDI327782 RNE327782 RXA327782 SGW327782 SQS327782 TAO327782 TKK327782 TUG327782 UEC327782 UNY327782 UXU327782 VHQ327782 VRM327782 WBI327782 WLE327782 WVA327782 IO393318 SK393318 ACG393318 AMC393318 AVY393318 BFU393318 BPQ393318 BZM393318 CJI393318 CTE393318 DDA393318 DMW393318 DWS393318 EGO393318 EQK393318 FAG393318 FKC393318 FTY393318 GDU393318 GNQ393318 GXM393318 HHI393318 HRE393318 IBA393318 IKW393318 IUS393318 JEO393318 JOK393318 JYG393318 KIC393318 KRY393318 LBU393318 LLQ393318 LVM393318 MFI393318 MPE393318 MZA393318 NIW393318 NSS393318 OCO393318 OMK393318 OWG393318 PGC393318 PPY393318 PZU393318 QJQ393318 QTM393318 RDI393318 RNE393318 RXA393318 SGW393318 SQS393318 TAO393318 TKK393318 TUG393318 UEC393318 UNY393318 UXU393318 VHQ393318 VRM393318 WBI393318 WLE393318 WVA393318 IO458854 SK458854 ACG458854 AMC458854 AVY458854 BFU458854 BPQ458854 BZM458854 CJI458854 CTE458854 DDA458854 DMW458854 DWS458854 EGO458854 EQK458854 FAG458854 FKC458854 FTY458854 GDU458854 GNQ458854 GXM458854 HHI458854 HRE458854 IBA458854 IKW458854 IUS458854 JEO458854 JOK458854 JYG458854 KIC458854 KRY458854 LBU458854 LLQ458854 LVM458854 MFI458854 MPE458854 MZA458854 NIW458854 NSS458854 OCO458854 OMK458854 OWG458854 PGC458854 PPY458854 PZU458854 QJQ458854 QTM458854 RDI458854 RNE458854 RXA458854 SGW458854 SQS458854 TAO458854 TKK458854 TUG458854 UEC458854 UNY458854 UXU458854 VHQ458854 VRM458854 WBI458854 WLE458854 WVA458854 IO524390 SK524390 ACG524390 AMC524390 AVY524390 BFU524390 BPQ524390 BZM524390 CJI524390 CTE524390 DDA524390 DMW524390 DWS524390 EGO524390 EQK524390 FAG524390 FKC524390 FTY524390 GDU524390 GNQ524390 GXM524390 HHI524390 HRE524390 IBA524390 IKW524390 IUS524390 JEO524390 JOK524390 JYG524390 KIC524390 KRY524390 LBU524390 LLQ524390 LVM524390 MFI524390 MPE524390 MZA524390 NIW524390 NSS524390 OCO524390 OMK524390 OWG524390 PGC524390 PPY524390 PZU524390 QJQ524390 QTM524390 RDI524390 RNE524390 RXA524390 SGW524390 SQS524390 TAO524390 TKK524390 TUG524390 UEC524390 UNY524390 UXU524390 VHQ524390 VRM524390 WBI524390 WLE524390 WVA524390 IO589926 SK589926 ACG589926 AMC589926 AVY589926 BFU589926 BPQ589926 BZM589926 CJI589926 CTE589926 DDA589926 DMW589926 DWS589926 EGO589926 EQK589926 FAG589926 FKC589926 FTY589926 GDU589926 GNQ589926 GXM589926 HHI589926 HRE589926 IBA589926 IKW589926 IUS589926 JEO589926 JOK589926 JYG589926 KIC589926 KRY589926 LBU589926 LLQ589926 LVM589926 MFI589926 MPE589926 MZA589926 NIW589926 NSS589926 OCO589926 OMK589926 OWG589926 PGC589926 PPY589926 PZU589926 QJQ589926 QTM589926 RDI589926 RNE589926 RXA589926 SGW589926 SQS589926 TAO589926 TKK589926 TUG589926 UEC589926 UNY589926 UXU589926 VHQ589926 VRM589926 WBI589926 WLE589926 WVA589926 IO655462 SK655462 ACG655462 AMC655462 AVY655462 BFU655462 BPQ655462 BZM655462 CJI655462 CTE655462 DDA655462 DMW655462 DWS655462 EGO655462 EQK655462 FAG655462 FKC655462 FTY655462 GDU655462 GNQ655462 GXM655462 HHI655462 HRE655462 IBA655462 IKW655462 IUS655462 JEO655462 JOK655462 JYG655462 KIC655462 KRY655462 LBU655462 LLQ655462 LVM655462 MFI655462 MPE655462 MZA655462 NIW655462 NSS655462 OCO655462 OMK655462 OWG655462 PGC655462 PPY655462 PZU655462 QJQ655462 QTM655462 RDI655462 RNE655462 RXA655462 SGW655462 SQS655462 TAO655462 TKK655462 TUG655462 UEC655462 UNY655462 UXU655462 VHQ655462 VRM655462 WBI655462 WLE655462 WVA655462 IO720998 SK720998 ACG720998 AMC720998 AVY720998 BFU720998 BPQ720998 BZM720998 CJI720998 CTE720998 DDA720998 DMW720998 DWS720998 EGO720998 EQK720998 FAG720998 FKC720998 FTY720998 GDU720998 GNQ720998 GXM720998 HHI720998 HRE720998 IBA720998 IKW720998 IUS720998 JEO720998 JOK720998 JYG720998 KIC720998 KRY720998 LBU720998 LLQ720998 LVM720998 MFI720998 MPE720998 MZA720998 NIW720998 NSS720998 OCO720998 OMK720998 OWG720998 PGC720998 PPY720998 PZU720998 QJQ720998 QTM720998 RDI720998 RNE720998 RXA720998 SGW720998 SQS720998 TAO720998 TKK720998 TUG720998 UEC720998 UNY720998 UXU720998 VHQ720998 VRM720998 WBI720998 WLE720998 WVA720998 IO786534 SK786534 ACG786534 AMC786534 AVY786534 BFU786534 BPQ786534 BZM786534 CJI786534 CTE786534 DDA786534 DMW786534 DWS786534 EGO786534 EQK786534 FAG786534 FKC786534 FTY786534 GDU786534 GNQ786534 GXM786534 HHI786534 HRE786534 IBA786534 IKW786534 IUS786534 JEO786534 JOK786534 JYG786534 KIC786534 KRY786534 LBU786534 LLQ786534 LVM786534 MFI786534 MPE786534 MZA786534 NIW786534 NSS786534 OCO786534 OMK786534 OWG786534 PGC786534 PPY786534 PZU786534 QJQ786534 QTM786534 RDI786534 RNE786534 RXA786534 SGW786534 SQS786534 TAO786534 TKK786534 TUG786534 UEC786534 UNY786534 UXU786534 VHQ786534 VRM786534 WBI786534 WLE786534 WVA786534 IO852070 SK852070 ACG852070 AMC852070 AVY852070 BFU852070 BPQ852070 BZM852070 CJI852070 CTE852070 DDA852070 DMW852070 DWS852070 EGO852070 EQK852070 FAG852070 FKC852070 FTY852070 GDU852070 GNQ852070 GXM852070 HHI852070 HRE852070 IBA852070 IKW852070 IUS852070 JEO852070 JOK852070 JYG852070 KIC852070 KRY852070 LBU852070 LLQ852070 LVM852070 MFI852070 MPE852070 MZA852070 NIW852070 NSS852070 OCO852070 OMK852070 OWG852070 PGC852070 PPY852070 PZU852070 QJQ852070 QTM852070 RDI852070 RNE852070 RXA852070 SGW852070 SQS852070 TAO852070 TKK852070 TUG852070 UEC852070 UNY852070 UXU852070 VHQ852070 VRM852070 WBI852070 WLE852070 WVA852070 IO917606 SK917606 ACG917606 AMC917606 AVY917606 BFU917606 BPQ917606 BZM917606 CJI917606 CTE917606 DDA917606 DMW917606 DWS917606 EGO917606 EQK917606 FAG917606 FKC917606 FTY917606 GDU917606 GNQ917606 GXM917606 HHI917606 HRE917606 IBA917606 IKW917606 IUS917606 JEO917606 JOK917606 JYG917606 KIC917606 KRY917606 LBU917606 LLQ917606 LVM917606 MFI917606 MPE917606 MZA917606 NIW917606 NSS917606 OCO917606 OMK917606 OWG917606 PGC917606 PPY917606 PZU917606 QJQ917606 QTM917606 RDI917606 RNE917606 RXA917606 SGW917606 SQS917606 TAO917606 TKK917606 TUG917606 UEC917606 UNY917606 UXU917606 VHQ917606 VRM917606 WBI917606 WLE917606 WVA917606 IO983142 SK983142 ACG983142 AMC983142 AVY983142 BFU983142 BPQ983142 BZM983142 CJI983142 CTE983142 DDA983142 DMW983142 DWS983142 EGO983142 EQK983142 FAG983142 FKC983142 FTY983142 GDU983142 GNQ983142 GXM983142 HHI983142 HRE983142 IBA983142 IKW983142 IUS983142 JEO983142 JOK983142 JYG983142 KIC983142 KRY983142 LBU983142 LLQ983142 LVM983142 MFI983142 MPE983142 MZA983142 NIW983142 NSS983142 OCO983142 OMK983142 OWG983142 PGC983142 PPY983142 PZU983142 QJQ983142 QTM983142 RDI983142 RNE983142 RXA983142 SGW983142 SQS983142 TAO983142 TKK983142 TUG983142 UEC983142 UNY983142 UXU983142 VHQ983142 VRM983142 WBI983142 WLE983142 WVA983142">
      <formula1>"&lt;""""&gt; "</formula1>
      <formula2>0</formula2>
    </dataValidation>
  </dataValidations>
  <pageMargins left="0.98425196850393704" right="0.39370078740157483" top="0.78740157480314965" bottom="0.98425196850393704" header="0.59055118110236227" footer="0.78740157480314965"/>
  <pageSetup paperSize="9" scale="54" firstPageNumber="0" orientation="portrait" r:id="rId1"/>
  <headerFooter alignWithMargins="0">
    <oddHeader>&amp;RModelo (Nome da Empresa)</oddHeader>
    <oddFooter>&amp;C&amp;"Arial Narrow,Normal"&amp;A - 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133"/>
  <sheetViews>
    <sheetView view="pageBreakPreview" zoomScale="110" zoomScaleNormal="110" zoomScaleSheetLayoutView="110" workbookViewId="0">
      <selection activeCell="C123" sqref="C123"/>
    </sheetView>
  </sheetViews>
  <sheetFormatPr defaultRowHeight="12.75" x14ac:dyDescent="0.2"/>
  <cols>
    <col min="1" max="1" width="51.7109375" style="51" customWidth="1"/>
    <col min="2" max="3" width="10.7109375" style="51" customWidth="1"/>
    <col min="4" max="11" width="11.5703125" style="51" customWidth="1"/>
    <col min="12" max="256" width="9.140625" style="51"/>
    <col min="257" max="257" width="13.5703125" style="51" customWidth="1"/>
    <col min="258" max="258" width="12.85546875" style="51" customWidth="1"/>
    <col min="259" max="259" width="15" style="51" customWidth="1"/>
    <col min="260" max="261" width="13.42578125" style="51" customWidth="1"/>
    <col min="262" max="512" width="9.140625" style="51"/>
    <col min="513" max="513" width="13.5703125" style="51" customWidth="1"/>
    <col min="514" max="514" width="12.85546875" style="51" customWidth="1"/>
    <col min="515" max="515" width="15" style="51" customWidth="1"/>
    <col min="516" max="517" width="13.42578125" style="51" customWidth="1"/>
    <col min="518" max="768" width="9.140625" style="51"/>
    <col min="769" max="769" width="13.5703125" style="51" customWidth="1"/>
    <col min="770" max="770" width="12.85546875" style="51" customWidth="1"/>
    <col min="771" max="771" width="15" style="51" customWidth="1"/>
    <col min="772" max="773" width="13.42578125" style="51" customWidth="1"/>
    <col min="774" max="1024" width="9.140625" style="51"/>
    <col min="1025" max="1025" width="13.5703125" style="51" customWidth="1"/>
    <col min="1026" max="1026" width="12.85546875" style="51" customWidth="1"/>
    <col min="1027" max="1027" width="15" style="51" customWidth="1"/>
    <col min="1028" max="1029" width="13.42578125" style="51" customWidth="1"/>
    <col min="1030" max="1280" width="9.140625" style="51"/>
    <col min="1281" max="1281" width="13.5703125" style="51" customWidth="1"/>
    <col min="1282" max="1282" width="12.85546875" style="51" customWidth="1"/>
    <col min="1283" max="1283" width="15" style="51" customWidth="1"/>
    <col min="1284" max="1285" width="13.42578125" style="51" customWidth="1"/>
    <col min="1286" max="1536" width="9.140625" style="51"/>
    <col min="1537" max="1537" width="13.5703125" style="51" customWidth="1"/>
    <col min="1538" max="1538" width="12.85546875" style="51" customWidth="1"/>
    <col min="1539" max="1539" width="15" style="51" customWidth="1"/>
    <col min="1540" max="1541" width="13.42578125" style="51" customWidth="1"/>
    <col min="1542" max="1792" width="9.140625" style="51"/>
    <col min="1793" max="1793" width="13.5703125" style="51" customWidth="1"/>
    <col min="1794" max="1794" width="12.85546875" style="51" customWidth="1"/>
    <col min="1795" max="1795" width="15" style="51" customWidth="1"/>
    <col min="1796" max="1797" width="13.42578125" style="51" customWidth="1"/>
    <col min="1798" max="2048" width="9.140625" style="51"/>
    <col min="2049" max="2049" width="13.5703125" style="51" customWidth="1"/>
    <col min="2050" max="2050" width="12.85546875" style="51" customWidth="1"/>
    <col min="2051" max="2051" width="15" style="51" customWidth="1"/>
    <col min="2052" max="2053" width="13.42578125" style="51" customWidth="1"/>
    <col min="2054" max="2304" width="9.140625" style="51"/>
    <col min="2305" max="2305" width="13.5703125" style="51" customWidth="1"/>
    <col min="2306" max="2306" width="12.85546875" style="51" customWidth="1"/>
    <col min="2307" max="2307" width="15" style="51" customWidth="1"/>
    <col min="2308" max="2309" width="13.42578125" style="51" customWidth="1"/>
    <col min="2310" max="2560" width="9.140625" style="51"/>
    <col min="2561" max="2561" width="13.5703125" style="51" customWidth="1"/>
    <col min="2562" max="2562" width="12.85546875" style="51" customWidth="1"/>
    <col min="2563" max="2563" width="15" style="51" customWidth="1"/>
    <col min="2564" max="2565" width="13.42578125" style="51" customWidth="1"/>
    <col min="2566" max="2816" width="9.140625" style="51"/>
    <col min="2817" max="2817" width="13.5703125" style="51" customWidth="1"/>
    <col min="2818" max="2818" width="12.85546875" style="51" customWidth="1"/>
    <col min="2819" max="2819" width="15" style="51" customWidth="1"/>
    <col min="2820" max="2821" width="13.42578125" style="51" customWidth="1"/>
    <col min="2822" max="3072" width="9.140625" style="51"/>
    <col min="3073" max="3073" width="13.5703125" style="51" customWidth="1"/>
    <col min="3074" max="3074" width="12.85546875" style="51" customWidth="1"/>
    <col min="3075" max="3075" width="15" style="51" customWidth="1"/>
    <col min="3076" max="3077" width="13.42578125" style="51" customWidth="1"/>
    <col min="3078" max="3328" width="9.140625" style="51"/>
    <col min="3329" max="3329" width="13.5703125" style="51" customWidth="1"/>
    <col min="3330" max="3330" width="12.85546875" style="51" customWidth="1"/>
    <col min="3331" max="3331" width="15" style="51" customWidth="1"/>
    <col min="3332" max="3333" width="13.42578125" style="51" customWidth="1"/>
    <col min="3334" max="3584" width="9.140625" style="51"/>
    <col min="3585" max="3585" width="13.5703125" style="51" customWidth="1"/>
    <col min="3586" max="3586" width="12.85546875" style="51" customWidth="1"/>
    <col min="3587" max="3587" width="15" style="51" customWidth="1"/>
    <col min="3588" max="3589" width="13.42578125" style="51" customWidth="1"/>
    <col min="3590" max="3840" width="9.140625" style="51"/>
    <col min="3841" max="3841" width="13.5703125" style="51" customWidth="1"/>
    <col min="3842" max="3842" width="12.85546875" style="51" customWidth="1"/>
    <col min="3843" max="3843" width="15" style="51" customWidth="1"/>
    <col min="3844" max="3845" width="13.42578125" style="51" customWidth="1"/>
    <col min="3846" max="4096" width="9.140625" style="51"/>
    <col min="4097" max="4097" width="13.5703125" style="51" customWidth="1"/>
    <col min="4098" max="4098" width="12.85546875" style="51" customWidth="1"/>
    <col min="4099" max="4099" width="15" style="51" customWidth="1"/>
    <col min="4100" max="4101" width="13.42578125" style="51" customWidth="1"/>
    <col min="4102" max="4352" width="9.140625" style="51"/>
    <col min="4353" max="4353" width="13.5703125" style="51" customWidth="1"/>
    <col min="4354" max="4354" width="12.85546875" style="51" customWidth="1"/>
    <col min="4355" max="4355" width="15" style="51" customWidth="1"/>
    <col min="4356" max="4357" width="13.42578125" style="51" customWidth="1"/>
    <col min="4358" max="4608" width="9.140625" style="51"/>
    <col min="4609" max="4609" width="13.5703125" style="51" customWidth="1"/>
    <col min="4610" max="4610" width="12.85546875" style="51" customWidth="1"/>
    <col min="4611" max="4611" width="15" style="51" customWidth="1"/>
    <col min="4612" max="4613" width="13.42578125" style="51" customWidth="1"/>
    <col min="4614" max="4864" width="9.140625" style="51"/>
    <col min="4865" max="4865" width="13.5703125" style="51" customWidth="1"/>
    <col min="4866" max="4866" width="12.85546875" style="51" customWidth="1"/>
    <col min="4867" max="4867" width="15" style="51" customWidth="1"/>
    <col min="4868" max="4869" width="13.42578125" style="51" customWidth="1"/>
    <col min="4870" max="5120" width="9.140625" style="51"/>
    <col min="5121" max="5121" width="13.5703125" style="51" customWidth="1"/>
    <col min="5122" max="5122" width="12.85546875" style="51" customWidth="1"/>
    <col min="5123" max="5123" width="15" style="51" customWidth="1"/>
    <col min="5124" max="5125" width="13.42578125" style="51" customWidth="1"/>
    <col min="5126" max="5376" width="9.140625" style="51"/>
    <col min="5377" max="5377" width="13.5703125" style="51" customWidth="1"/>
    <col min="5378" max="5378" width="12.85546875" style="51" customWidth="1"/>
    <col min="5379" max="5379" width="15" style="51" customWidth="1"/>
    <col min="5380" max="5381" width="13.42578125" style="51" customWidth="1"/>
    <col min="5382" max="5632" width="9.140625" style="51"/>
    <col min="5633" max="5633" width="13.5703125" style="51" customWidth="1"/>
    <col min="5634" max="5634" width="12.85546875" style="51" customWidth="1"/>
    <col min="5635" max="5635" width="15" style="51" customWidth="1"/>
    <col min="5636" max="5637" width="13.42578125" style="51" customWidth="1"/>
    <col min="5638" max="5888" width="9.140625" style="51"/>
    <col min="5889" max="5889" width="13.5703125" style="51" customWidth="1"/>
    <col min="5890" max="5890" width="12.85546875" style="51" customWidth="1"/>
    <col min="5891" max="5891" width="15" style="51" customWidth="1"/>
    <col min="5892" max="5893" width="13.42578125" style="51" customWidth="1"/>
    <col min="5894" max="6144" width="9.140625" style="51"/>
    <col min="6145" max="6145" width="13.5703125" style="51" customWidth="1"/>
    <col min="6146" max="6146" width="12.85546875" style="51" customWidth="1"/>
    <col min="6147" max="6147" width="15" style="51" customWidth="1"/>
    <col min="6148" max="6149" width="13.42578125" style="51" customWidth="1"/>
    <col min="6150" max="6400" width="9.140625" style="51"/>
    <col min="6401" max="6401" width="13.5703125" style="51" customWidth="1"/>
    <col min="6402" max="6402" width="12.85546875" style="51" customWidth="1"/>
    <col min="6403" max="6403" width="15" style="51" customWidth="1"/>
    <col min="6404" max="6405" width="13.42578125" style="51" customWidth="1"/>
    <col min="6406" max="6656" width="9.140625" style="51"/>
    <col min="6657" max="6657" width="13.5703125" style="51" customWidth="1"/>
    <col min="6658" max="6658" width="12.85546875" style="51" customWidth="1"/>
    <col min="6659" max="6659" width="15" style="51" customWidth="1"/>
    <col min="6660" max="6661" width="13.42578125" style="51" customWidth="1"/>
    <col min="6662" max="6912" width="9.140625" style="51"/>
    <col min="6913" max="6913" width="13.5703125" style="51" customWidth="1"/>
    <col min="6914" max="6914" width="12.85546875" style="51" customWidth="1"/>
    <col min="6915" max="6915" width="15" style="51" customWidth="1"/>
    <col min="6916" max="6917" width="13.42578125" style="51" customWidth="1"/>
    <col min="6918" max="7168" width="9.140625" style="51"/>
    <col min="7169" max="7169" width="13.5703125" style="51" customWidth="1"/>
    <col min="7170" max="7170" width="12.85546875" style="51" customWidth="1"/>
    <col min="7171" max="7171" width="15" style="51" customWidth="1"/>
    <col min="7172" max="7173" width="13.42578125" style="51" customWidth="1"/>
    <col min="7174" max="7424" width="9.140625" style="51"/>
    <col min="7425" max="7425" width="13.5703125" style="51" customWidth="1"/>
    <col min="7426" max="7426" width="12.85546875" style="51" customWidth="1"/>
    <col min="7427" max="7427" width="15" style="51" customWidth="1"/>
    <col min="7428" max="7429" width="13.42578125" style="51" customWidth="1"/>
    <col min="7430" max="7680" width="9.140625" style="51"/>
    <col min="7681" max="7681" width="13.5703125" style="51" customWidth="1"/>
    <col min="7682" max="7682" width="12.85546875" style="51" customWidth="1"/>
    <col min="7683" max="7683" width="15" style="51" customWidth="1"/>
    <col min="7684" max="7685" width="13.42578125" style="51" customWidth="1"/>
    <col min="7686" max="7936" width="9.140625" style="51"/>
    <col min="7937" max="7937" width="13.5703125" style="51" customWidth="1"/>
    <col min="7938" max="7938" width="12.85546875" style="51" customWidth="1"/>
    <col min="7939" max="7939" width="15" style="51" customWidth="1"/>
    <col min="7940" max="7941" width="13.42578125" style="51" customWidth="1"/>
    <col min="7942" max="8192" width="9.140625" style="51"/>
    <col min="8193" max="8193" width="13.5703125" style="51" customWidth="1"/>
    <col min="8194" max="8194" width="12.85546875" style="51" customWidth="1"/>
    <col min="8195" max="8195" width="15" style="51" customWidth="1"/>
    <col min="8196" max="8197" width="13.42578125" style="51" customWidth="1"/>
    <col min="8198" max="8448" width="9.140625" style="51"/>
    <col min="8449" max="8449" width="13.5703125" style="51" customWidth="1"/>
    <col min="8450" max="8450" width="12.85546875" style="51" customWidth="1"/>
    <col min="8451" max="8451" width="15" style="51" customWidth="1"/>
    <col min="8452" max="8453" width="13.42578125" style="51" customWidth="1"/>
    <col min="8454" max="8704" width="9.140625" style="51"/>
    <col min="8705" max="8705" width="13.5703125" style="51" customWidth="1"/>
    <col min="8706" max="8706" width="12.85546875" style="51" customWidth="1"/>
    <col min="8707" max="8707" width="15" style="51" customWidth="1"/>
    <col min="8708" max="8709" width="13.42578125" style="51" customWidth="1"/>
    <col min="8710" max="8960" width="9.140625" style="51"/>
    <col min="8961" max="8961" width="13.5703125" style="51" customWidth="1"/>
    <col min="8962" max="8962" width="12.85546875" style="51" customWidth="1"/>
    <col min="8963" max="8963" width="15" style="51" customWidth="1"/>
    <col min="8964" max="8965" width="13.42578125" style="51" customWidth="1"/>
    <col min="8966" max="9216" width="9.140625" style="51"/>
    <col min="9217" max="9217" width="13.5703125" style="51" customWidth="1"/>
    <col min="9218" max="9218" width="12.85546875" style="51" customWidth="1"/>
    <col min="9219" max="9219" width="15" style="51" customWidth="1"/>
    <col min="9220" max="9221" width="13.42578125" style="51" customWidth="1"/>
    <col min="9222" max="9472" width="9.140625" style="51"/>
    <col min="9473" max="9473" width="13.5703125" style="51" customWidth="1"/>
    <col min="9474" max="9474" width="12.85546875" style="51" customWidth="1"/>
    <col min="9475" max="9475" width="15" style="51" customWidth="1"/>
    <col min="9476" max="9477" width="13.42578125" style="51" customWidth="1"/>
    <col min="9478" max="9728" width="9.140625" style="51"/>
    <col min="9729" max="9729" width="13.5703125" style="51" customWidth="1"/>
    <col min="9730" max="9730" width="12.85546875" style="51" customWidth="1"/>
    <col min="9731" max="9731" width="15" style="51" customWidth="1"/>
    <col min="9732" max="9733" width="13.42578125" style="51" customWidth="1"/>
    <col min="9734" max="9984" width="9.140625" style="51"/>
    <col min="9985" max="9985" width="13.5703125" style="51" customWidth="1"/>
    <col min="9986" max="9986" width="12.85546875" style="51" customWidth="1"/>
    <col min="9987" max="9987" width="15" style="51" customWidth="1"/>
    <col min="9988" max="9989" width="13.42578125" style="51" customWidth="1"/>
    <col min="9990" max="10240" width="9.140625" style="51"/>
    <col min="10241" max="10241" width="13.5703125" style="51" customWidth="1"/>
    <col min="10242" max="10242" width="12.85546875" style="51" customWidth="1"/>
    <col min="10243" max="10243" width="15" style="51" customWidth="1"/>
    <col min="10244" max="10245" width="13.42578125" style="51" customWidth="1"/>
    <col min="10246" max="10496" width="9.140625" style="51"/>
    <col min="10497" max="10497" width="13.5703125" style="51" customWidth="1"/>
    <col min="10498" max="10498" width="12.85546875" style="51" customWidth="1"/>
    <col min="10499" max="10499" width="15" style="51" customWidth="1"/>
    <col min="10500" max="10501" width="13.42578125" style="51" customWidth="1"/>
    <col min="10502" max="10752" width="9.140625" style="51"/>
    <col min="10753" max="10753" width="13.5703125" style="51" customWidth="1"/>
    <col min="10754" max="10754" width="12.85546875" style="51" customWidth="1"/>
    <col min="10755" max="10755" width="15" style="51" customWidth="1"/>
    <col min="10756" max="10757" width="13.42578125" style="51" customWidth="1"/>
    <col min="10758" max="11008" width="9.140625" style="51"/>
    <col min="11009" max="11009" width="13.5703125" style="51" customWidth="1"/>
    <col min="11010" max="11010" width="12.85546875" style="51" customWidth="1"/>
    <col min="11011" max="11011" width="15" style="51" customWidth="1"/>
    <col min="11012" max="11013" width="13.42578125" style="51" customWidth="1"/>
    <col min="11014" max="11264" width="9.140625" style="51"/>
    <col min="11265" max="11265" width="13.5703125" style="51" customWidth="1"/>
    <col min="11266" max="11266" width="12.85546875" style="51" customWidth="1"/>
    <col min="11267" max="11267" width="15" style="51" customWidth="1"/>
    <col min="11268" max="11269" width="13.42578125" style="51" customWidth="1"/>
    <col min="11270" max="11520" width="9.140625" style="51"/>
    <col min="11521" max="11521" width="13.5703125" style="51" customWidth="1"/>
    <col min="11522" max="11522" width="12.85546875" style="51" customWidth="1"/>
    <col min="11523" max="11523" width="15" style="51" customWidth="1"/>
    <col min="11524" max="11525" width="13.42578125" style="51" customWidth="1"/>
    <col min="11526" max="11776" width="9.140625" style="51"/>
    <col min="11777" max="11777" width="13.5703125" style="51" customWidth="1"/>
    <col min="11778" max="11778" width="12.85546875" style="51" customWidth="1"/>
    <col min="11779" max="11779" width="15" style="51" customWidth="1"/>
    <col min="11780" max="11781" width="13.42578125" style="51" customWidth="1"/>
    <col min="11782" max="12032" width="9.140625" style="51"/>
    <col min="12033" max="12033" width="13.5703125" style="51" customWidth="1"/>
    <col min="12034" max="12034" width="12.85546875" style="51" customWidth="1"/>
    <col min="12035" max="12035" width="15" style="51" customWidth="1"/>
    <col min="12036" max="12037" width="13.42578125" style="51" customWidth="1"/>
    <col min="12038" max="12288" width="9.140625" style="51"/>
    <col min="12289" max="12289" width="13.5703125" style="51" customWidth="1"/>
    <col min="12290" max="12290" width="12.85546875" style="51" customWidth="1"/>
    <col min="12291" max="12291" width="15" style="51" customWidth="1"/>
    <col min="12292" max="12293" width="13.42578125" style="51" customWidth="1"/>
    <col min="12294" max="12544" width="9.140625" style="51"/>
    <col min="12545" max="12545" width="13.5703125" style="51" customWidth="1"/>
    <col min="12546" max="12546" width="12.85546875" style="51" customWidth="1"/>
    <col min="12547" max="12547" width="15" style="51" customWidth="1"/>
    <col min="12548" max="12549" width="13.42578125" style="51" customWidth="1"/>
    <col min="12550" max="12800" width="9.140625" style="51"/>
    <col min="12801" max="12801" width="13.5703125" style="51" customWidth="1"/>
    <col min="12802" max="12802" width="12.85546875" style="51" customWidth="1"/>
    <col min="12803" max="12803" width="15" style="51" customWidth="1"/>
    <col min="12804" max="12805" width="13.42578125" style="51" customWidth="1"/>
    <col min="12806" max="13056" width="9.140625" style="51"/>
    <col min="13057" max="13057" width="13.5703125" style="51" customWidth="1"/>
    <col min="13058" max="13058" width="12.85546875" style="51" customWidth="1"/>
    <col min="13059" max="13059" width="15" style="51" customWidth="1"/>
    <col min="13060" max="13061" width="13.42578125" style="51" customWidth="1"/>
    <col min="13062" max="13312" width="9.140625" style="51"/>
    <col min="13313" max="13313" width="13.5703125" style="51" customWidth="1"/>
    <col min="13314" max="13314" width="12.85546875" style="51" customWidth="1"/>
    <col min="13315" max="13315" width="15" style="51" customWidth="1"/>
    <col min="13316" max="13317" width="13.42578125" style="51" customWidth="1"/>
    <col min="13318" max="13568" width="9.140625" style="51"/>
    <col min="13569" max="13569" width="13.5703125" style="51" customWidth="1"/>
    <col min="13570" max="13570" width="12.85546875" style="51" customWidth="1"/>
    <col min="13571" max="13571" width="15" style="51" customWidth="1"/>
    <col min="13572" max="13573" width="13.42578125" style="51" customWidth="1"/>
    <col min="13574" max="13824" width="9.140625" style="51"/>
    <col min="13825" max="13825" width="13.5703125" style="51" customWidth="1"/>
    <col min="13826" max="13826" width="12.85546875" style="51" customWidth="1"/>
    <col min="13827" max="13827" width="15" style="51" customWidth="1"/>
    <col min="13828" max="13829" width="13.42578125" style="51" customWidth="1"/>
    <col min="13830" max="14080" width="9.140625" style="51"/>
    <col min="14081" max="14081" width="13.5703125" style="51" customWidth="1"/>
    <col min="14082" max="14082" width="12.85546875" style="51" customWidth="1"/>
    <col min="14083" max="14083" width="15" style="51" customWidth="1"/>
    <col min="14084" max="14085" width="13.42578125" style="51" customWidth="1"/>
    <col min="14086" max="14336" width="9.140625" style="51"/>
    <col min="14337" max="14337" width="13.5703125" style="51" customWidth="1"/>
    <col min="14338" max="14338" width="12.85546875" style="51" customWidth="1"/>
    <col min="14339" max="14339" width="15" style="51" customWidth="1"/>
    <col min="14340" max="14341" width="13.42578125" style="51" customWidth="1"/>
    <col min="14342" max="14592" width="9.140625" style="51"/>
    <col min="14593" max="14593" width="13.5703125" style="51" customWidth="1"/>
    <col min="14594" max="14594" width="12.85546875" style="51" customWidth="1"/>
    <col min="14595" max="14595" width="15" style="51" customWidth="1"/>
    <col min="14596" max="14597" width="13.42578125" style="51" customWidth="1"/>
    <col min="14598" max="14848" width="9.140625" style="51"/>
    <col min="14849" max="14849" width="13.5703125" style="51" customWidth="1"/>
    <col min="14850" max="14850" width="12.85546875" style="51" customWidth="1"/>
    <col min="14851" max="14851" width="15" style="51" customWidth="1"/>
    <col min="14852" max="14853" width="13.42578125" style="51" customWidth="1"/>
    <col min="14854" max="15104" width="9.140625" style="51"/>
    <col min="15105" max="15105" width="13.5703125" style="51" customWidth="1"/>
    <col min="15106" max="15106" width="12.85546875" style="51" customWidth="1"/>
    <col min="15107" max="15107" width="15" style="51" customWidth="1"/>
    <col min="15108" max="15109" width="13.42578125" style="51" customWidth="1"/>
    <col min="15110" max="15360" width="9.140625" style="51"/>
    <col min="15361" max="15361" width="13.5703125" style="51" customWidth="1"/>
    <col min="15362" max="15362" width="12.85546875" style="51" customWidth="1"/>
    <col min="15363" max="15363" width="15" style="51" customWidth="1"/>
    <col min="15364" max="15365" width="13.42578125" style="51" customWidth="1"/>
    <col min="15366" max="15616" width="9.140625" style="51"/>
    <col min="15617" max="15617" width="13.5703125" style="51" customWidth="1"/>
    <col min="15618" max="15618" width="12.85546875" style="51" customWidth="1"/>
    <col min="15619" max="15619" width="15" style="51" customWidth="1"/>
    <col min="15620" max="15621" width="13.42578125" style="51" customWidth="1"/>
    <col min="15622" max="15872" width="9.140625" style="51"/>
    <col min="15873" max="15873" width="13.5703125" style="51" customWidth="1"/>
    <col min="15874" max="15874" width="12.85546875" style="51" customWidth="1"/>
    <col min="15875" max="15875" width="15" style="51" customWidth="1"/>
    <col min="15876" max="15877" width="13.42578125" style="51" customWidth="1"/>
    <col min="15878" max="16128" width="9.140625" style="51"/>
    <col min="16129" max="16129" width="13.5703125" style="51" customWidth="1"/>
    <col min="16130" max="16130" width="12.85546875" style="51" customWidth="1"/>
    <col min="16131" max="16131" width="15" style="51" customWidth="1"/>
    <col min="16132" max="16133" width="13.42578125" style="51" customWidth="1"/>
    <col min="16134" max="16384" width="9.140625" style="51"/>
  </cols>
  <sheetData>
    <row r="1" spans="1:11" ht="16.5" x14ac:dyDescent="0.2">
      <c r="A1" s="377" t="s">
        <v>235</v>
      </c>
      <c r="B1" s="378"/>
      <c r="C1" s="378"/>
      <c r="D1" s="378"/>
      <c r="E1" s="378"/>
      <c r="F1" s="378"/>
      <c r="G1" s="378"/>
      <c r="H1" s="378"/>
      <c r="I1" s="378"/>
      <c r="J1" s="378"/>
      <c r="K1" s="379"/>
    </row>
    <row r="2" spans="1:11" s="52" customFormat="1" ht="16.5" x14ac:dyDescent="0.2">
      <c r="A2" s="380" t="s">
        <v>253</v>
      </c>
      <c r="B2" s="381"/>
      <c r="C2" s="381"/>
      <c r="D2" s="381"/>
      <c r="E2" s="381"/>
      <c r="F2" s="381"/>
      <c r="G2" s="381"/>
      <c r="H2" s="381"/>
      <c r="I2" s="381"/>
      <c r="J2" s="381"/>
      <c r="K2" s="382"/>
    </row>
    <row r="3" spans="1:11" s="52" customFormat="1" x14ac:dyDescent="0.2">
      <c r="A3" s="383" t="s">
        <v>362</v>
      </c>
      <c r="B3" s="384"/>
      <c r="C3" s="384"/>
      <c r="D3" s="384"/>
      <c r="E3" s="384"/>
      <c r="F3" s="384"/>
      <c r="G3" s="384"/>
      <c r="H3" s="384"/>
      <c r="I3" s="384"/>
      <c r="J3" s="384"/>
      <c r="K3" s="385"/>
    </row>
    <row r="4" spans="1:11" x14ac:dyDescent="0.2">
      <c r="A4" s="353" t="s">
        <v>254</v>
      </c>
      <c r="B4" s="361" t="s">
        <v>149</v>
      </c>
      <c r="C4" s="361" t="s">
        <v>132</v>
      </c>
      <c r="D4" s="347" t="s">
        <v>255</v>
      </c>
      <c r="E4" s="348"/>
      <c r="F4" s="347" t="s">
        <v>256</v>
      </c>
      <c r="G4" s="348"/>
      <c r="H4" s="347" t="s">
        <v>257</v>
      </c>
      <c r="I4" s="348"/>
      <c r="J4" s="347" t="s">
        <v>258</v>
      </c>
      <c r="K4" s="349"/>
    </row>
    <row r="5" spans="1:11" x14ac:dyDescent="0.2">
      <c r="A5" s="354"/>
      <c r="B5" s="362"/>
      <c r="C5" s="362"/>
      <c r="D5" s="289" t="s">
        <v>133</v>
      </c>
      <c r="E5" s="289" t="s">
        <v>134</v>
      </c>
      <c r="F5" s="289" t="s">
        <v>133</v>
      </c>
      <c r="G5" s="289" t="s">
        <v>134</v>
      </c>
      <c r="H5" s="289" t="s">
        <v>133</v>
      </c>
      <c r="I5" s="289" t="s">
        <v>134</v>
      </c>
      <c r="J5" s="289" t="s">
        <v>133</v>
      </c>
      <c r="K5" s="290" t="s">
        <v>134</v>
      </c>
    </row>
    <row r="6" spans="1:11" x14ac:dyDescent="0.2">
      <c r="A6" s="291" t="s">
        <v>259</v>
      </c>
      <c r="B6" s="194">
        <v>6</v>
      </c>
      <c r="C6" s="195">
        <v>0</v>
      </c>
      <c r="D6" s="118">
        <v>1</v>
      </c>
      <c r="E6" s="195">
        <f>ROUND((C6*D6)/B6,2)</f>
        <v>0</v>
      </c>
      <c r="F6" s="118">
        <v>6</v>
      </c>
      <c r="G6" s="195">
        <f>ROUND((C6*F6)/B6,2)</f>
        <v>0</v>
      </c>
      <c r="H6" s="194">
        <v>4</v>
      </c>
      <c r="I6" s="195">
        <f>ROUND((C6*H6)/B6,2)</f>
        <v>0</v>
      </c>
      <c r="J6" s="118">
        <v>4</v>
      </c>
      <c r="K6" s="292">
        <f>ROUND((C6*J6)/B6,2)</f>
        <v>0</v>
      </c>
    </row>
    <row r="7" spans="1:11" x14ac:dyDescent="0.2">
      <c r="A7" s="291" t="s">
        <v>260</v>
      </c>
      <c r="B7" s="194">
        <v>12</v>
      </c>
      <c r="C7" s="195">
        <v>0</v>
      </c>
      <c r="D7" s="118">
        <v>1</v>
      </c>
      <c r="E7" s="195">
        <f t="shared" ref="E7:E30" si="0">ROUND((C7*D7)/B7,2)</f>
        <v>0</v>
      </c>
      <c r="F7" s="118">
        <v>1</v>
      </c>
      <c r="G7" s="195">
        <f t="shared" ref="G7:G30" si="1">ROUND((C7*F7)/B7,2)</f>
        <v>0</v>
      </c>
      <c r="H7" s="194">
        <v>1</v>
      </c>
      <c r="I7" s="195">
        <f t="shared" ref="I7:I30" si="2">ROUND((C7*H7)/B7,2)</f>
        <v>0</v>
      </c>
      <c r="J7" s="118">
        <v>1</v>
      </c>
      <c r="K7" s="292">
        <f t="shared" ref="K7:K30" si="3">ROUND((C7*J7)/B7,2)</f>
        <v>0</v>
      </c>
    </row>
    <row r="8" spans="1:11" x14ac:dyDescent="0.2">
      <c r="A8" s="293" t="s">
        <v>261</v>
      </c>
      <c r="B8" s="194">
        <v>12</v>
      </c>
      <c r="C8" s="195">
        <v>0</v>
      </c>
      <c r="D8" s="118">
        <v>0</v>
      </c>
      <c r="E8" s="195">
        <f t="shared" si="0"/>
        <v>0</v>
      </c>
      <c r="F8" s="118">
        <v>1</v>
      </c>
      <c r="G8" s="195">
        <f t="shared" si="1"/>
        <v>0</v>
      </c>
      <c r="H8" s="194">
        <v>1</v>
      </c>
      <c r="I8" s="195">
        <f t="shared" si="2"/>
        <v>0</v>
      </c>
      <c r="J8" s="118">
        <v>1</v>
      </c>
      <c r="K8" s="292">
        <f t="shared" si="3"/>
        <v>0</v>
      </c>
    </row>
    <row r="9" spans="1:11" x14ac:dyDescent="0.2">
      <c r="A9" s="293" t="s">
        <v>262</v>
      </c>
      <c r="B9" s="194">
        <v>3</v>
      </c>
      <c r="C9" s="195">
        <v>0</v>
      </c>
      <c r="D9" s="118">
        <v>0</v>
      </c>
      <c r="E9" s="195">
        <f t="shared" si="0"/>
        <v>0</v>
      </c>
      <c r="F9" s="118">
        <v>1</v>
      </c>
      <c r="G9" s="195">
        <f t="shared" si="1"/>
        <v>0</v>
      </c>
      <c r="H9" s="194">
        <v>1</v>
      </c>
      <c r="I9" s="195">
        <f t="shared" si="2"/>
        <v>0</v>
      </c>
      <c r="J9" s="118">
        <v>1</v>
      </c>
      <c r="K9" s="292">
        <f t="shared" si="3"/>
        <v>0</v>
      </c>
    </row>
    <row r="10" spans="1:11" x14ac:dyDescent="0.2">
      <c r="A10" s="291" t="s">
        <v>263</v>
      </c>
      <c r="B10" s="194">
        <v>3</v>
      </c>
      <c r="C10" s="195">
        <v>0</v>
      </c>
      <c r="D10" s="118">
        <v>3</v>
      </c>
      <c r="E10" s="195">
        <f t="shared" si="0"/>
        <v>0</v>
      </c>
      <c r="F10" s="118">
        <v>2</v>
      </c>
      <c r="G10" s="195">
        <f t="shared" si="1"/>
        <v>0</v>
      </c>
      <c r="H10" s="194">
        <v>10</v>
      </c>
      <c r="I10" s="195">
        <f t="shared" si="2"/>
        <v>0</v>
      </c>
      <c r="J10" s="118">
        <v>12</v>
      </c>
      <c r="K10" s="292">
        <f t="shared" si="3"/>
        <v>0</v>
      </c>
    </row>
    <row r="11" spans="1:11" x14ac:dyDescent="0.2">
      <c r="A11" s="291" t="s">
        <v>264</v>
      </c>
      <c r="B11" s="194">
        <v>3</v>
      </c>
      <c r="C11" s="195">
        <v>0</v>
      </c>
      <c r="D11" s="118">
        <v>6</v>
      </c>
      <c r="E11" s="195">
        <f t="shared" si="0"/>
        <v>0</v>
      </c>
      <c r="F11" s="118">
        <v>6</v>
      </c>
      <c r="G11" s="195">
        <f t="shared" si="1"/>
        <v>0</v>
      </c>
      <c r="H11" s="194">
        <v>5</v>
      </c>
      <c r="I11" s="195">
        <f t="shared" si="2"/>
        <v>0</v>
      </c>
      <c r="J11" s="118">
        <v>12</v>
      </c>
      <c r="K11" s="292">
        <f t="shared" si="3"/>
        <v>0</v>
      </c>
    </row>
    <row r="12" spans="1:11" x14ac:dyDescent="0.2">
      <c r="A12" s="291" t="s">
        <v>265</v>
      </c>
      <c r="B12" s="194">
        <v>6</v>
      </c>
      <c r="C12" s="195">
        <v>0</v>
      </c>
      <c r="D12" s="118">
        <v>0</v>
      </c>
      <c r="E12" s="195">
        <f t="shared" si="0"/>
        <v>0</v>
      </c>
      <c r="F12" s="118">
        <v>2</v>
      </c>
      <c r="G12" s="195">
        <f t="shared" si="1"/>
        <v>0</v>
      </c>
      <c r="H12" s="194">
        <v>1</v>
      </c>
      <c r="I12" s="195">
        <f t="shared" si="2"/>
        <v>0</v>
      </c>
      <c r="J12" s="118">
        <v>1</v>
      </c>
      <c r="K12" s="292">
        <f t="shared" si="3"/>
        <v>0</v>
      </c>
    </row>
    <row r="13" spans="1:11" x14ac:dyDescent="0.2">
      <c r="A13" s="291" t="s">
        <v>266</v>
      </c>
      <c r="B13" s="194">
        <v>12</v>
      </c>
      <c r="C13" s="195">
        <v>0</v>
      </c>
      <c r="D13" s="118">
        <v>0</v>
      </c>
      <c r="E13" s="195">
        <f t="shared" si="0"/>
        <v>0</v>
      </c>
      <c r="F13" s="118">
        <v>2</v>
      </c>
      <c r="G13" s="195">
        <f t="shared" si="1"/>
        <v>0</v>
      </c>
      <c r="H13" s="194">
        <v>2</v>
      </c>
      <c r="I13" s="195">
        <f t="shared" si="2"/>
        <v>0</v>
      </c>
      <c r="J13" s="118">
        <v>1</v>
      </c>
      <c r="K13" s="292">
        <f t="shared" si="3"/>
        <v>0</v>
      </c>
    </row>
    <row r="14" spans="1:11" x14ac:dyDescent="0.2">
      <c r="A14" s="291" t="s">
        <v>267</v>
      </c>
      <c r="B14" s="194">
        <v>1</v>
      </c>
      <c r="C14" s="195">
        <v>0</v>
      </c>
      <c r="D14" s="118">
        <v>5</v>
      </c>
      <c r="E14" s="195">
        <f t="shared" si="0"/>
        <v>0</v>
      </c>
      <c r="F14" s="118">
        <v>15</v>
      </c>
      <c r="G14" s="195">
        <f t="shared" si="1"/>
        <v>0</v>
      </c>
      <c r="H14" s="194">
        <v>20</v>
      </c>
      <c r="I14" s="195">
        <f t="shared" si="2"/>
        <v>0</v>
      </c>
      <c r="J14" s="118">
        <v>12</v>
      </c>
      <c r="K14" s="292">
        <f t="shared" si="3"/>
        <v>0</v>
      </c>
    </row>
    <row r="15" spans="1:11" x14ac:dyDescent="0.2">
      <c r="A15" s="291" t="s">
        <v>268</v>
      </c>
      <c r="B15" s="194">
        <v>12</v>
      </c>
      <c r="C15" s="195">
        <v>0</v>
      </c>
      <c r="D15" s="118">
        <v>1</v>
      </c>
      <c r="E15" s="195">
        <f t="shared" si="0"/>
        <v>0</v>
      </c>
      <c r="F15" s="118">
        <v>5</v>
      </c>
      <c r="G15" s="195">
        <f t="shared" si="1"/>
        <v>0</v>
      </c>
      <c r="H15" s="194">
        <v>10</v>
      </c>
      <c r="I15" s="195">
        <f t="shared" si="2"/>
        <v>0</v>
      </c>
      <c r="J15" s="118">
        <v>12</v>
      </c>
      <c r="K15" s="292">
        <f t="shared" si="3"/>
        <v>0</v>
      </c>
    </row>
    <row r="16" spans="1:11" x14ac:dyDescent="0.2">
      <c r="A16" s="291" t="s">
        <v>269</v>
      </c>
      <c r="B16" s="194">
        <v>3</v>
      </c>
      <c r="C16" s="195">
        <v>0</v>
      </c>
      <c r="D16" s="118">
        <v>0</v>
      </c>
      <c r="E16" s="195">
        <f t="shared" si="0"/>
        <v>0</v>
      </c>
      <c r="F16" s="118">
        <v>3</v>
      </c>
      <c r="G16" s="195">
        <f t="shared" si="1"/>
        <v>0</v>
      </c>
      <c r="H16" s="194">
        <v>5</v>
      </c>
      <c r="I16" s="195">
        <f t="shared" si="2"/>
        <v>0</v>
      </c>
      <c r="J16" s="118">
        <v>4</v>
      </c>
      <c r="K16" s="292">
        <f t="shared" si="3"/>
        <v>0</v>
      </c>
    </row>
    <row r="17" spans="1:11" x14ac:dyDescent="0.2">
      <c r="A17" s="291" t="s">
        <v>270</v>
      </c>
      <c r="B17" s="194">
        <v>3</v>
      </c>
      <c r="C17" s="195">
        <v>0</v>
      </c>
      <c r="D17" s="118">
        <v>1</v>
      </c>
      <c r="E17" s="195">
        <f t="shared" si="0"/>
        <v>0</v>
      </c>
      <c r="F17" s="118">
        <v>3</v>
      </c>
      <c r="G17" s="195">
        <f t="shared" si="1"/>
        <v>0</v>
      </c>
      <c r="H17" s="194">
        <v>10</v>
      </c>
      <c r="I17" s="195">
        <f t="shared" si="2"/>
        <v>0</v>
      </c>
      <c r="J17" s="118">
        <v>3</v>
      </c>
      <c r="K17" s="292">
        <f t="shared" si="3"/>
        <v>0</v>
      </c>
    </row>
    <row r="18" spans="1:11" x14ac:dyDescent="0.2">
      <c r="A18" s="291" t="s">
        <v>271</v>
      </c>
      <c r="B18" s="194">
        <v>1</v>
      </c>
      <c r="C18" s="195">
        <v>0</v>
      </c>
      <c r="D18" s="118">
        <v>5</v>
      </c>
      <c r="E18" s="195">
        <f t="shared" si="0"/>
        <v>0</v>
      </c>
      <c r="F18" s="118">
        <v>30</v>
      </c>
      <c r="G18" s="195">
        <f t="shared" si="1"/>
        <v>0</v>
      </c>
      <c r="H18" s="194">
        <v>10</v>
      </c>
      <c r="I18" s="195">
        <f t="shared" si="2"/>
        <v>0</v>
      </c>
      <c r="J18" s="118">
        <v>4</v>
      </c>
      <c r="K18" s="292">
        <f t="shared" si="3"/>
        <v>0</v>
      </c>
    </row>
    <row r="19" spans="1:11" x14ac:dyDescent="0.2">
      <c r="A19" s="291" t="s">
        <v>272</v>
      </c>
      <c r="B19" s="194">
        <v>1</v>
      </c>
      <c r="C19" s="195">
        <v>0</v>
      </c>
      <c r="D19" s="118">
        <v>5</v>
      </c>
      <c r="E19" s="195">
        <f t="shared" si="0"/>
        <v>0</v>
      </c>
      <c r="F19" s="118">
        <v>30</v>
      </c>
      <c r="G19" s="195">
        <f t="shared" si="1"/>
        <v>0</v>
      </c>
      <c r="H19" s="194">
        <v>10</v>
      </c>
      <c r="I19" s="195">
        <f t="shared" si="2"/>
        <v>0</v>
      </c>
      <c r="J19" s="118">
        <v>15</v>
      </c>
      <c r="K19" s="292">
        <f t="shared" si="3"/>
        <v>0</v>
      </c>
    </row>
    <row r="20" spans="1:11" x14ac:dyDescent="0.2">
      <c r="A20" s="291" t="s">
        <v>273</v>
      </c>
      <c r="B20" s="194">
        <v>12</v>
      </c>
      <c r="C20" s="195">
        <v>0</v>
      </c>
      <c r="D20" s="118">
        <v>1</v>
      </c>
      <c r="E20" s="195">
        <f t="shared" si="0"/>
        <v>0</v>
      </c>
      <c r="F20" s="118">
        <v>1</v>
      </c>
      <c r="G20" s="195">
        <f t="shared" si="1"/>
        <v>0</v>
      </c>
      <c r="H20" s="194">
        <v>2</v>
      </c>
      <c r="I20" s="195">
        <f t="shared" si="2"/>
        <v>0</v>
      </c>
      <c r="J20" s="118">
        <v>4</v>
      </c>
      <c r="K20" s="292">
        <f t="shared" si="3"/>
        <v>0</v>
      </c>
    </row>
    <row r="21" spans="1:11" x14ac:dyDescent="0.2">
      <c r="A21" s="291" t="s">
        <v>274</v>
      </c>
      <c r="B21" s="194">
        <v>12</v>
      </c>
      <c r="C21" s="195">
        <v>0</v>
      </c>
      <c r="D21" s="118">
        <v>0</v>
      </c>
      <c r="E21" s="195">
        <f t="shared" si="0"/>
        <v>0</v>
      </c>
      <c r="F21" s="118">
        <v>1</v>
      </c>
      <c r="G21" s="195">
        <f t="shared" si="1"/>
        <v>0</v>
      </c>
      <c r="H21" s="194">
        <v>2</v>
      </c>
      <c r="I21" s="195">
        <f t="shared" si="2"/>
        <v>0</v>
      </c>
      <c r="J21" s="118">
        <v>1</v>
      </c>
      <c r="K21" s="292">
        <f t="shared" si="3"/>
        <v>0</v>
      </c>
    </row>
    <row r="22" spans="1:11" x14ac:dyDescent="0.2">
      <c r="A22" s="291" t="s">
        <v>275</v>
      </c>
      <c r="B22" s="194">
        <v>3</v>
      </c>
      <c r="C22" s="195">
        <v>0</v>
      </c>
      <c r="D22" s="118">
        <v>1</v>
      </c>
      <c r="E22" s="195">
        <f t="shared" si="0"/>
        <v>0</v>
      </c>
      <c r="F22" s="118">
        <v>6</v>
      </c>
      <c r="G22" s="195">
        <f t="shared" si="1"/>
        <v>0</v>
      </c>
      <c r="H22" s="194">
        <v>5</v>
      </c>
      <c r="I22" s="195">
        <f t="shared" si="2"/>
        <v>0</v>
      </c>
      <c r="J22" s="118">
        <v>4</v>
      </c>
      <c r="K22" s="292">
        <f t="shared" si="3"/>
        <v>0</v>
      </c>
    </row>
    <row r="23" spans="1:11" x14ac:dyDescent="0.2">
      <c r="A23" s="291" t="s">
        <v>276</v>
      </c>
      <c r="B23" s="194">
        <v>3</v>
      </c>
      <c r="C23" s="195">
        <v>0</v>
      </c>
      <c r="D23" s="118">
        <v>1</v>
      </c>
      <c r="E23" s="195">
        <f t="shared" si="0"/>
        <v>0</v>
      </c>
      <c r="F23" s="118">
        <v>3</v>
      </c>
      <c r="G23" s="195">
        <f t="shared" si="1"/>
        <v>0</v>
      </c>
      <c r="H23" s="194">
        <v>5</v>
      </c>
      <c r="I23" s="195">
        <f t="shared" si="2"/>
        <v>0</v>
      </c>
      <c r="J23" s="118">
        <v>4</v>
      </c>
      <c r="K23" s="292">
        <f t="shared" si="3"/>
        <v>0</v>
      </c>
    </row>
    <row r="24" spans="1:11" x14ac:dyDescent="0.2">
      <c r="A24" s="291" t="s">
        <v>277</v>
      </c>
      <c r="B24" s="194">
        <v>3</v>
      </c>
      <c r="C24" s="195">
        <v>0</v>
      </c>
      <c r="D24" s="118">
        <v>2</v>
      </c>
      <c r="E24" s="195">
        <f t="shared" si="0"/>
        <v>0</v>
      </c>
      <c r="F24" s="118">
        <v>0</v>
      </c>
      <c r="G24" s="195">
        <f t="shared" si="1"/>
        <v>0</v>
      </c>
      <c r="H24" s="194">
        <v>40</v>
      </c>
      <c r="I24" s="195">
        <f t="shared" si="2"/>
        <v>0</v>
      </c>
      <c r="J24" s="118">
        <v>0</v>
      </c>
      <c r="K24" s="292">
        <f t="shared" si="3"/>
        <v>0</v>
      </c>
    </row>
    <row r="25" spans="1:11" x14ac:dyDescent="0.2">
      <c r="A25" s="291" t="s">
        <v>278</v>
      </c>
      <c r="B25" s="194">
        <v>3</v>
      </c>
      <c r="C25" s="195">
        <v>0</v>
      </c>
      <c r="D25" s="118">
        <v>3</v>
      </c>
      <c r="E25" s="195">
        <f t="shared" si="0"/>
        <v>0</v>
      </c>
      <c r="F25" s="118">
        <v>15</v>
      </c>
      <c r="G25" s="195">
        <f t="shared" si="1"/>
        <v>0</v>
      </c>
      <c r="H25" s="194">
        <v>35</v>
      </c>
      <c r="I25" s="195">
        <f t="shared" si="2"/>
        <v>0</v>
      </c>
      <c r="J25" s="118">
        <v>25</v>
      </c>
      <c r="K25" s="292">
        <f t="shared" si="3"/>
        <v>0</v>
      </c>
    </row>
    <row r="26" spans="1:11" x14ac:dyDescent="0.2">
      <c r="A26" s="291" t="s">
        <v>279</v>
      </c>
      <c r="B26" s="194">
        <v>3</v>
      </c>
      <c r="C26" s="195">
        <v>0</v>
      </c>
      <c r="D26" s="118">
        <v>2</v>
      </c>
      <c r="E26" s="195">
        <f t="shared" si="0"/>
        <v>0</v>
      </c>
      <c r="F26" s="118">
        <v>15</v>
      </c>
      <c r="G26" s="195">
        <f t="shared" si="1"/>
        <v>0</v>
      </c>
      <c r="H26" s="194">
        <v>15</v>
      </c>
      <c r="I26" s="195">
        <f t="shared" si="2"/>
        <v>0</v>
      </c>
      <c r="J26" s="118">
        <v>6</v>
      </c>
      <c r="K26" s="292">
        <f t="shared" si="3"/>
        <v>0</v>
      </c>
    </row>
    <row r="27" spans="1:11" x14ac:dyDescent="0.2">
      <c r="A27" s="291" t="s">
        <v>280</v>
      </c>
      <c r="B27" s="194">
        <v>3</v>
      </c>
      <c r="C27" s="195">
        <v>0</v>
      </c>
      <c r="D27" s="118">
        <v>2</v>
      </c>
      <c r="E27" s="195">
        <f t="shared" si="0"/>
        <v>0</v>
      </c>
      <c r="F27" s="118">
        <v>10</v>
      </c>
      <c r="G27" s="195">
        <f t="shared" si="1"/>
        <v>0</v>
      </c>
      <c r="H27" s="194">
        <v>50</v>
      </c>
      <c r="I27" s="195">
        <f t="shared" si="2"/>
        <v>0</v>
      </c>
      <c r="J27" s="118">
        <v>5</v>
      </c>
      <c r="K27" s="292">
        <f t="shared" si="3"/>
        <v>0</v>
      </c>
    </row>
    <row r="28" spans="1:11" x14ac:dyDescent="0.2">
      <c r="A28" s="291" t="s">
        <v>281</v>
      </c>
      <c r="B28" s="194">
        <v>3</v>
      </c>
      <c r="C28" s="195">
        <v>0</v>
      </c>
      <c r="D28" s="118">
        <v>2</v>
      </c>
      <c r="E28" s="195">
        <f t="shared" si="0"/>
        <v>0</v>
      </c>
      <c r="F28" s="118">
        <v>15</v>
      </c>
      <c r="G28" s="195">
        <f t="shared" si="1"/>
        <v>0</v>
      </c>
      <c r="H28" s="194">
        <v>50</v>
      </c>
      <c r="I28" s="195">
        <f t="shared" si="2"/>
        <v>0</v>
      </c>
      <c r="J28" s="118">
        <v>4</v>
      </c>
      <c r="K28" s="292">
        <f t="shared" si="3"/>
        <v>0</v>
      </c>
    </row>
    <row r="29" spans="1:11" x14ac:dyDescent="0.2">
      <c r="A29" s="294" t="s">
        <v>282</v>
      </c>
      <c r="B29" s="194">
        <v>1</v>
      </c>
      <c r="C29" s="195">
        <v>0</v>
      </c>
      <c r="D29" s="118">
        <v>2</v>
      </c>
      <c r="E29" s="195">
        <f t="shared" si="0"/>
        <v>0</v>
      </c>
      <c r="F29" s="118">
        <v>4</v>
      </c>
      <c r="G29" s="195">
        <f t="shared" si="1"/>
        <v>0</v>
      </c>
      <c r="H29" s="194">
        <v>4</v>
      </c>
      <c r="I29" s="195">
        <f t="shared" si="2"/>
        <v>0</v>
      </c>
      <c r="J29" s="118">
        <v>4</v>
      </c>
      <c r="K29" s="292">
        <f t="shared" si="3"/>
        <v>0</v>
      </c>
    </row>
    <row r="30" spans="1:11" x14ac:dyDescent="0.2">
      <c r="A30" s="294" t="s">
        <v>283</v>
      </c>
      <c r="B30" s="194">
        <v>1</v>
      </c>
      <c r="C30" s="195">
        <v>0</v>
      </c>
      <c r="D30" s="118">
        <v>2</v>
      </c>
      <c r="E30" s="195">
        <f t="shared" si="0"/>
        <v>0</v>
      </c>
      <c r="F30" s="118">
        <v>3</v>
      </c>
      <c r="G30" s="195">
        <f t="shared" si="1"/>
        <v>0</v>
      </c>
      <c r="H30" s="194">
        <v>10</v>
      </c>
      <c r="I30" s="195">
        <f t="shared" si="2"/>
        <v>0</v>
      </c>
      <c r="J30" s="118">
        <v>16</v>
      </c>
      <c r="K30" s="292">
        <f t="shared" si="3"/>
        <v>0</v>
      </c>
    </row>
    <row r="31" spans="1:11" x14ac:dyDescent="0.2">
      <c r="A31" s="294" t="s">
        <v>342</v>
      </c>
      <c r="B31" s="194">
        <v>1</v>
      </c>
      <c r="C31" s="195">
        <v>0</v>
      </c>
      <c r="D31" s="118">
        <v>4</v>
      </c>
      <c r="E31" s="195">
        <f t="shared" ref="E31:E44" si="4">ROUND((C31*D31)/B31,2)</f>
        <v>0</v>
      </c>
      <c r="F31" s="118">
        <v>23</v>
      </c>
      <c r="G31" s="195">
        <f t="shared" ref="G31:G44" si="5">ROUND((C31*F31)/B31,2)</f>
        <v>0</v>
      </c>
      <c r="H31" s="194">
        <v>158</v>
      </c>
      <c r="I31" s="195">
        <f t="shared" ref="I31:I44" si="6">ROUND((C31*H31)/B31,2)</f>
        <v>0</v>
      </c>
      <c r="J31" s="118">
        <v>310</v>
      </c>
      <c r="K31" s="292">
        <f t="shared" ref="K31:K44" si="7">ROUND((C31*J31)/B31,2)</f>
        <v>0</v>
      </c>
    </row>
    <row r="32" spans="1:11" x14ac:dyDescent="0.2">
      <c r="A32" s="294" t="s">
        <v>363</v>
      </c>
      <c r="B32" s="194">
        <v>1</v>
      </c>
      <c r="C32" s="195">
        <v>0</v>
      </c>
      <c r="D32" s="118">
        <v>5</v>
      </c>
      <c r="E32" s="195">
        <f t="shared" si="4"/>
        <v>0</v>
      </c>
      <c r="F32" s="118">
        <v>36</v>
      </c>
      <c r="G32" s="195">
        <f t="shared" si="5"/>
        <v>0</v>
      </c>
      <c r="H32" s="194">
        <v>10</v>
      </c>
      <c r="I32" s="195">
        <f t="shared" si="6"/>
        <v>0</v>
      </c>
      <c r="J32" s="118">
        <v>31</v>
      </c>
      <c r="K32" s="292">
        <f t="shared" si="7"/>
        <v>0</v>
      </c>
    </row>
    <row r="33" spans="1:11" x14ac:dyDescent="0.2">
      <c r="A33" s="294" t="s">
        <v>343</v>
      </c>
      <c r="B33" s="194">
        <v>1</v>
      </c>
      <c r="C33" s="195">
        <v>0</v>
      </c>
      <c r="D33" s="118">
        <v>1</v>
      </c>
      <c r="E33" s="195">
        <f t="shared" si="4"/>
        <v>0</v>
      </c>
      <c r="F33" s="118">
        <v>6</v>
      </c>
      <c r="G33" s="195">
        <f t="shared" si="5"/>
        <v>0</v>
      </c>
      <c r="H33" s="194">
        <v>75</v>
      </c>
      <c r="I33" s="195">
        <f t="shared" si="6"/>
        <v>0</v>
      </c>
      <c r="J33" s="118">
        <v>69</v>
      </c>
      <c r="K33" s="292">
        <f t="shared" si="7"/>
        <v>0</v>
      </c>
    </row>
    <row r="34" spans="1:11" x14ac:dyDescent="0.2">
      <c r="A34" s="294" t="s">
        <v>344</v>
      </c>
      <c r="B34" s="194">
        <v>3</v>
      </c>
      <c r="C34" s="195">
        <v>0</v>
      </c>
      <c r="D34" s="118">
        <v>1</v>
      </c>
      <c r="E34" s="195">
        <f t="shared" si="4"/>
        <v>0</v>
      </c>
      <c r="F34" s="118">
        <v>8</v>
      </c>
      <c r="G34" s="195">
        <f t="shared" si="5"/>
        <v>0</v>
      </c>
      <c r="H34" s="194">
        <v>4</v>
      </c>
      <c r="I34" s="195">
        <f t="shared" si="6"/>
        <v>0</v>
      </c>
      <c r="J34" s="118">
        <v>4</v>
      </c>
      <c r="K34" s="292">
        <f t="shared" si="7"/>
        <v>0</v>
      </c>
    </row>
    <row r="35" spans="1:11" x14ac:dyDescent="0.2">
      <c r="A35" s="294" t="s">
        <v>348</v>
      </c>
      <c r="B35" s="194">
        <v>1</v>
      </c>
      <c r="C35" s="195">
        <v>0</v>
      </c>
      <c r="D35" s="118">
        <v>1</v>
      </c>
      <c r="E35" s="195">
        <f t="shared" ref="E35:E40" si="8">ROUND((C35*D35)/B35,2)</f>
        <v>0</v>
      </c>
      <c r="F35" s="118">
        <v>3</v>
      </c>
      <c r="G35" s="195">
        <f t="shared" ref="G35:G40" si="9">ROUND((C35*F35)/B35,2)</f>
        <v>0</v>
      </c>
      <c r="H35" s="194">
        <v>3</v>
      </c>
      <c r="I35" s="195">
        <f t="shared" ref="I35:I40" si="10">ROUND((C35*H35)/B35,2)</f>
        <v>0</v>
      </c>
      <c r="J35" s="118">
        <v>3</v>
      </c>
      <c r="K35" s="292">
        <f t="shared" ref="K35:K40" si="11">ROUND((C35*J35)/B35,2)</f>
        <v>0</v>
      </c>
    </row>
    <row r="36" spans="1:11" x14ac:dyDescent="0.2">
      <c r="A36" s="294" t="s">
        <v>349</v>
      </c>
      <c r="B36" s="194">
        <v>1</v>
      </c>
      <c r="C36" s="195">
        <v>0</v>
      </c>
      <c r="D36" s="118">
        <v>1</v>
      </c>
      <c r="E36" s="195">
        <f t="shared" si="8"/>
        <v>0</v>
      </c>
      <c r="F36" s="118">
        <v>11</v>
      </c>
      <c r="G36" s="195">
        <f t="shared" si="9"/>
        <v>0</v>
      </c>
      <c r="H36" s="194">
        <v>3</v>
      </c>
      <c r="I36" s="195">
        <f t="shared" si="10"/>
        <v>0</v>
      </c>
      <c r="J36" s="118">
        <v>32</v>
      </c>
      <c r="K36" s="292">
        <f t="shared" si="11"/>
        <v>0</v>
      </c>
    </row>
    <row r="37" spans="1:11" x14ac:dyDescent="0.2">
      <c r="A37" s="294" t="s">
        <v>350</v>
      </c>
      <c r="B37" s="194">
        <v>1</v>
      </c>
      <c r="C37" s="195">
        <v>0</v>
      </c>
      <c r="D37" s="118">
        <v>1</v>
      </c>
      <c r="E37" s="195">
        <f t="shared" si="8"/>
        <v>0</v>
      </c>
      <c r="F37" s="118">
        <v>7</v>
      </c>
      <c r="G37" s="195">
        <f t="shared" si="9"/>
        <v>0</v>
      </c>
      <c r="H37" s="194">
        <v>2</v>
      </c>
      <c r="I37" s="195">
        <f t="shared" si="10"/>
        <v>0</v>
      </c>
      <c r="J37" s="118">
        <v>4</v>
      </c>
      <c r="K37" s="292">
        <f t="shared" si="11"/>
        <v>0</v>
      </c>
    </row>
    <row r="38" spans="1:11" x14ac:dyDescent="0.2">
      <c r="A38" s="294" t="s">
        <v>351</v>
      </c>
      <c r="B38" s="194">
        <v>1</v>
      </c>
      <c r="C38" s="195">
        <v>0</v>
      </c>
      <c r="D38" s="118">
        <v>1</v>
      </c>
      <c r="E38" s="195">
        <f t="shared" si="8"/>
        <v>0</v>
      </c>
      <c r="F38" s="118">
        <v>1</v>
      </c>
      <c r="G38" s="195">
        <f t="shared" si="9"/>
        <v>0</v>
      </c>
      <c r="H38" s="194">
        <v>1</v>
      </c>
      <c r="I38" s="195">
        <f t="shared" si="10"/>
        <v>0</v>
      </c>
      <c r="J38" s="118">
        <v>1</v>
      </c>
      <c r="K38" s="292">
        <f t="shared" si="11"/>
        <v>0</v>
      </c>
    </row>
    <row r="39" spans="1:11" x14ac:dyDescent="0.2">
      <c r="A39" s="294" t="s">
        <v>352</v>
      </c>
      <c r="B39" s="194">
        <v>1</v>
      </c>
      <c r="C39" s="195">
        <v>0</v>
      </c>
      <c r="D39" s="118">
        <v>1</v>
      </c>
      <c r="E39" s="195">
        <f t="shared" si="8"/>
        <v>0</v>
      </c>
      <c r="F39" s="118">
        <v>3</v>
      </c>
      <c r="G39" s="195">
        <f t="shared" si="9"/>
        <v>0</v>
      </c>
      <c r="H39" s="194">
        <v>1</v>
      </c>
      <c r="I39" s="195">
        <f t="shared" si="10"/>
        <v>0</v>
      </c>
      <c r="J39" s="118">
        <v>1</v>
      </c>
      <c r="K39" s="292">
        <f t="shared" si="11"/>
        <v>0</v>
      </c>
    </row>
    <row r="40" spans="1:11" x14ac:dyDescent="0.2">
      <c r="A40" s="294" t="s">
        <v>339</v>
      </c>
      <c r="B40" s="194">
        <v>2</v>
      </c>
      <c r="C40" s="195">
        <v>0</v>
      </c>
      <c r="D40" s="118">
        <v>0</v>
      </c>
      <c r="E40" s="195">
        <f t="shared" si="8"/>
        <v>0</v>
      </c>
      <c r="F40" s="118">
        <v>0</v>
      </c>
      <c r="G40" s="195">
        <f t="shared" si="9"/>
        <v>0</v>
      </c>
      <c r="H40" s="194">
        <v>1</v>
      </c>
      <c r="I40" s="195">
        <f t="shared" si="10"/>
        <v>0</v>
      </c>
      <c r="J40" s="118">
        <v>1</v>
      </c>
      <c r="K40" s="292">
        <f t="shared" si="11"/>
        <v>0</v>
      </c>
    </row>
    <row r="41" spans="1:11" x14ac:dyDescent="0.2">
      <c r="A41" s="294" t="s">
        <v>353</v>
      </c>
      <c r="B41" s="194">
        <v>1</v>
      </c>
      <c r="C41" s="195">
        <v>0</v>
      </c>
      <c r="D41" s="118">
        <v>3</v>
      </c>
      <c r="E41" s="195">
        <f t="shared" si="4"/>
        <v>0</v>
      </c>
      <c r="F41" s="118">
        <v>19</v>
      </c>
      <c r="G41" s="195">
        <f t="shared" si="5"/>
        <v>0</v>
      </c>
      <c r="H41" s="194">
        <v>58</v>
      </c>
      <c r="I41" s="195">
        <f t="shared" si="6"/>
        <v>0</v>
      </c>
      <c r="J41" s="118">
        <v>5</v>
      </c>
      <c r="K41" s="292">
        <f t="shared" si="7"/>
        <v>0</v>
      </c>
    </row>
    <row r="42" spans="1:11" x14ac:dyDescent="0.2">
      <c r="A42" s="294" t="s">
        <v>354</v>
      </c>
      <c r="B42" s="194">
        <v>1</v>
      </c>
      <c r="C42" s="195">
        <v>0</v>
      </c>
      <c r="D42" s="118">
        <v>1</v>
      </c>
      <c r="E42" s="195">
        <f t="shared" ref="E42" si="12">ROUND((C42*D42)/B42,2)</f>
        <v>0</v>
      </c>
      <c r="F42" s="118">
        <v>2</v>
      </c>
      <c r="G42" s="195">
        <f t="shared" ref="G42" si="13">ROUND((C42*F42)/B42,2)</f>
        <v>0</v>
      </c>
      <c r="H42" s="194">
        <v>1</v>
      </c>
      <c r="I42" s="195">
        <f t="shared" ref="I42" si="14">ROUND((C42*H42)/B42,2)</f>
        <v>0</v>
      </c>
      <c r="J42" s="118">
        <v>21</v>
      </c>
      <c r="K42" s="292">
        <f t="shared" ref="K42" si="15">ROUND((C42*J42)/B42,2)</f>
        <v>0</v>
      </c>
    </row>
    <row r="43" spans="1:11" x14ac:dyDescent="0.2">
      <c r="A43" s="294" t="s">
        <v>355</v>
      </c>
      <c r="B43" s="194">
        <v>1</v>
      </c>
      <c r="C43" s="195">
        <v>0</v>
      </c>
      <c r="D43" s="118">
        <v>1</v>
      </c>
      <c r="E43" s="195">
        <f t="shared" si="4"/>
        <v>0</v>
      </c>
      <c r="F43" s="118">
        <v>2</v>
      </c>
      <c r="G43" s="195">
        <f t="shared" si="5"/>
        <v>0</v>
      </c>
      <c r="H43" s="194">
        <v>4</v>
      </c>
      <c r="I43" s="195">
        <f t="shared" si="6"/>
        <v>0</v>
      </c>
      <c r="J43" s="118">
        <v>13</v>
      </c>
      <c r="K43" s="292">
        <f t="shared" si="7"/>
        <v>0</v>
      </c>
    </row>
    <row r="44" spans="1:11" x14ac:dyDescent="0.2">
      <c r="A44" s="294" t="s">
        <v>356</v>
      </c>
      <c r="B44" s="194">
        <v>1</v>
      </c>
      <c r="C44" s="195">
        <v>0</v>
      </c>
      <c r="D44" s="118">
        <v>0</v>
      </c>
      <c r="E44" s="195">
        <f t="shared" si="4"/>
        <v>0</v>
      </c>
      <c r="F44" s="118">
        <v>2</v>
      </c>
      <c r="G44" s="195">
        <f t="shared" si="5"/>
        <v>0</v>
      </c>
      <c r="H44" s="194">
        <v>0</v>
      </c>
      <c r="I44" s="195">
        <f t="shared" si="6"/>
        <v>0</v>
      </c>
      <c r="J44" s="118">
        <v>4</v>
      </c>
      <c r="K44" s="292">
        <f t="shared" si="7"/>
        <v>0</v>
      </c>
    </row>
    <row r="45" spans="1:11" ht="13.5" thickBot="1" x14ac:dyDescent="0.25">
      <c r="A45" s="368" t="s">
        <v>284</v>
      </c>
      <c r="B45" s="369"/>
      <c r="C45" s="370"/>
      <c r="D45" s="196"/>
      <c r="E45" s="197">
        <f>SUM(E6:E44)</f>
        <v>0</v>
      </c>
      <c r="F45" s="198"/>
      <c r="G45" s="197">
        <f>SUM(G6:G44)</f>
        <v>0</v>
      </c>
      <c r="H45" s="196"/>
      <c r="I45" s="197">
        <f>SUM(I6:I44)</f>
        <v>0</v>
      </c>
      <c r="J45" s="198"/>
      <c r="K45" s="295">
        <f>SUM(K6:K44)</f>
        <v>0</v>
      </c>
    </row>
    <row r="46" spans="1:11" s="199" customFormat="1" ht="13.5" thickBot="1" x14ac:dyDescent="0.25">
      <c r="A46" s="363" t="s">
        <v>285</v>
      </c>
      <c r="B46" s="364"/>
      <c r="C46" s="365"/>
      <c r="D46" s="296"/>
      <c r="E46" s="297">
        <f>E45/'Agente de Higienização_CEGUA'!F22</f>
        <v>0</v>
      </c>
      <c r="F46" s="298"/>
      <c r="G46" s="299">
        <f>G45/'Agente de Higienização_CEPIR'!F22</f>
        <v>0</v>
      </c>
      <c r="H46" s="296"/>
      <c r="I46" s="299">
        <f>I45/('Líder de Limpeza_CESJC'!F22+'Agente de Hig_CESJC_Diuturno'!F22+'Agente de Higienização_CESJC'!F22)</f>
        <v>0</v>
      </c>
      <c r="J46" s="298"/>
      <c r="K46" s="299">
        <f>K45/(Encarregado_CESOR!F22+'Agente de Hig_CESOR_Div turnos'!F22+'Agente de Hig_CESOR_Diuturno'!F22)</f>
        <v>0</v>
      </c>
    </row>
    <row r="47" spans="1:11" x14ac:dyDescent="0.2">
      <c r="A47" s="300"/>
      <c r="B47" s="301"/>
      <c r="C47" s="301"/>
      <c r="D47" s="301"/>
      <c r="E47" s="301"/>
      <c r="F47" s="301"/>
      <c r="G47" s="301"/>
      <c r="H47" s="301"/>
      <c r="I47" s="301"/>
      <c r="J47" s="301"/>
      <c r="K47" s="302"/>
    </row>
    <row r="48" spans="1:11" s="200" customFormat="1" x14ac:dyDescent="0.2">
      <c r="A48" s="353" t="s">
        <v>286</v>
      </c>
      <c r="B48" s="359" t="s">
        <v>287</v>
      </c>
      <c r="C48" s="361" t="s">
        <v>132</v>
      </c>
      <c r="D48" s="347" t="s">
        <v>255</v>
      </c>
      <c r="E48" s="348"/>
      <c r="F48" s="347" t="s">
        <v>256</v>
      </c>
      <c r="G48" s="348"/>
      <c r="H48" s="347" t="s">
        <v>257</v>
      </c>
      <c r="I48" s="348"/>
      <c r="J48" s="347" t="s">
        <v>258</v>
      </c>
      <c r="K48" s="349"/>
    </row>
    <row r="49" spans="1:11" s="200" customFormat="1" x14ac:dyDescent="0.2">
      <c r="A49" s="354"/>
      <c r="B49" s="360"/>
      <c r="C49" s="362"/>
      <c r="D49" s="289" t="s">
        <v>133</v>
      </c>
      <c r="E49" s="289" t="s">
        <v>134</v>
      </c>
      <c r="F49" s="289" t="s">
        <v>133</v>
      </c>
      <c r="G49" s="289" t="s">
        <v>134</v>
      </c>
      <c r="H49" s="289" t="s">
        <v>133</v>
      </c>
      <c r="I49" s="289" t="s">
        <v>134</v>
      </c>
      <c r="J49" s="289" t="s">
        <v>133</v>
      </c>
      <c r="K49" s="290" t="s">
        <v>134</v>
      </c>
    </row>
    <row r="50" spans="1:11" x14ac:dyDescent="0.2">
      <c r="A50" s="303" t="s">
        <v>288</v>
      </c>
      <c r="B50" s="201">
        <v>24</v>
      </c>
      <c r="C50" s="202">
        <v>0</v>
      </c>
      <c r="D50" s="201">
        <v>1</v>
      </c>
      <c r="E50" s="195">
        <f>ROUND((C50*D50)/B50,2)</f>
        <v>0</v>
      </c>
      <c r="F50" s="118">
        <v>4</v>
      </c>
      <c r="G50" s="195">
        <f>ROUND((C50*F50)/B50,2)</f>
        <v>0</v>
      </c>
      <c r="H50" s="194">
        <v>2</v>
      </c>
      <c r="I50" s="195">
        <f>ROUND((C50*H50)/B50,2)</f>
        <v>0</v>
      </c>
      <c r="J50" s="118">
        <v>2</v>
      </c>
      <c r="K50" s="292">
        <f>ROUND((C50*J50)/B50,2)</f>
        <v>0</v>
      </c>
    </row>
    <row r="51" spans="1:11" x14ac:dyDescent="0.2">
      <c r="A51" s="303" t="s">
        <v>289</v>
      </c>
      <c r="B51" s="201">
        <v>24</v>
      </c>
      <c r="C51" s="202">
        <v>0</v>
      </c>
      <c r="D51" s="201">
        <v>1</v>
      </c>
      <c r="E51" s="195">
        <f t="shared" ref="E51:E59" si="16">ROUND((C51*D51)/B51,2)</f>
        <v>0</v>
      </c>
      <c r="F51" s="118">
        <v>2</v>
      </c>
      <c r="G51" s="195">
        <f t="shared" ref="G51:G59" si="17">ROUND((C51*F51)/B51,2)</f>
        <v>0</v>
      </c>
      <c r="H51" s="194">
        <v>2</v>
      </c>
      <c r="I51" s="195">
        <f t="shared" ref="I51:I59" si="18">ROUND((C51*H51)/B51,2)</f>
        <v>0</v>
      </c>
      <c r="J51" s="118">
        <v>2</v>
      </c>
      <c r="K51" s="292">
        <f t="shared" ref="K51:K59" si="19">ROUND((C51*J51)/B51,2)</f>
        <v>0</v>
      </c>
    </row>
    <row r="52" spans="1:11" x14ac:dyDescent="0.2">
      <c r="A52" s="303" t="s">
        <v>290</v>
      </c>
      <c r="B52" s="201">
        <v>24</v>
      </c>
      <c r="C52" s="202">
        <v>0</v>
      </c>
      <c r="D52" s="201">
        <v>1</v>
      </c>
      <c r="E52" s="195">
        <f t="shared" si="16"/>
        <v>0</v>
      </c>
      <c r="F52" s="118">
        <v>2</v>
      </c>
      <c r="G52" s="195">
        <f t="shared" si="17"/>
        <v>0</v>
      </c>
      <c r="H52" s="194">
        <v>2</v>
      </c>
      <c r="I52" s="195">
        <f t="shared" si="18"/>
        <v>0</v>
      </c>
      <c r="J52" s="118">
        <v>2</v>
      </c>
      <c r="K52" s="292">
        <f t="shared" si="19"/>
        <v>0</v>
      </c>
    </row>
    <row r="53" spans="1:11" x14ac:dyDescent="0.2">
      <c r="A53" s="303" t="s">
        <v>291</v>
      </c>
      <c r="B53" s="201">
        <v>24</v>
      </c>
      <c r="C53" s="202">
        <v>0</v>
      </c>
      <c r="D53" s="201">
        <v>0</v>
      </c>
      <c r="E53" s="195">
        <f t="shared" si="16"/>
        <v>0</v>
      </c>
      <c r="F53" s="118">
        <v>2</v>
      </c>
      <c r="G53" s="195">
        <f t="shared" si="17"/>
        <v>0</v>
      </c>
      <c r="H53" s="194">
        <v>2</v>
      </c>
      <c r="I53" s="195">
        <f t="shared" si="18"/>
        <v>0</v>
      </c>
      <c r="J53" s="118">
        <v>2</v>
      </c>
      <c r="K53" s="292">
        <f t="shared" si="19"/>
        <v>0</v>
      </c>
    </row>
    <row r="54" spans="1:11" x14ac:dyDescent="0.2">
      <c r="A54" s="303" t="s">
        <v>292</v>
      </c>
      <c r="B54" s="201">
        <v>3</v>
      </c>
      <c r="C54" s="202">
        <v>0</v>
      </c>
      <c r="D54" s="201">
        <v>1</v>
      </c>
      <c r="E54" s="195">
        <f t="shared" si="16"/>
        <v>0</v>
      </c>
      <c r="F54" s="118">
        <v>2</v>
      </c>
      <c r="G54" s="195">
        <f t="shared" si="17"/>
        <v>0</v>
      </c>
      <c r="H54" s="194">
        <v>2</v>
      </c>
      <c r="I54" s="195">
        <f t="shared" si="18"/>
        <v>0</v>
      </c>
      <c r="J54" s="118">
        <v>2</v>
      </c>
      <c r="K54" s="292">
        <f t="shared" si="19"/>
        <v>0</v>
      </c>
    </row>
    <row r="55" spans="1:11" x14ac:dyDescent="0.2">
      <c r="A55" s="303" t="s">
        <v>293</v>
      </c>
      <c r="B55" s="201">
        <v>3</v>
      </c>
      <c r="C55" s="202">
        <v>0</v>
      </c>
      <c r="D55" s="201">
        <v>1</v>
      </c>
      <c r="E55" s="195">
        <f t="shared" si="16"/>
        <v>0</v>
      </c>
      <c r="F55" s="118">
        <v>3</v>
      </c>
      <c r="G55" s="195">
        <f t="shared" si="17"/>
        <v>0</v>
      </c>
      <c r="H55" s="194">
        <v>2</v>
      </c>
      <c r="I55" s="195">
        <f t="shared" si="18"/>
        <v>0</v>
      </c>
      <c r="J55" s="118">
        <v>2</v>
      </c>
      <c r="K55" s="292">
        <f t="shared" si="19"/>
        <v>0</v>
      </c>
    </row>
    <row r="56" spans="1:11" ht="25.5" x14ac:dyDescent="0.2">
      <c r="A56" s="304" t="s">
        <v>294</v>
      </c>
      <c r="B56" s="201">
        <v>12</v>
      </c>
      <c r="C56" s="202">
        <v>0</v>
      </c>
      <c r="D56" s="201">
        <v>1</v>
      </c>
      <c r="E56" s="195">
        <f t="shared" si="16"/>
        <v>0</v>
      </c>
      <c r="F56" s="118">
        <v>2</v>
      </c>
      <c r="G56" s="195">
        <f t="shared" si="17"/>
        <v>0</v>
      </c>
      <c r="H56" s="194">
        <v>2</v>
      </c>
      <c r="I56" s="195">
        <f t="shared" si="18"/>
        <v>0</v>
      </c>
      <c r="J56" s="118">
        <v>1</v>
      </c>
      <c r="K56" s="292">
        <f t="shared" si="19"/>
        <v>0</v>
      </c>
    </row>
    <row r="57" spans="1:11" x14ac:dyDescent="0.2">
      <c r="A57" s="303" t="s">
        <v>295</v>
      </c>
      <c r="B57" s="201">
        <v>12</v>
      </c>
      <c r="C57" s="202">
        <v>0</v>
      </c>
      <c r="D57" s="201">
        <v>1</v>
      </c>
      <c r="E57" s="195">
        <f t="shared" si="16"/>
        <v>0</v>
      </c>
      <c r="F57" s="118">
        <v>2</v>
      </c>
      <c r="G57" s="195">
        <f t="shared" si="17"/>
        <v>0</v>
      </c>
      <c r="H57" s="194">
        <v>2</v>
      </c>
      <c r="I57" s="195">
        <f t="shared" si="18"/>
        <v>0</v>
      </c>
      <c r="J57" s="118">
        <v>1</v>
      </c>
      <c r="K57" s="292">
        <f t="shared" si="19"/>
        <v>0</v>
      </c>
    </row>
    <row r="58" spans="1:11" x14ac:dyDescent="0.2">
      <c r="A58" s="303" t="s">
        <v>297</v>
      </c>
      <c r="B58" s="201">
        <v>24</v>
      </c>
      <c r="C58" s="202">
        <v>0</v>
      </c>
      <c r="D58" s="201">
        <v>1</v>
      </c>
      <c r="E58" s="195">
        <f t="shared" si="16"/>
        <v>0</v>
      </c>
      <c r="F58" s="118">
        <v>1</v>
      </c>
      <c r="G58" s="195">
        <f t="shared" si="17"/>
        <v>0</v>
      </c>
      <c r="H58" s="194">
        <v>2</v>
      </c>
      <c r="I58" s="195">
        <f t="shared" si="18"/>
        <v>0</v>
      </c>
      <c r="J58" s="118">
        <v>2</v>
      </c>
      <c r="K58" s="292">
        <f t="shared" si="19"/>
        <v>0</v>
      </c>
    </row>
    <row r="59" spans="1:11" x14ac:dyDescent="0.2">
      <c r="A59" s="303" t="s">
        <v>298</v>
      </c>
      <c r="B59" s="201">
        <v>24</v>
      </c>
      <c r="C59" s="203">
        <v>0</v>
      </c>
      <c r="D59" s="201">
        <v>0</v>
      </c>
      <c r="E59" s="204">
        <f t="shared" si="16"/>
        <v>0</v>
      </c>
      <c r="F59" s="194">
        <v>2</v>
      </c>
      <c r="G59" s="204">
        <f t="shared" si="17"/>
        <v>0</v>
      </c>
      <c r="H59" s="194">
        <v>2</v>
      </c>
      <c r="I59" s="204">
        <f t="shared" si="18"/>
        <v>0</v>
      </c>
      <c r="J59" s="194">
        <v>1</v>
      </c>
      <c r="K59" s="305">
        <f t="shared" si="19"/>
        <v>0</v>
      </c>
    </row>
    <row r="60" spans="1:11" ht="13.5" thickBot="1" x14ac:dyDescent="0.25">
      <c r="A60" s="306" t="s">
        <v>284</v>
      </c>
      <c r="B60" s="205"/>
      <c r="C60" s="205"/>
      <c r="D60" s="196"/>
      <c r="E60" s="197">
        <f>SUM(E50:E59)</f>
        <v>0</v>
      </c>
      <c r="F60" s="198"/>
      <c r="G60" s="197">
        <f>SUM(G50:G59)</f>
        <v>0</v>
      </c>
      <c r="H60" s="196"/>
      <c r="I60" s="197">
        <f>SUM(I50:I59)</f>
        <v>0</v>
      </c>
      <c r="J60" s="198"/>
      <c r="K60" s="295">
        <f>SUM(K50:K59)</f>
        <v>0</v>
      </c>
    </row>
    <row r="61" spans="1:11" s="199" customFormat="1" ht="13.5" thickBot="1" x14ac:dyDescent="0.25">
      <c r="A61" s="296" t="s">
        <v>299</v>
      </c>
      <c r="B61" s="307"/>
      <c r="C61" s="307"/>
      <c r="D61" s="296"/>
      <c r="E61" s="299">
        <f>E60/Jardineiro_CEGUA!F22</f>
        <v>0</v>
      </c>
      <c r="F61" s="298"/>
      <c r="G61" s="299">
        <f>G60/Jardineiro_CEPIR!F22</f>
        <v>0</v>
      </c>
      <c r="H61" s="296"/>
      <c r="I61" s="299">
        <f>I60/Jardineiro_CESJC!F22</f>
        <v>0</v>
      </c>
      <c r="J61" s="298"/>
      <c r="K61" s="299">
        <f>K60/Jardineiro_CESOR!F22</f>
        <v>0</v>
      </c>
    </row>
    <row r="62" spans="1:11" x14ac:dyDescent="0.2">
      <c r="A62" s="300"/>
      <c r="B62" s="301"/>
      <c r="C62" s="301"/>
      <c r="D62" s="301"/>
      <c r="E62" s="301"/>
      <c r="F62" s="301"/>
      <c r="G62" s="301"/>
      <c r="H62" s="301"/>
      <c r="I62" s="301"/>
      <c r="J62" s="301"/>
      <c r="K62" s="302"/>
    </row>
    <row r="63" spans="1:11" s="206" customFormat="1" x14ac:dyDescent="0.2">
      <c r="A63" s="353" t="s">
        <v>388</v>
      </c>
      <c r="B63" s="376" t="s">
        <v>307</v>
      </c>
      <c r="C63" s="356" t="s">
        <v>308</v>
      </c>
      <c r="D63" s="347" t="s">
        <v>255</v>
      </c>
      <c r="E63" s="348"/>
      <c r="F63" s="347" t="s">
        <v>256</v>
      </c>
      <c r="G63" s="348"/>
      <c r="H63" s="347" t="s">
        <v>257</v>
      </c>
      <c r="I63" s="348"/>
      <c r="J63" s="347" t="s">
        <v>258</v>
      </c>
      <c r="K63" s="349"/>
    </row>
    <row r="64" spans="1:11" s="206" customFormat="1" x14ac:dyDescent="0.2">
      <c r="A64" s="354"/>
      <c r="B64" s="373"/>
      <c r="C64" s="358"/>
      <c r="D64" s="289" t="s">
        <v>133</v>
      </c>
      <c r="E64" s="289" t="s">
        <v>134</v>
      </c>
      <c r="F64" s="289" t="s">
        <v>133</v>
      </c>
      <c r="G64" s="289" t="s">
        <v>134</v>
      </c>
      <c r="H64" s="289" t="s">
        <v>133</v>
      </c>
      <c r="I64" s="289" t="s">
        <v>134</v>
      </c>
      <c r="J64" s="289" t="s">
        <v>133</v>
      </c>
      <c r="K64" s="290" t="s">
        <v>134</v>
      </c>
    </row>
    <row r="65" spans="1:11" s="210" customFormat="1" x14ac:dyDescent="0.2">
      <c r="A65" s="303" t="s">
        <v>296</v>
      </c>
      <c r="B65" s="308">
        <v>0</v>
      </c>
      <c r="C65" s="207">
        <v>0.1</v>
      </c>
      <c r="D65" s="208">
        <v>1</v>
      </c>
      <c r="E65" s="209">
        <f>ROUND(((B65*C65)*D65)/12,2)</f>
        <v>0</v>
      </c>
      <c r="F65" s="117">
        <v>1</v>
      </c>
      <c r="G65" s="209">
        <f>ROUND(((B65*C65)*F65)/12,2)</f>
        <v>0</v>
      </c>
      <c r="H65" s="117">
        <v>2</v>
      </c>
      <c r="I65" s="209">
        <f>ROUND(((B65*C65)*H65)/12,2)</f>
        <v>0</v>
      </c>
      <c r="J65" s="117">
        <v>2</v>
      </c>
      <c r="K65" s="309">
        <f>ROUND(((B65*C65)*J65)/12,2)</f>
        <v>0</v>
      </c>
    </row>
    <row r="66" spans="1:11" s="52" customFormat="1" ht="13.5" thickBot="1" x14ac:dyDescent="0.25">
      <c r="A66" s="368" t="s">
        <v>317</v>
      </c>
      <c r="B66" s="369"/>
      <c r="C66" s="370"/>
      <c r="D66" s="310"/>
      <c r="E66" s="211">
        <f>SUM(E65:E65)</f>
        <v>0</v>
      </c>
      <c r="F66" s="310"/>
      <c r="G66" s="211">
        <f>SUM(G65:G65)</f>
        <v>0</v>
      </c>
      <c r="H66" s="310"/>
      <c r="I66" s="211">
        <f>SUM(I65:I65)</f>
        <v>0</v>
      </c>
      <c r="J66" s="310"/>
      <c r="K66" s="311">
        <f>SUM(K65:K65)</f>
        <v>0</v>
      </c>
    </row>
    <row r="67" spans="1:11" s="199" customFormat="1" ht="13.5" thickBot="1" x14ac:dyDescent="0.25">
      <c r="A67" s="363" t="s">
        <v>285</v>
      </c>
      <c r="B67" s="364"/>
      <c r="C67" s="365"/>
      <c r="D67" s="296"/>
      <c r="E67" s="299">
        <f>E66/Jardineiro_CEPIR!F22</f>
        <v>0</v>
      </c>
      <c r="F67" s="298"/>
      <c r="G67" s="299">
        <f>G66/Jardineiro_CEPIR!F22</f>
        <v>0</v>
      </c>
      <c r="H67" s="296"/>
      <c r="I67" s="299">
        <f>I66/Jardineiro_CESJC!F22</f>
        <v>0</v>
      </c>
      <c r="J67" s="298"/>
      <c r="K67" s="299">
        <f>K66/Jardineiro_CESOR!F22</f>
        <v>0</v>
      </c>
    </row>
    <row r="68" spans="1:11" x14ac:dyDescent="0.2">
      <c r="A68" s="300"/>
      <c r="B68" s="301"/>
      <c r="C68" s="301"/>
      <c r="D68" s="301"/>
      <c r="E68" s="301"/>
      <c r="F68" s="301"/>
      <c r="G68" s="301"/>
      <c r="H68" s="301"/>
      <c r="I68" s="301"/>
      <c r="J68" s="301"/>
      <c r="K68" s="302"/>
    </row>
    <row r="69" spans="1:11" x14ac:dyDescent="0.2">
      <c r="A69" s="353" t="s">
        <v>300</v>
      </c>
      <c r="B69" s="359" t="s">
        <v>287</v>
      </c>
      <c r="C69" s="361" t="s">
        <v>132</v>
      </c>
      <c r="D69" s="347" t="s">
        <v>255</v>
      </c>
      <c r="E69" s="348"/>
      <c r="F69" s="347" t="s">
        <v>256</v>
      </c>
      <c r="G69" s="348"/>
      <c r="H69" s="347" t="s">
        <v>257</v>
      </c>
      <c r="I69" s="348"/>
      <c r="J69" s="347" t="s">
        <v>258</v>
      </c>
      <c r="K69" s="349"/>
    </row>
    <row r="70" spans="1:11" x14ac:dyDescent="0.2">
      <c r="A70" s="354"/>
      <c r="B70" s="360"/>
      <c r="C70" s="362"/>
      <c r="D70" s="289" t="s">
        <v>133</v>
      </c>
      <c r="E70" s="289" t="s">
        <v>134</v>
      </c>
      <c r="F70" s="289" t="s">
        <v>133</v>
      </c>
      <c r="G70" s="289" t="s">
        <v>134</v>
      </c>
      <c r="H70" s="289" t="s">
        <v>133</v>
      </c>
      <c r="I70" s="289" t="s">
        <v>134</v>
      </c>
      <c r="J70" s="289" t="s">
        <v>133</v>
      </c>
      <c r="K70" s="290" t="s">
        <v>134</v>
      </c>
    </row>
    <row r="71" spans="1:11" x14ac:dyDescent="0.2">
      <c r="A71" s="291" t="s">
        <v>301</v>
      </c>
      <c r="B71" s="194">
        <v>6</v>
      </c>
      <c r="C71" s="195">
        <v>0</v>
      </c>
      <c r="D71" s="194">
        <v>10</v>
      </c>
      <c r="E71" s="195">
        <f t="shared" ref="E71:E79" si="20">ROUND((C71*D71)/B71,2)</f>
        <v>0</v>
      </c>
      <c r="F71" s="194">
        <v>2</v>
      </c>
      <c r="G71" s="195">
        <f t="shared" ref="G71:G79" si="21">ROUND((C71*F71)/B71,2)</f>
        <v>0</v>
      </c>
      <c r="H71" s="194">
        <v>3</v>
      </c>
      <c r="I71" s="195">
        <f t="shared" ref="I71:I79" si="22">ROUND((C71*H71)/B71,2)</f>
        <v>0</v>
      </c>
      <c r="J71" s="194">
        <v>5</v>
      </c>
      <c r="K71" s="292">
        <f t="shared" ref="K71:K79" si="23">ROUND((C71*J71)/B71,2)</f>
        <v>0</v>
      </c>
    </row>
    <row r="72" spans="1:11" x14ac:dyDescent="0.2">
      <c r="A72" s="291" t="s">
        <v>302</v>
      </c>
      <c r="B72" s="194">
        <v>24</v>
      </c>
      <c r="C72" s="195">
        <v>0</v>
      </c>
      <c r="D72" s="194">
        <v>0</v>
      </c>
      <c r="E72" s="195">
        <f t="shared" si="20"/>
        <v>0</v>
      </c>
      <c r="F72" s="194">
        <v>1</v>
      </c>
      <c r="G72" s="195">
        <f t="shared" si="21"/>
        <v>0</v>
      </c>
      <c r="H72" s="194">
        <v>1</v>
      </c>
      <c r="I72" s="195">
        <f t="shared" si="22"/>
        <v>0</v>
      </c>
      <c r="J72" s="194">
        <v>1</v>
      </c>
      <c r="K72" s="292">
        <f t="shared" si="23"/>
        <v>0</v>
      </c>
    </row>
    <row r="73" spans="1:11" x14ac:dyDescent="0.2">
      <c r="A73" s="291" t="s">
        <v>303</v>
      </c>
      <c r="B73" s="194">
        <v>24</v>
      </c>
      <c r="C73" s="195">
        <v>0</v>
      </c>
      <c r="D73" s="194">
        <v>1</v>
      </c>
      <c r="E73" s="195">
        <f t="shared" si="20"/>
        <v>0</v>
      </c>
      <c r="F73" s="194">
        <v>1</v>
      </c>
      <c r="G73" s="195">
        <f t="shared" si="21"/>
        <v>0</v>
      </c>
      <c r="H73" s="194">
        <v>1</v>
      </c>
      <c r="I73" s="195">
        <f t="shared" si="22"/>
        <v>0</v>
      </c>
      <c r="J73" s="194">
        <v>1</v>
      </c>
      <c r="K73" s="292">
        <f t="shared" si="23"/>
        <v>0</v>
      </c>
    </row>
    <row r="74" spans="1:11" x14ac:dyDescent="0.2">
      <c r="A74" s="291" t="s">
        <v>304</v>
      </c>
      <c r="B74" s="194">
        <v>12</v>
      </c>
      <c r="C74" s="195">
        <v>0</v>
      </c>
      <c r="D74" s="194">
        <v>1</v>
      </c>
      <c r="E74" s="195">
        <f t="shared" si="20"/>
        <v>0</v>
      </c>
      <c r="F74" s="194">
        <v>2</v>
      </c>
      <c r="G74" s="195">
        <f t="shared" si="21"/>
        <v>0</v>
      </c>
      <c r="H74" s="194">
        <v>1</v>
      </c>
      <c r="I74" s="195">
        <f t="shared" si="22"/>
        <v>0</v>
      </c>
      <c r="J74" s="194">
        <v>2</v>
      </c>
      <c r="K74" s="292">
        <f t="shared" si="23"/>
        <v>0</v>
      </c>
    </row>
    <row r="75" spans="1:11" x14ac:dyDescent="0.2">
      <c r="A75" s="291" t="s">
        <v>305</v>
      </c>
      <c r="B75" s="194">
        <v>12</v>
      </c>
      <c r="C75" s="195">
        <v>0</v>
      </c>
      <c r="D75" s="194">
        <v>1</v>
      </c>
      <c r="E75" s="195">
        <f t="shared" si="20"/>
        <v>0</v>
      </c>
      <c r="F75" s="194">
        <v>2</v>
      </c>
      <c r="G75" s="195">
        <f t="shared" si="21"/>
        <v>0</v>
      </c>
      <c r="H75" s="194">
        <v>2</v>
      </c>
      <c r="I75" s="195">
        <f t="shared" si="22"/>
        <v>0</v>
      </c>
      <c r="J75" s="194">
        <v>2</v>
      </c>
      <c r="K75" s="292">
        <f t="shared" si="23"/>
        <v>0</v>
      </c>
    </row>
    <row r="76" spans="1:11" x14ac:dyDescent="0.2">
      <c r="A76" s="294" t="s">
        <v>345</v>
      </c>
      <c r="B76" s="194">
        <v>12</v>
      </c>
      <c r="C76" s="195">
        <v>0</v>
      </c>
      <c r="D76" s="118">
        <v>8</v>
      </c>
      <c r="E76" s="195">
        <f t="shared" si="20"/>
        <v>0</v>
      </c>
      <c r="F76" s="118">
        <v>7</v>
      </c>
      <c r="G76" s="195">
        <f t="shared" si="21"/>
        <v>0</v>
      </c>
      <c r="H76" s="194">
        <v>22</v>
      </c>
      <c r="I76" s="195">
        <f t="shared" si="22"/>
        <v>0</v>
      </c>
      <c r="J76" s="118">
        <v>25</v>
      </c>
      <c r="K76" s="292">
        <f t="shared" si="23"/>
        <v>0</v>
      </c>
    </row>
    <row r="77" spans="1:11" x14ac:dyDescent="0.2">
      <c r="A77" s="294" t="s">
        <v>346</v>
      </c>
      <c r="B77" s="194">
        <v>12</v>
      </c>
      <c r="C77" s="195">
        <v>0</v>
      </c>
      <c r="D77" s="118">
        <v>3</v>
      </c>
      <c r="E77" s="195">
        <f t="shared" si="20"/>
        <v>0</v>
      </c>
      <c r="F77" s="118">
        <v>4</v>
      </c>
      <c r="G77" s="195">
        <f t="shared" si="21"/>
        <v>0</v>
      </c>
      <c r="H77" s="194">
        <v>4</v>
      </c>
      <c r="I77" s="195">
        <f t="shared" si="22"/>
        <v>0</v>
      </c>
      <c r="J77" s="118">
        <v>5</v>
      </c>
      <c r="K77" s="292">
        <f t="shared" si="23"/>
        <v>0</v>
      </c>
    </row>
    <row r="78" spans="1:11" x14ac:dyDescent="0.2">
      <c r="A78" s="294" t="s">
        <v>364</v>
      </c>
      <c r="B78" s="194">
        <v>12</v>
      </c>
      <c r="C78" s="195">
        <v>0</v>
      </c>
      <c r="D78" s="118">
        <v>5</v>
      </c>
      <c r="E78" s="195">
        <f t="shared" si="20"/>
        <v>0</v>
      </c>
      <c r="F78" s="118">
        <v>6</v>
      </c>
      <c r="G78" s="195">
        <f t="shared" si="21"/>
        <v>0</v>
      </c>
      <c r="H78" s="194">
        <v>17</v>
      </c>
      <c r="I78" s="195">
        <f t="shared" si="22"/>
        <v>0</v>
      </c>
      <c r="J78" s="118">
        <v>14</v>
      </c>
      <c r="K78" s="292">
        <f t="shared" si="23"/>
        <v>0</v>
      </c>
    </row>
    <row r="79" spans="1:11" x14ac:dyDescent="0.2">
      <c r="A79" s="294" t="s">
        <v>347</v>
      </c>
      <c r="B79" s="194">
        <v>12</v>
      </c>
      <c r="C79" s="195">
        <v>0</v>
      </c>
      <c r="D79" s="118">
        <v>7</v>
      </c>
      <c r="E79" s="195">
        <f t="shared" si="20"/>
        <v>0</v>
      </c>
      <c r="F79" s="118">
        <v>8</v>
      </c>
      <c r="G79" s="195">
        <f t="shared" si="21"/>
        <v>0</v>
      </c>
      <c r="H79" s="194">
        <v>17</v>
      </c>
      <c r="I79" s="195">
        <f t="shared" si="22"/>
        <v>0</v>
      </c>
      <c r="J79" s="118">
        <v>18</v>
      </c>
      <c r="K79" s="292">
        <f t="shared" si="23"/>
        <v>0</v>
      </c>
    </row>
    <row r="80" spans="1:11" ht="13.5" thickBot="1" x14ac:dyDescent="0.25">
      <c r="A80" s="306" t="s">
        <v>284</v>
      </c>
      <c r="B80" s="205"/>
      <c r="C80" s="205"/>
      <c r="D80" s="196"/>
      <c r="E80" s="197">
        <f>SUM(E71:E79)</f>
        <v>0</v>
      </c>
      <c r="F80" s="198"/>
      <c r="G80" s="197">
        <f>SUM(G71:G79)</f>
        <v>0</v>
      </c>
      <c r="H80" s="196"/>
      <c r="I80" s="197">
        <f>SUM(I71:I79)</f>
        <v>0</v>
      </c>
      <c r="J80" s="198"/>
      <c r="K80" s="295">
        <f>SUM(K71:K79)</f>
        <v>0</v>
      </c>
    </row>
    <row r="81" spans="1:11" s="199" customFormat="1" ht="13.5" thickBot="1" x14ac:dyDescent="0.25">
      <c r="A81" s="296" t="s">
        <v>299</v>
      </c>
      <c r="B81" s="307"/>
      <c r="C81" s="307"/>
      <c r="D81" s="296"/>
      <c r="E81" s="299">
        <f>E80/('Agente de Higienização_CEGUA'!F22+Jardineiro_CEGUA!F22)</f>
        <v>0</v>
      </c>
      <c r="F81" s="298"/>
      <c r="G81" s="299">
        <f>G80/('Agente de Higienização_CEPIR'!F22+Jardineiro_CEPIR!F22)</f>
        <v>0</v>
      </c>
      <c r="H81" s="296"/>
      <c r="I81" s="299">
        <f>I80/('Líder de Limpeza_CESJC'!F22+'Agente de Hig_CESJC_Diuturno'!F22+'Agente de Higienização_CESJC'!F22+Jardineiro_CESJC!F22)</f>
        <v>0</v>
      </c>
      <c r="J81" s="298"/>
      <c r="K81" s="299">
        <f>K80/(Encarregado_CESOR!F22+'Agente de Hig_CESOR_Div turnos'!F22+'Agente de Hig_CESOR_Diuturno'!F22+Jardineiro_CESOR!F22)</f>
        <v>0</v>
      </c>
    </row>
    <row r="82" spans="1:11" ht="13.5" thickBot="1" x14ac:dyDescent="0.25">
      <c r="A82" s="326"/>
      <c r="B82" s="327"/>
      <c r="C82" s="327"/>
      <c r="D82" s="327"/>
      <c r="E82" s="327"/>
      <c r="F82" s="327"/>
      <c r="G82" s="327"/>
      <c r="H82" s="327"/>
      <c r="I82" s="327"/>
      <c r="J82" s="327"/>
      <c r="K82" s="328"/>
    </row>
    <row r="83" spans="1:11" s="206" customFormat="1" x14ac:dyDescent="0.2">
      <c r="A83" s="371" t="s">
        <v>306</v>
      </c>
      <c r="B83" s="372" t="s">
        <v>307</v>
      </c>
      <c r="C83" s="374" t="s">
        <v>308</v>
      </c>
      <c r="D83" s="366" t="s">
        <v>255</v>
      </c>
      <c r="E83" s="375"/>
      <c r="F83" s="366" t="s">
        <v>256</v>
      </c>
      <c r="G83" s="375"/>
      <c r="H83" s="366" t="s">
        <v>257</v>
      </c>
      <c r="I83" s="375"/>
      <c r="J83" s="366" t="s">
        <v>258</v>
      </c>
      <c r="K83" s="367"/>
    </row>
    <row r="84" spans="1:11" s="206" customFormat="1" x14ac:dyDescent="0.2">
      <c r="A84" s="354"/>
      <c r="B84" s="373"/>
      <c r="C84" s="358"/>
      <c r="D84" s="289" t="s">
        <v>133</v>
      </c>
      <c r="E84" s="289" t="s">
        <v>134</v>
      </c>
      <c r="F84" s="289" t="s">
        <v>133</v>
      </c>
      <c r="G84" s="289" t="s">
        <v>134</v>
      </c>
      <c r="H84" s="289" t="s">
        <v>133</v>
      </c>
      <c r="I84" s="289" t="s">
        <v>134</v>
      </c>
      <c r="J84" s="289" t="s">
        <v>133</v>
      </c>
      <c r="K84" s="290" t="s">
        <v>134</v>
      </c>
    </row>
    <row r="85" spans="1:11" s="210" customFormat="1" x14ac:dyDescent="0.2">
      <c r="A85" s="312" t="s">
        <v>309</v>
      </c>
      <c r="B85" s="308">
        <v>0</v>
      </c>
      <c r="C85" s="207">
        <v>0.1</v>
      </c>
      <c r="D85" s="208">
        <v>1</v>
      </c>
      <c r="E85" s="209">
        <f>ROUND(((B85*C85)*D85)/12,2)</f>
        <v>0</v>
      </c>
      <c r="F85" s="117">
        <v>1</v>
      </c>
      <c r="G85" s="209">
        <f>ROUND(((B85*C85)*F85)/12,2)</f>
        <v>0</v>
      </c>
      <c r="H85" s="117">
        <v>1</v>
      </c>
      <c r="I85" s="209">
        <f>ROUND(((B85*C85)*H85)/12,2)</f>
        <v>0</v>
      </c>
      <c r="J85" s="117">
        <v>1</v>
      </c>
      <c r="K85" s="309">
        <f>ROUND(((B85*C85)*J85)/12,2)</f>
        <v>0</v>
      </c>
    </row>
    <row r="86" spans="1:11" s="52" customFormat="1" x14ac:dyDescent="0.2">
      <c r="A86" s="312" t="s">
        <v>310</v>
      </c>
      <c r="B86" s="308">
        <v>0</v>
      </c>
      <c r="C86" s="207">
        <v>0.1</v>
      </c>
      <c r="D86" s="208">
        <v>0</v>
      </c>
      <c r="E86" s="209">
        <f>ROUND(((B86*C86)*D86)/12,2)</f>
        <v>0</v>
      </c>
      <c r="F86" s="117">
        <v>1</v>
      </c>
      <c r="G86" s="209">
        <f>ROUND(((B86*C86)*F86)/12,2)</f>
        <v>0</v>
      </c>
      <c r="H86" s="117">
        <v>0</v>
      </c>
      <c r="I86" s="209">
        <f>ROUND(((B86*C86)*H86)/12,2)</f>
        <v>0</v>
      </c>
      <c r="J86" s="117">
        <v>0</v>
      </c>
      <c r="K86" s="309">
        <f>ROUND(((B86*C86)*J86)/12,2)</f>
        <v>0</v>
      </c>
    </row>
    <row r="87" spans="1:11" s="52" customFormat="1" x14ac:dyDescent="0.2">
      <c r="A87" s="312" t="s">
        <v>311</v>
      </c>
      <c r="B87" s="308">
        <v>0</v>
      </c>
      <c r="C87" s="207">
        <v>0.1</v>
      </c>
      <c r="D87" s="208">
        <v>3</v>
      </c>
      <c r="E87" s="209">
        <f t="shared" ref="E87:E92" si="24">ROUND(((B87*C87)*D87)/12,2)</f>
        <v>0</v>
      </c>
      <c r="F87" s="117">
        <v>2</v>
      </c>
      <c r="G87" s="209">
        <f t="shared" ref="G87:G92" si="25">ROUND(((B87*C87)*F87)/12,2)</f>
        <v>0</v>
      </c>
      <c r="H87" s="117">
        <v>2</v>
      </c>
      <c r="I87" s="209">
        <v>0</v>
      </c>
      <c r="J87" s="117">
        <v>2</v>
      </c>
      <c r="K87" s="309">
        <f t="shared" ref="K87:K92" si="26">ROUND(((B87*C87)*J87)/12,2)</f>
        <v>0</v>
      </c>
    </row>
    <row r="88" spans="1:11" s="52" customFormat="1" x14ac:dyDescent="0.2">
      <c r="A88" s="312" t="s">
        <v>312</v>
      </c>
      <c r="B88" s="308">
        <v>0</v>
      </c>
      <c r="C88" s="207">
        <v>0.1</v>
      </c>
      <c r="D88" s="208">
        <v>1</v>
      </c>
      <c r="E88" s="209">
        <f t="shared" si="24"/>
        <v>0</v>
      </c>
      <c r="F88" s="117">
        <v>2</v>
      </c>
      <c r="G88" s="209">
        <f t="shared" si="25"/>
        <v>0</v>
      </c>
      <c r="H88" s="117">
        <v>12</v>
      </c>
      <c r="I88" s="209">
        <f t="shared" ref="I88:I92" si="27">ROUND(((B88*C88)*H88)/12,2)</f>
        <v>0</v>
      </c>
      <c r="J88" s="117">
        <v>6</v>
      </c>
      <c r="K88" s="309">
        <f t="shared" si="26"/>
        <v>0</v>
      </c>
    </row>
    <row r="89" spans="1:11" s="52" customFormat="1" x14ac:dyDescent="0.2">
      <c r="A89" s="312" t="s">
        <v>313</v>
      </c>
      <c r="B89" s="308">
        <v>0</v>
      </c>
      <c r="C89" s="207">
        <v>0.1</v>
      </c>
      <c r="D89" s="208">
        <v>1</v>
      </c>
      <c r="E89" s="209">
        <f t="shared" si="24"/>
        <v>0</v>
      </c>
      <c r="F89" s="117">
        <v>1</v>
      </c>
      <c r="G89" s="209">
        <f t="shared" si="25"/>
        <v>0</v>
      </c>
      <c r="H89" s="117">
        <v>3</v>
      </c>
      <c r="I89" s="209">
        <f t="shared" si="27"/>
        <v>0</v>
      </c>
      <c r="J89" s="117">
        <v>0</v>
      </c>
      <c r="K89" s="309">
        <f t="shared" si="26"/>
        <v>0</v>
      </c>
    </row>
    <row r="90" spans="1:11" s="52" customFormat="1" x14ac:dyDescent="0.2">
      <c r="A90" s="312" t="s">
        <v>314</v>
      </c>
      <c r="B90" s="308">
        <v>0</v>
      </c>
      <c r="C90" s="207">
        <v>0.1</v>
      </c>
      <c r="D90" s="208">
        <v>1</v>
      </c>
      <c r="E90" s="209">
        <f t="shared" si="24"/>
        <v>0</v>
      </c>
      <c r="F90" s="117">
        <v>1</v>
      </c>
      <c r="G90" s="209">
        <f t="shared" si="25"/>
        <v>0</v>
      </c>
      <c r="H90" s="117">
        <v>2</v>
      </c>
      <c r="I90" s="209">
        <f t="shared" si="27"/>
        <v>0</v>
      </c>
      <c r="J90" s="117">
        <v>2</v>
      </c>
      <c r="K90" s="309">
        <f t="shared" si="26"/>
        <v>0</v>
      </c>
    </row>
    <row r="91" spans="1:11" s="52" customFormat="1" x14ac:dyDescent="0.2">
      <c r="A91" s="312" t="s">
        <v>315</v>
      </c>
      <c r="B91" s="308">
        <v>0</v>
      </c>
      <c r="C91" s="207">
        <v>0.1</v>
      </c>
      <c r="D91" s="208">
        <v>1</v>
      </c>
      <c r="E91" s="209">
        <f t="shared" si="24"/>
        <v>0</v>
      </c>
      <c r="F91" s="117">
        <v>1</v>
      </c>
      <c r="G91" s="209">
        <f t="shared" si="25"/>
        <v>0</v>
      </c>
      <c r="H91" s="117">
        <v>1</v>
      </c>
      <c r="I91" s="209">
        <f t="shared" si="27"/>
        <v>0</v>
      </c>
      <c r="J91" s="117">
        <v>1</v>
      </c>
      <c r="K91" s="309">
        <f t="shared" si="26"/>
        <v>0</v>
      </c>
    </row>
    <row r="92" spans="1:11" s="52" customFormat="1" x14ac:dyDescent="0.2">
      <c r="A92" s="312" t="s">
        <v>316</v>
      </c>
      <c r="B92" s="308">
        <v>0</v>
      </c>
      <c r="C92" s="207">
        <v>0.1</v>
      </c>
      <c r="D92" s="208">
        <v>0</v>
      </c>
      <c r="E92" s="209">
        <f t="shared" si="24"/>
        <v>0</v>
      </c>
      <c r="F92" s="117">
        <v>0</v>
      </c>
      <c r="G92" s="209">
        <f t="shared" si="25"/>
        <v>0</v>
      </c>
      <c r="H92" s="117">
        <v>0</v>
      </c>
      <c r="I92" s="209">
        <f t="shared" si="27"/>
        <v>0</v>
      </c>
      <c r="J92" s="117">
        <v>1</v>
      </c>
      <c r="K92" s="309">
        <f t="shared" si="26"/>
        <v>0</v>
      </c>
    </row>
    <row r="93" spans="1:11" s="52" customFormat="1" x14ac:dyDescent="0.2">
      <c r="A93" s="312" t="s">
        <v>340</v>
      </c>
      <c r="B93" s="308">
        <v>0</v>
      </c>
      <c r="C93" s="207">
        <v>0.1</v>
      </c>
      <c r="D93" s="208">
        <v>3</v>
      </c>
      <c r="E93" s="209">
        <f t="shared" ref="E93:E95" si="28">ROUND(((B93*C93)*D93)/12,2)</f>
        <v>0</v>
      </c>
      <c r="F93" s="117">
        <v>0</v>
      </c>
      <c r="G93" s="209">
        <f t="shared" ref="G93:G95" si="29">ROUND(((B93*C93)*F93)/12,2)</f>
        <v>0</v>
      </c>
      <c r="H93" s="117">
        <v>0</v>
      </c>
      <c r="I93" s="209">
        <f t="shared" ref="I93:I95" si="30">ROUND(((B93*C93)*H93)/12,2)</f>
        <v>0</v>
      </c>
      <c r="J93" s="117">
        <v>0</v>
      </c>
      <c r="K93" s="309">
        <f t="shared" ref="K93:K95" si="31">ROUND(((B93*C93)*J93)/12,2)</f>
        <v>0</v>
      </c>
    </row>
    <row r="94" spans="1:11" s="52" customFormat="1" x14ac:dyDescent="0.2">
      <c r="A94" s="312" t="s">
        <v>357</v>
      </c>
      <c r="B94" s="308">
        <v>0</v>
      </c>
      <c r="C94" s="207">
        <v>0.1</v>
      </c>
      <c r="D94" s="208">
        <v>1</v>
      </c>
      <c r="E94" s="209">
        <f t="shared" si="28"/>
        <v>0</v>
      </c>
      <c r="F94" s="117">
        <v>0</v>
      </c>
      <c r="G94" s="209">
        <f t="shared" si="29"/>
        <v>0</v>
      </c>
      <c r="H94" s="117">
        <v>0</v>
      </c>
      <c r="I94" s="209">
        <f t="shared" si="30"/>
        <v>0</v>
      </c>
      <c r="J94" s="117">
        <v>0</v>
      </c>
      <c r="K94" s="309">
        <f t="shared" si="31"/>
        <v>0</v>
      </c>
    </row>
    <row r="95" spans="1:11" s="52" customFormat="1" x14ac:dyDescent="0.2">
      <c r="A95" s="312" t="s">
        <v>341</v>
      </c>
      <c r="B95" s="308">
        <v>0</v>
      </c>
      <c r="C95" s="207">
        <v>0.1</v>
      </c>
      <c r="D95" s="208">
        <v>0</v>
      </c>
      <c r="E95" s="209">
        <f t="shared" si="28"/>
        <v>0</v>
      </c>
      <c r="F95" s="117">
        <v>1</v>
      </c>
      <c r="G95" s="209">
        <f t="shared" si="29"/>
        <v>0</v>
      </c>
      <c r="H95" s="117">
        <v>0</v>
      </c>
      <c r="I95" s="209">
        <f t="shared" si="30"/>
        <v>0</v>
      </c>
      <c r="J95" s="117">
        <v>2</v>
      </c>
      <c r="K95" s="309">
        <f t="shared" si="31"/>
        <v>0</v>
      </c>
    </row>
    <row r="96" spans="1:11" s="52" customFormat="1" ht="13.5" thickBot="1" x14ac:dyDescent="0.25">
      <c r="A96" s="368" t="s">
        <v>317</v>
      </c>
      <c r="B96" s="369"/>
      <c r="C96" s="370"/>
      <c r="D96" s="310"/>
      <c r="E96" s="211">
        <f>SUM(E85:E95)</f>
        <v>0</v>
      </c>
      <c r="F96" s="310"/>
      <c r="G96" s="211">
        <f>SUM(G85:G95)</f>
        <v>0</v>
      </c>
      <c r="H96" s="310"/>
      <c r="I96" s="211">
        <f>SUM(I85:I95)</f>
        <v>0</v>
      </c>
      <c r="J96" s="310"/>
      <c r="K96" s="311">
        <f>SUM(K85:K95)</f>
        <v>0</v>
      </c>
    </row>
    <row r="97" spans="1:11" s="199" customFormat="1" ht="13.5" thickBot="1" x14ac:dyDescent="0.25">
      <c r="A97" s="363" t="s">
        <v>285</v>
      </c>
      <c r="B97" s="364"/>
      <c r="C97" s="365"/>
      <c r="D97" s="296"/>
      <c r="E97" s="299">
        <f>E96/('Agente de Higienização_CEGUA'!F22+Jardineiro_CEGUA!F22)</f>
        <v>0</v>
      </c>
      <c r="F97" s="298"/>
      <c r="G97" s="299">
        <f>G96/('Agente de Higienização_CEPIR'!F22+Jardineiro_CEPIR!F22)</f>
        <v>0</v>
      </c>
      <c r="H97" s="296"/>
      <c r="I97" s="299">
        <f>I96/('Líder de Limpeza_CESJC'!F22+'Agente de Hig_CESJC_Diuturno'!F22+'Agente de Higienização_CESJC'!F22+Jardineiro_CESJC!F22)</f>
        <v>0</v>
      </c>
      <c r="J97" s="298"/>
      <c r="K97" s="299">
        <f>K96/(Encarregado_CESOR!F22+'Agente de Hig_CESOR_Div turnos'!F22+'Agente de Hig_CESOR_Diuturno'!F22+Jardineiro_CESOR!F22)</f>
        <v>0</v>
      </c>
    </row>
    <row r="98" spans="1:11" s="212" customFormat="1" x14ac:dyDescent="0.2">
      <c r="A98" s="350"/>
      <c r="B98" s="351"/>
      <c r="C98" s="351"/>
      <c r="D98" s="351"/>
      <c r="E98" s="351"/>
      <c r="F98" s="351"/>
      <c r="G98" s="351"/>
      <c r="H98" s="351"/>
      <c r="I98" s="351"/>
      <c r="J98" s="351"/>
      <c r="K98" s="352"/>
    </row>
    <row r="99" spans="1:11" s="200" customFormat="1" x14ac:dyDescent="0.2">
      <c r="A99" s="353" t="s">
        <v>318</v>
      </c>
      <c r="B99" s="359" t="s">
        <v>287</v>
      </c>
      <c r="C99" s="361" t="s">
        <v>132</v>
      </c>
      <c r="D99" s="347" t="s">
        <v>255</v>
      </c>
      <c r="E99" s="348"/>
      <c r="F99" s="347" t="s">
        <v>256</v>
      </c>
      <c r="G99" s="348"/>
      <c r="H99" s="347" t="s">
        <v>257</v>
      </c>
      <c r="I99" s="348"/>
      <c r="J99" s="347" t="s">
        <v>258</v>
      </c>
      <c r="K99" s="349"/>
    </row>
    <row r="100" spans="1:11" s="200" customFormat="1" x14ac:dyDescent="0.2">
      <c r="A100" s="354"/>
      <c r="B100" s="360"/>
      <c r="C100" s="362"/>
      <c r="D100" s="289" t="s">
        <v>133</v>
      </c>
      <c r="E100" s="289" t="s">
        <v>134</v>
      </c>
      <c r="F100" s="289" t="s">
        <v>133</v>
      </c>
      <c r="G100" s="289" t="s">
        <v>134</v>
      </c>
      <c r="H100" s="289" t="s">
        <v>133</v>
      </c>
      <c r="I100" s="289" t="s">
        <v>134</v>
      </c>
      <c r="J100" s="289" t="s">
        <v>133</v>
      </c>
      <c r="K100" s="290" t="s">
        <v>134</v>
      </c>
    </row>
    <row r="101" spans="1:11" x14ac:dyDescent="0.2">
      <c r="A101" s="303" t="s">
        <v>319</v>
      </c>
      <c r="B101" s="201">
        <v>6</v>
      </c>
      <c r="C101" s="203">
        <v>0</v>
      </c>
      <c r="D101" s="201">
        <v>2</v>
      </c>
      <c r="E101" s="195">
        <f>ROUND((C101*D101)/B101,2)</f>
        <v>0</v>
      </c>
      <c r="F101" s="201">
        <v>6</v>
      </c>
      <c r="G101" s="195">
        <f>ROUND((C101*F101)/B101,2)</f>
        <v>0</v>
      </c>
      <c r="H101" s="201">
        <v>9</v>
      </c>
      <c r="I101" s="195">
        <f>ROUND((C101*H101)/B101,2)</f>
        <v>0</v>
      </c>
      <c r="J101" s="201">
        <v>15</v>
      </c>
      <c r="K101" s="292">
        <f>ROUND((C101*J101)/B101,2)</f>
        <v>0</v>
      </c>
    </row>
    <row r="102" spans="1:11" x14ac:dyDescent="0.2">
      <c r="A102" s="303" t="s">
        <v>320</v>
      </c>
      <c r="B102" s="201">
        <v>12</v>
      </c>
      <c r="C102" s="203">
        <v>0</v>
      </c>
      <c r="D102" s="201">
        <v>1</v>
      </c>
      <c r="E102" s="195">
        <f t="shared" ref="E102:E122" si="32">ROUND((C102*D102)/B102,2)</f>
        <v>0</v>
      </c>
      <c r="F102" s="201">
        <v>1</v>
      </c>
      <c r="G102" s="195">
        <f t="shared" ref="G102:G122" si="33">ROUND((C102*F102)/B102,2)</f>
        <v>0</v>
      </c>
      <c r="H102" s="201">
        <v>2</v>
      </c>
      <c r="I102" s="195">
        <f t="shared" ref="I102:I122" si="34">ROUND((C102*H102)/B102,2)</f>
        <v>0</v>
      </c>
      <c r="J102" s="201">
        <v>4</v>
      </c>
      <c r="K102" s="292">
        <f t="shared" ref="K102:K122" si="35">ROUND((C102*J102)/B102,2)</f>
        <v>0</v>
      </c>
    </row>
    <row r="103" spans="1:11" x14ac:dyDescent="0.2">
      <c r="A103" s="303" t="s">
        <v>321</v>
      </c>
      <c r="B103" s="201">
        <v>6</v>
      </c>
      <c r="C103" s="203">
        <v>0</v>
      </c>
      <c r="D103" s="201">
        <v>2</v>
      </c>
      <c r="E103" s="195">
        <f t="shared" si="32"/>
        <v>0</v>
      </c>
      <c r="F103" s="201">
        <v>6</v>
      </c>
      <c r="G103" s="195">
        <f t="shared" si="33"/>
        <v>0</v>
      </c>
      <c r="H103" s="201">
        <v>9</v>
      </c>
      <c r="I103" s="195">
        <f t="shared" si="34"/>
        <v>0</v>
      </c>
      <c r="J103" s="201">
        <v>15</v>
      </c>
      <c r="K103" s="292">
        <f t="shared" si="35"/>
        <v>0</v>
      </c>
    </row>
    <row r="104" spans="1:11" x14ac:dyDescent="0.2">
      <c r="A104" s="303" t="s">
        <v>322</v>
      </c>
      <c r="B104" s="201">
        <v>6</v>
      </c>
      <c r="C104" s="203">
        <v>0</v>
      </c>
      <c r="D104" s="201">
        <v>2</v>
      </c>
      <c r="E104" s="195">
        <f t="shared" si="32"/>
        <v>0</v>
      </c>
      <c r="F104" s="201">
        <v>6</v>
      </c>
      <c r="G104" s="195">
        <f t="shared" si="33"/>
        <v>0</v>
      </c>
      <c r="H104" s="201">
        <v>9</v>
      </c>
      <c r="I104" s="195">
        <f t="shared" si="34"/>
        <v>0</v>
      </c>
      <c r="J104" s="201">
        <v>15</v>
      </c>
      <c r="K104" s="292">
        <f t="shared" si="35"/>
        <v>0</v>
      </c>
    </row>
    <row r="105" spans="1:11" x14ac:dyDescent="0.2">
      <c r="A105" s="303" t="s">
        <v>323</v>
      </c>
      <c r="B105" s="201">
        <v>1</v>
      </c>
      <c r="C105" s="203">
        <v>0</v>
      </c>
      <c r="D105" s="201">
        <v>2</v>
      </c>
      <c r="E105" s="195">
        <f t="shared" si="32"/>
        <v>0</v>
      </c>
      <c r="F105" s="201">
        <v>6</v>
      </c>
      <c r="G105" s="195">
        <f t="shared" si="33"/>
        <v>0</v>
      </c>
      <c r="H105" s="201">
        <v>9</v>
      </c>
      <c r="I105" s="195">
        <f t="shared" si="34"/>
        <v>0</v>
      </c>
      <c r="J105" s="201">
        <v>15</v>
      </c>
      <c r="K105" s="292">
        <f t="shared" si="35"/>
        <v>0</v>
      </c>
    </row>
    <row r="106" spans="1:11" x14ac:dyDescent="0.2">
      <c r="A106" s="303" t="s">
        <v>324</v>
      </c>
      <c r="B106" s="201">
        <v>6</v>
      </c>
      <c r="C106" s="203">
        <v>0</v>
      </c>
      <c r="D106" s="201">
        <v>2</v>
      </c>
      <c r="E106" s="195">
        <f t="shared" si="32"/>
        <v>0</v>
      </c>
      <c r="F106" s="201">
        <v>6</v>
      </c>
      <c r="G106" s="195">
        <f t="shared" si="33"/>
        <v>0</v>
      </c>
      <c r="H106" s="201">
        <v>9</v>
      </c>
      <c r="I106" s="195">
        <f t="shared" si="34"/>
        <v>0</v>
      </c>
      <c r="J106" s="201">
        <v>15</v>
      </c>
      <c r="K106" s="292">
        <f t="shared" si="35"/>
        <v>0</v>
      </c>
    </row>
    <row r="107" spans="1:11" x14ac:dyDescent="0.2">
      <c r="A107" s="303" t="s">
        <v>325</v>
      </c>
      <c r="B107" s="201">
        <v>12</v>
      </c>
      <c r="C107" s="203">
        <v>0</v>
      </c>
      <c r="D107" s="201">
        <v>1</v>
      </c>
      <c r="E107" s="195">
        <f t="shared" si="32"/>
        <v>0</v>
      </c>
      <c r="F107" s="201">
        <v>6</v>
      </c>
      <c r="G107" s="195">
        <f t="shared" si="33"/>
        <v>0</v>
      </c>
      <c r="H107" s="201">
        <v>9</v>
      </c>
      <c r="I107" s="195">
        <f t="shared" si="34"/>
        <v>0</v>
      </c>
      <c r="J107" s="201">
        <v>10</v>
      </c>
      <c r="K107" s="292">
        <f t="shared" si="35"/>
        <v>0</v>
      </c>
    </row>
    <row r="108" spans="1:11" x14ac:dyDescent="0.2">
      <c r="A108" s="303" t="s">
        <v>326</v>
      </c>
      <c r="B108" s="201">
        <v>6</v>
      </c>
      <c r="C108" s="203">
        <v>0</v>
      </c>
      <c r="D108" s="201">
        <v>2</v>
      </c>
      <c r="E108" s="195">
        <f t="shared" si="32"/>
        <v>0</v>
      </c>
      <c r="F108" s="201">
        <v>6</v>
      </c>
      <c r="G108" s="195">
        <f t="shared" si="33"/>
        <v>0</v>
      </c>
      <c r="H108" s="201">
        <v>9</v>
      </c>
      <c r="I108" s="195">
        <f t="shared" si="34"/>
        <v>0</v>
      </c>
      <c r="J108" s="201">
        <v>15</v>
      </c>
      <c r="K108" s="292">
        <f t="shared" si="35"/>
        <v>0</v>
      </c>
    </row>
    <row r="109" spans="1:11" x14ac:dyDescent="0.2">
      <c r="A109" s="303" t="s">
        <v>327</v>
      </c>
      <c r="B109" s="201">
        <v>1</v>
      </c>
      <c r="C109" s="203">
        <v>0</v>
      </c>
      <c r="D109" s="201">
        <v>2</v>
      </c>
      <c r="E109" s="195">
        <f t="shared" si="32"/>
        <v>0</v>
      </c>
      <c r="F109" s="201">
        <v>6</v>
      </c>
      <c r="G109" s="195">
        <f t="shared" si="33"/>
        <v>0</v>
      </c>
      <c r="H109" s="201">
        <v>9</v>
      </c>
      <c r="I109" s="195">
        <f t="shared" si="34"/>
        <v>0</v>
      </c>
      <c r="J109" s="201">
        <v>15</v>
      </c>
      <c r="K109" s="292">
        <f t="shared" si="35"/>
        <v>0</v>
      </c>
    </row>
    <row r="110" spans="1:11" ht="13.5" thickBot="1" x14ac:dyDescent="0.25">
      <c r="A110" s="303" t="s">
        <v>328</v>
      </c>
      <c r="B110" s="201">
        <v>1</v>
      </c>
      <c r="C110" s="203">
        <v>0</v>
      </c>
      <c r="D110" s="201">
        <v>4</v>
      </c>
      <c r="E110" s="195">
        <f t="shared" si="32"/>
        <v>0</v>
      </c>
      <c r="F110" s="201">
        <v>18</v>
      </c>
      <c r="G110" s="195">
        <f t="shared" si="33"/>
        <v>0</v>
      </c>
      <c r="H110" s="201">
        <v>18</v>
      </c>
      <c r="I110" s="195">
        <f t="shared" si="34"/>
        <v>0</v>
      </c>
      <c r="J110" s="201">
        <v>30</v>
      </c>
      <c r="K110" s="292">
        <f>ROUND((C110*J110)/B110,2)</f>
        <v>0</v>
      </c>
    </row>
    <row r="111" spans="1:11" ht="13.5" thickBot="1" x14ac:dyDescent="0.25">
      <c r="A111" s="313" t="s">
        <v>329</v>
      </c>
      <c r="B111" s="314"/>
      <c r="C111" s="315"/>
      <c r="D111" s="316"/>
      <c r="E111" s="317">
        <f>SUM(E101:E110)</f>
        <v>0</v>
      </c>
      <c r="F111" s="313"/>
      <c r="G111" s="317">
        <f>SUM(G101:G110)</f>
        <v>0</v>
      </c>
      <c r="H111" s="316"/>
      <c r="I111" s="317">
        <f>SUM(I101:I110)</f>
        <v>0</v>
      </c>
      <c r="J111" s="313"/>
      <c r="K111" s="317">
        <f>SUM(K101:K110)</f>
        <v>0</v>
      </c>
    </row>
    <row r="112" spans="1:11" s="199" customFormat="1" ht="13.5" thickBot="1" x14ac:dyDescent="0.25">
      <c r="A112" s="296" t="s">
        <v>299</v>
      </c>
      <c r="B112" s="307"/>
      <c r="C112" s="307"/>
      <c r="D112" s="296"/>
      <c r="E112" s="299">
        <f>E111/('Agente de Higienização_CEGUA'!F22+Jardineiro_CEGUA!F22)</f>
        <v>0</v>
      </c>
      <c r="F112" s="298"/>
      <c r="G112" s="299">
        <f>G111/('Agente de Higienização_CEPIR'!F22+Jardineiro_CEPIR!F22)</f>
        <v>0</v>
      </c>
      <c r="H112" s="296"/>
      <c r="I112" s="299">
        <f>I111/('Líder de Limpeza_CESJC'!F22+'Agente de Hig_CESJC_Diuturno'!F22+'Agente de Higienização_CESJC'!F22+Jardineiro_CESJC!F22)</f>
        <v>0</v>
      </c>
      <c r="J112" s="298"/>
      <c r="K112" s="299">
        <f>K111/(Encarregado_CESOR!F22+'Agente de Hig_CESOR_Div turnos'!F22+'Agente de Hig_CESOR_Diuturno'!F22+Jardineiro_CESOR!F22)</f>
        <v>0</v>
      </c>
    </row>
    <row r="113" spans="1:11" x14ac:dyDescent="0.2">
      <c r="A113" s="303"/>
      <c r="B113" s="201"/>
      <c r="C113" s="203"/>
      <c r="D113" s="201"/>
      <c r="E113" s="195"/>
      <c r="F113" s="201"/>
      <c r="G113" s="195"/>
      <c r="H113" s="201"/>
      <c r="I113" s="195"/>
      <c r="J113" s="201"/>
      <c r="K113" s="292"/>
    </row>
    <row r="114" spans="1:11" s="200" customFormat="1" x14ac:dyDescent="0.2">
      <c r="A114" s="353" t="s">
        <v>207</v>
      </c>
      <c r="B114" s="359" t="s">
        <v>287</v>
      </c>
      <c r="C114" s="361" t="s">
        <v>132</v>
      </c>
      <c r="D114" s="347" t="s">
        <v>255</v>
      </c>
      <c r="E114" s="348"/>
      <c r="F114" s="347" t="s">
        <v>256</v>
      </c>
      <c r="G114" s="348"/>
      <c r="H114" s="347" t="s">
        <v>257</v>
      </c>
      <c r="I114" s="348"/>
      <c r="J114" s="347" t="s">
        <v>258</v>
      </c>
      <c r="K114" s="349"/>
    </row>
    <row r="115" spans="1:11" s="200" customFormat="1" x14ac:dyDescent="0.2">
      <c r="A115" s="354"/>
      <c r="B115" s="360"/>
      <c r="C115" s="362"/>
      <c r="D115" s="289" t="s">
        <v>133</v>
      </c>
      <c r="E115" s="289" t="s">
        <v>134</v>
      </c>
      <c r="F115" s="289" t="s">
        <v>133</v>
      </c>
      <c r="G115" s="289" t="s">
        <v>134</v>
      </c>
      <c r="H115" s="289" t="s">
        <v>133</v>
      </c>
      <c r="I115" s="289" t="s">
        <v>134</v>
      </c>
      <c r="J115" s="289" t="s">
        <v>133</v>
      </c>
      <c r="K115" s="290" t="s">
        <v>134</v>
      </c>
    </row>
    <row r="116" spans="1:11" x14ac:dyDescent="0.2">
      <c r="A116" s="303" t="s">
        <v>358</v>
      </c>
      <c r="B116" s="201">
        <v>6</v>
      </c>
      <c r="C116" s="203">
        <v>0</v>
      </c>
      <c r="D116" s="201">
        <v>4</v>
      </c>
      <c r="E116" s="195">
        <f t="shared" si="32"/>
        <v>0</v>
      </c>
      <c r="F116" s="201">
        <v>4</v>
      </c>
      <c r="G116" s="195">
        <f t="shared" si="33"/>
        <v>0</v>
      </c>
      <c r="H116" s="201">
        <v>4</v>
      </c>
      <c r="I116" s="195">
        <f t="shared" si="34"/>
        <v>0</v>
      </c>
      <c r="J116" s="201">
        <v>4</v>
      </c>
      <c r="K116" s="292">
        <f t="shared" si="35"/>
        <v>0</v>
      </c>
    </row>
    <row r="117" spans="1:11" x14ac:dyDescent="0.2">
      <c r="A117" s="303" t="s">
        <v>199</v>
      </c>
      <c r="B117" s="201">
        <v>6</v>
      </c>
      <c r="C117" s="203">
        <v>0</v>
      </c>
      <c r="D117" s="201">
        <v>4</v>
      </c>
      <c r="E117" s="195">
        <f t="shared" ref="E117:E121" si="36">ROUND((C117*D117)/B117,2)</f>
        <v>0</v>
      </c>
      <c r="F117" s="201">
        <v>4</v>
      </c>
      <c r="G117" s="195">
        <f t="shared" ref="G117:G121" si="37">ROUND((C117*F117)/B117,2)</f>
        <v>0</v>
      </c>
      <c r="H117" s="201">
        <v>4</v>
      </c>
      <c r="I117" s="195">
        <f t="shared" ref="I117:I121" si="38">ROUND((C117*H117)/B117,2)</f>
        <v>0</v>
      </c>
      <c r="J117" s="201">
        <v>4</v>
      </c>
      <c r="K117" s="292">
        <f t="shared" ref="K117:K121" si="39">ROUND((C117*J117)/B117,2)</f>
        <v>0</v>
      </c>
    </row>
    <row r="118" spans="1:11" x14ac:dyDescent="0.2">
      <c r="A118" s="303" t="s">
        <v>200</v>
      </c>
      <c r="B118" s="201">
        <v>6</v>
      </c>
      <c r="C118" s="203">
        <v>0</v>
      </c>
      <c r="D118" s="201">
        <v>2</v>
      </c>
      <c r="E118" s="195">
        <f t="shared" si="36"/>
        <v>0</v>
      </c>
      <c r="F118" s="201">
        <v>2</v>
      </c>
      <c r="G118" s="195">
        <f t="shared" si="37"/>
        <v>0</v>
      </c>
      <c r="H118" s="201">
        <v>2</v>
      </c>
      <c r="I118" s="195">
        <f t="shared" si="38"/>
        <v>0</v>
      </c>
      <c r="J118" s="201">
        <v>2</v>
      </c>
      <c r="K118" s="292">
        <f t="shared" si="39"/>
        <v>0</v>
      </c>
    </row>
    <row r="119" spans="1:11" x14ac:dyDescent="0.2">
      <c r="A119" s="303" t="s">
        <v>359</v>
      </c>
      <c r="B119" s="201">
        <v>6</v>
      </c>
      <c r="C119" s="203">
        <v>0</v>
      </c>
      <c r="D119" s="201">
        <v>2</v>
      </c>
      <c r="E119" s="195">
        <f t="shared" si="36"/>
        <v>0</v>
      </c>
      <c r="F119" s="201">
        <v>2</v>
      </c>
      <c r="G119" s="195">
        <f t="shared" si="37"/>
        <v>0</v>
      </c>
      <c r="H119" s="201">
        <v>2</v>
      </c>
      <c r="I119" s="195">
        <f t="shared" si="38"/>
        <v>0</v>
      </c>
      <c r="J119" s="201">
        <v>2</v>
      </c>
      <c r="K119" s="292">
        <f t="shared" si="39"/>
        <v>0</v>
      </c>
    </row>
    <row r="120" spans="1:11" x14ac:dyDescent="0.2">
      <c r="A120" s="303" t="s">
        <v>360</v>
      </c>
      <c r="B120" s="201">
        <v>6</v>
      </c>
      <c r="C120" s="203">
        <v>0</v>
      </c>
      <c r="D120" s="201">
        <v>1</v>
      </c>
      <c r="E120" s="195">
        <f t="shared" si="36"/>
        <v>0</v>
      </c>
      <c r="F120" s="201">
        <v>1</v>
      </c>
      <c r="G120" s="195">
        <f t="shared" si="37"/>
        <v>0</v>
      </c>
      <c r="H120" s="201">
        <v>1</v>
      </c>
      <c r="I120" s="195">
        <f t="shared" si="38"/>
        <v>0</v>
      </c>
      <c r="J120" s="201">
        <v>1</v>
      </c>
      <c r="K120" s="292">
        <f t="shared" si="39"/>
        <v>0</v>
      </c>
    </row>
    <row r="121" spans="1:11" x14ac:dyDescent="0.2">
      <c r="A121" s="303" t="s">
        <v>361</v>
      </c>
      <c r="B121" s="201">
        <v>6</v>
      </c>
      <c r="C121" s="203">
        <v>0</v>
      </c>
      <c r="D121" s="201">
        <v>1</v>
      </c>
      <c r="E121" s="195">
        <f t="shared" si="36"/>
        <v>0</v>
      </c>
      <c r="F121" s="201">
        <v>1</v>
      </c>
      <c r="G121" s="195">
        <f t="shared" si="37"/>
        <v>0</v>
      </c>
      <c r="H121" s="201">
        <v>1</v>
      </c>
      <c r="I121" s="195">
        <f t="shared" si="38"/>
        <v>0</v>
      </c>
      <c r="J121" s="201">
        <v>1</v>
      </c>
      <c r="K121" s="292">
        <f t="shared" si="39"/>
        <v>0</v>
      </c>
    </row>
    <row r="122" spans="1:11" x14ac:dyDescent="0.2">
      <c r="A122" s="303" t="s">
        <v>201</v>
      </c>
      <c r="B122" s="201">
        <v>6</v>
      </c>
      <c r="C122" s="203">
        <v>0</v>
      </c>
      <c r="D122" s="201">
        <v>6</v>
      </c>
      <c r="E122" s="195">
        <f t="shared" si="32"/>
        <v>0</v>
      </c>
      <c r="F122" s="201">
        <v>6</v>
      </c>
      <c r="G122" s="195">
        <f t="shared" si="33"/>
        <v>0</v>
      </c>
      <c r="H122" s="201">
        <v>6</v>
      </c>
      <c r="I122" s="195">
        <f t="shared" si="34"/>
        <v>0</v>
      </c>
      <c r="J122" s="201">
        <v>6</v>
      </c>
      <c r="K122" s="292">
        <f t="shared" si="35"/>
        <v>0</v>
      </c>
    </row>
    <row r="123" spans="1:11" ht="13.5" thickBot="1" x14ac:dyDescent="0.25">
      <c r="A123" s="318"/>
      <c r="B123" s="319"/>
      <c r="C123" s="320"/>
      <c r="D123" s="319"/>
      <c r="E123" s="321"/>
      <c r="F123" s="322"/>
      <c r="G123" s="321"/>
      <c r="H123" s="322"/>
      <c r="I123" s="321"/>
      <c r="J123" s="322"/>
      <c r="K123" s="323"/>
    </row>
    <row r="124" spans="1:11" ht="13.5" thickBot="1" x14ac:dyDescent="0.25">
      <c r="A124" s="313" t="s">
        <v>330</v>
      </c>
      <c r="B124" s="314"/>
      <c r="C124" s="315"/>
      <c r="D124" s="316"/>
      <c r="E124" s="317">
        <f>SUM(E116:E123)</f>
        <v>0</v>
      </c>
      <c r="F124" s="313"/>
      <c r="G124" s="317">
        <f>SUM(G116:G123)</f>
        <v>0</v>
      </c>
      <c r="H124" s="316"/>
      <c r="I124" s="317">
        <f>SUM(I116:I123)</f>
        <v>0</v>
      </c>
      <c r="J124" s="313"/>
      <c r="K124" s="317">
        <f>SUM(K116:K123)</f>
        <v>0</v>
      </c>
    </row>
    <row r="125" spans="1:11" s="199" customFormat="1" x14ac:dyDescent="0.2">
      <c r="A125" s="350"/>
      <c r="B125" s="351"/>
      <c r="C125" s="351"/>
      <c r="D125" s="351"/>
      <c r="E125" s="351"/>
      <c r="F125" s="351"/>
      <c r="G125" s="351"/>
      <c r="H125" s="351"/>
      <c r="I125" s="351"/>
      <c r="J125" s="351"/>
      <c r="K125" s="352"/>
    </row>
    <row r="126" spans="1:11" s="206" customFormat="1" x14ac:dyDescent="0.2">
      <c r="A126" s="353" t="s">
        <v>331</v>
      </c>
      <c r="B126" s="355" t="s">
        <v>332</v>
      </c>
      <c r="C126" s="356"/>
      <c r="D126" s="347" t="s">
        <v>255</v>
      </c>
      <c r="E126" s="348"/>
      <c r="F126" s="347" t="s">
        <v>256</v>
      </c>
      <c r="G126" s="348"/>
      <c r="H126" s="347" t="s">
        <v>257</v>
      </c>
      <c r="I126" s="348"/>
      <c r="J126" s="347" t="s">
        <v>258</v>
      </c>
      <c r="K126" s="349"/>
    </row>
    <row r="127" spans="1:11" s="206" customFormat="1" x14ac:dyDescent="0.2">
      <c r="A127" s="354"/>
      <c r="B127" s="357"/>
      <c r="C127" s="358"/>
      <c r="D127" s="347" t="s">
        <v>133</v>
      </c>
      <c r="E127" s="348"/>
      <c r="F127" s="347" t="s">
        <v>133</v>
      </c>
      <c r="G127" s="348"/>
      <c r="H127" s="347" t="s">
        <v>133</v>
      </c>
      <c r="I127" s="348"/>
      <c r="J127" s="347" t="s">
        <v>133</v>
      </c>
      <c r="K127" s="349"/>
    </row>
    <row r="128" spans="1:11" s="52" customFormat="1" x14ac:dyDescent="0.2">
      <c r="A128" s="324" t="s">
        <v>333</v>
      </c>
      <c r="B128" s="342">
        <v>60</v>
      </c>
      <c r="C128" s="343"/>
      <c r="D128" s="344">
        <v>1</v>
      </c>
      <c r="E128" s="345"/>
      <c r="F128" s="344">
        <v>1</v>
      </c>
      <c r="G128" s="345"/>
      <c r="H128" s="344">
        <v>1</v>
      </c>
      <c r="I128" s="345"/>
      <c r="J128" s="344">
        <v>1</v>
      </c>
      <c r="K128" s="346"/>
    </row>
    <row r="129" spans="1:11" s="52" customFormat="1" x14ac:dyDescent="0.2">
      <c r="A129" s="324" t="s">
        <v>334</v>
      </c>
      <c r="B129" s="342">
        <v>60</v>
      </c>
      <c r="C129" s="343"/>
      <c r="D129" s="344">
        <v>1</v>
      </c>
      <c r="E129" s="345"/>
      <c r="F129" s="344">
        <v>1</v>
      </c>
      <c r="G129" s="345"/>
      <c r="H129" s="344">
        <v>1</v>
      </c>
      <c r="I129" s="345"/>
      <c r="J129" s="344">
        <v>1</v>
      </c>
      <c r="K129" s="346"/>
    </row>
    <row r="130" spans="1:11" s="52" customFormat="1" x14ac:dyDescent="0.2">
      <c r="A130" s="324" t="s">
        <v>335</v>
      </c>
      <c r="B130" s="342">
        <v>60</v>
      </c>
      <c r="C130" s="343"/>
      <c r="D130" s="344">
        <v>1</v>
      </c>
      <c r="E130" s="345"/>
      <c r="F130" s="344">
        <v>1</v>
      </c>
      <c r="G130" s="345"/>
      <c r="H130" s="344">
        <v>1</v>
      </c>
      <c r="I130" s="345"/>
      <c r="J130" s="344">
        <v>1</v>
      </c>
      <c r="K130" s="346"/>
    </row>
    <row r="131" spans="1:11" s="52" customFormat="1" x14ac:dyDescent="0.2">
      <c r="A131" s="324" t="s">
        <v>336</v>
      </c>
      <c r="B131" s="342">
        <v>60</v>
      </c>
      <c r="C131" s="343"/>
      <c r="D131" s="344">
        <v>1</v>
      </c>
      <c r="E131" s="345"/>
      <c r="F131" s="344">
        <v>1</v>
      </c>
      <c r="G131" s="345"/>
      <c r="H131" s="344">
        <v>1</v>
      </c>
      <c r="I131" s="345"/>
      <c r="J131" s="344">
        <v>1</v>
      </c>
      <c r="K131" s="346"/>
    </row>
    <row r="132" spans="1:11" s="52" customFormat="1" x14ac:dyDescent="0.2">
      <c r="A132" s="324" t="s">
        <v>337</v>
      </c>
      <c r="B132" s="342">
        <v>60</v>
      </c>
      <c r="C132" s="343"/>
      <c r="D132" s="344">
        <v>1</v>
      </c>
      <c r="E132" s="345"/>
      <c r="F132" s="344">
        <v>1</v>
      </c>
      <c r="G132" s="345"/>
      <c r="H132" s="344">
        <v>1</v>
      </c>
      <c r="I132" s="345"/>
      <c r="J132" s="344">
        <v>1</v>
      </c>
      <c r="K132" s="346"/>
    </row>
    <row r="133" spans="1:11" ht="13.5" thickBot="1" x14ac:dyDescent="0.25">
      <c r="A133" s="325" t="s">
        <v>338</v>
      </c>
      <c r="B133" s="337">
        <v>60</v>
      </c>
      <c r="C133" s="338"/>
      <c r="D133" s="339">
        <v>1</v>
      </c>
      <c r="E133" s="340"/>
      <c r="F133" s="339">
        <v>1</v>
      </c>
      <c r="G133" s="340"/>
      <c r="H133" s="339">
        <v>1</v>
      </c>
      <c r="I133" s="340"/>
      <c r="J133" s="339">
        <v>1</v>
      </c>
      <c r="K133" s="341"/>
    </row>
  </sheetData>
  <mergeCells count="100">
    <mergeCell ref="A45:C45"/>
    <mergeCell ref="A46:C46"/>
    <mergeCell ref="C48:C49"/>
    <mergeCell ref="F48:G48"/>
    <mergeCell ref="A1:K1"/>
    <mergeCell ref="A2:K2"/>
    <mergeCell ref="A3:K3"/>
    <mergeCell ref="A4:A5"/>
    <mergeCell ref="B4:B5"/>
    <mergeCell ref="C4:C5"/>
    <mergeCell ref="D4:E4"/>
    <mergeCell ref="F4:G4"/>
    <mergeCell ref="H4:I4"/>
    <mergeCell ref="J4:K4"/>
    <mergeCell ref="J69:K69"/>
    <mergeCell ref="D48:E48"/>
    <mergeCell ref="A63:A64"/>
    <mergeCell ref="B63:B64"/>
    <mergeCell ref="C63:C64"/>
    <mergeCell ref="D63:E63"/>
    <mergeCell ref="A66:C66"/>
    <mergeCell ref="A67:C67"/>
    <mergeCell ref="B69:B70"/>
    <mergeCell ref="C69:C70"/>
    <mergeCell ref="D69:E69"/>
    <mergeCell ref="F69:G69"/>
    <mergeCell ref="H69:I69"/>
    <mergeCell ref="F63:G63"/>
    <mergeCell ref="A48:A49"/>
    <mergeCell ref="B48:B49"/>
    <mergeCell ref="J83:K83"/>
    <mergeCell ref="A96:C96"/>
    <mergeCell ref="A83:A84"/>
    <mergeCell ref="B83:B84"/>
    <mergeCell ref="C83:C84"/>
    <mergeCell ref="D83:E83"/>
    <mergeCell ref="F83:G83"/>
    <mergeCell ref="H83:I83"/>
    <mergeCell ref="H48:I48"/>
    <mergeCell ref="H63:I63"/>
    <mergeCell ref="J63:K63"/>
    <mergeCell ref="J48:K48"/>
    <mergeCell ref="A69:A70"/>
    <mergeCell ref="D114:E114"/>
    <mergeCell ref="F114:G114"/>
    <mergeCell ref="A97:C97"/>
    <mergeCell ref="A98:K98"/>
    <mergeCell ref="A99:A100"/>
    <mergeCell ref="B99:B100"/>
    <mergeCell ref="C99:C100"/>
    <mergeCell ref="D99:E99"/>
    <mergeCell ref="F99:G99"/>
    <mergeCell ref="H99:I99"/>
    <mergeCell ref="J99:K99"/>
    <mergeCell ref="H114:I114"/>
    <mergeCell ref="J114:K114"/>
    <mergeCell ref="A125:K125"/>
    <mergeCell ref="A126:A127"/>
    <mergeCell ref="B126:C127"/>
    <mergeCell ref="D126:E126"/>
    <mergeCell ref="F126:G126"/>
    <mergeCell ref="H126:I126"/>
    <mergeCell ref="J126:K126"/>
    <mergeCell ref="D127:E127"/>
    <mergeCell ref="F127:G127"/>
    <mergeCell ref="H127:I127"/>
    <mergeCell ref="J127:K127"/>
    <mergeCell ref="A114:A115"/>
    <mergeCell ref="B114:B115"/>
    <mergeCell ref="C114:C115"/>
    <mergeCell ref="B128:C128"/>
    <mergeCell ref="D128:E128"/>
    <mergeCell ref="F128:G128"/>
    <mergeCell ref="H128:I128"/>
    <mergeCell ref="J128:K128"/>
    <mergeCell ref="B130:C130"/>
    <mergeCell ref="D130:E130"/>
    <mergeCell ref="F130:G130"/>
    <mergeCell ref="H130:I130"/>
    <mergeCell ref="J130:K130"/>
    <mergeCell ref="B129:C129"/>
    <mergeCell ref="D129:E129"/>
    <mergeCell ref="F129:G129"/>
    <mergeCell ref="H129:I129"/>
    <mergeCell ref="J129:K129"/>
    <mergeCell ref="B132:C132"/>
    <mergeCell ref="D132:E132"/>
    <mergeCell ref="F132:G132"/>
    <mergeCell ref="H132:I132"/>
    <mergeCell ref="J132:K132"/>
    <mergeCell ref="B131:C131"/>
    <mergeCell ref="D131:E131"/>
    <mergeCell ref="F131:G131"/>
    <mergeCell ref="H131:I131"/>
    <mergeCell ref="J131:K131"/>
    <mergeCell ref="B133:C133"/>
    <mergeCell ref="D133:E133"/>
    <mergeCell ref="F133:G133"/>
    <mergeCell ref="H133:I133"/>
    <mergeCell ref="J133:K133"/>
  </mergeCells>
  <pageMargins left="0.78740157480314965" right="0.78740157480314965" top="0.78740157480314965" bottom="0.78740157480314965" header="0.31496062992125984" footer="0.31496062992125984"/>
  <pageSetup paperSize="9" scale="52" orientation="portrait" r:id="rId1"/>
  <headerFooter>
    <oddHeader>&amp;RModelo (Nome da Empresa)</oddHeader>
  </headerFooter>
  <rowBreaks count="1" manualBreakCount="1">
    <brk id="82"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11">
    <tabColor theme="4" tint="0.59999389629810485"/>
  </sheetPr>
  <dimension ref="A1:H148"/>
  <sheetViews>
    <sheetView view="pageBreakPreview" topLeftCell="A88" zoomScaleNormal="100" zoomScaleSheetLayoutView="100" workbookViewId="0">
      <selection activeCell="B47" sqref="B47:E47"/>
    </sheetView>
  </sheetViews>
  <sheetFormatPr defaultColWidth="9.140625" defaultRowHeight="12.75" x14ac:dyDescent="0.2"/>
  <cols>
    <col min="1" max="1" width="4.7109375" style="1" customWidth="1"/>
    <col min="2" max="2" width="19.7109375" style="1" customWidth="1"/>
    <col min="3" max="5" width="11.7109375" style="1" customWidth="1"/>
    <col min="6" max="7" width="13.7109375" style="1" customWidth="1"/>
    <col min="8" max="16381" width="9.140625" style="1"/>
    <col min="16382" max="16384" width="17" style="1" customWidth="1"/>
  </cols>
  <sheetData>
    <row r="1" spans="1:8" ht="30" customHeight="1" thickBot="1" x14ac:dyDescent="0.25">
      <c r="A1" s="477" t="s">
        <v>13</v>
      </c>
      <c r="B1" s="477"/>
      <c r="C1" s="477"/>
      <c r="D1" s="477"/>
      <c r="E1" s="477"/>
      <c r="F1" s="477"/>
      <c r="G1" s="477"/>
    </row>
    <row r="2" spans="1:8" ht="18.75" customHeight="1" x14ac:dyDescent="0.2">
      <c r="A2" s="475" t="s">
        <v>235</v>
      </c>
      <c r="B2" s="476"/>
      <c r="C2" s="476"/>
      <c r="D2" s="2"/>
      <c r="E2" s="2"/>
      <c r="F2" s="478"/>
      <c r="G2" s="479"/>
    </row>
    <row r="3" spans="1:8" ht="18" customHeight="1" x14ac:dyDescent="0.2">
      <c r="A3" s="480" t="s">
        <v>236</v>
      </c>
      <c r="B3" s="481"/>
      <c r="C3" s="481"/>
      <c r="D3" s="481"/>
      <c r="E3" s="481"/>
      <c r="F3" s="481"/>
      <c r="G3" s="482"/>
    </row>
    <row r="4" spans="1:8" ht="18" customHeight="1" thickBot="1" x14ac:dyDescent="0.25">
      <c r="A4" s="483"/>
      <c r="B4" s="484"/>
      <c r="C4" s="484"/>
      <c r="D4" s="484"/>
      <c r="E4" s="484"/>
      <c r="F4" s="484"/>
      <c r="G4" s="485"/>
    </row>
    <row r="5" spans="1:8" ht="14.1" customHeight="1" x14ac:dyDescent="0.2">
      <c r="A5" s="486" t="s">
        <v>4</v>
      </c>
      <c r="B5" s="487"/>
      <c r="C5" s="487"/>
      <c r="D5" s="487"/>
      <c r="E5" s="487"/>
      <c r="F5" s="488"/>
      <c r="G5" s="489"/>
    </row>
    <row r="6" spans="1:8" x14ac:dyDescent="0.2">
      <c r="A6" s="460" t="s">
        <v>15</v>
      </c>
      <c r="B6" s="461"/>
      <c r="C6" s="461"/>
      <c r="D6" s="461"/>
      <c r="E6" s="462"/>
      <c r="F6" s="452"/>
      <c r="G6" s="453"/>
    </row>
    <row r="7" spans="1:8" ht="14.1" customHeight="1" x14ac:dyDescent="0.2">
      <c r="A7" s="460" t="s">
        <v>10</v>
      </c>
      <c r="B7" s="461"/>
      <c r="C7" s="461"/>
      <c r="D7" s="461"/>
      <c r="E7" s="462"/>
      <c r="F7" s="492" t="s">
        <v>238</v>
      </c>
      <c r="G7" s="453"/>
    </row>
    <row r="8" spans="1:8" ht="19.5" customHeight="1" x14ac:dyDescent="0.2">
      <c r="A8" s="493" t="s">
        <v>411</v>
      </c>
      <c r="B8" s="494"/>
      <c r="C8" s="494"/>
      <c r="D8" s="494"/>
      <c r="E8" s="494"/>
      <c r="F8" s="494"/>
      <c r="G8" s="495"/>
    </row>
    <row r="9" spans="1:8" ht="19.5" customHeight="1" x14ac:dyDescent="0.2">
      <c r="A9" s="496"/>
      <c r="B9" s="497"/>
      <c r="C9" s="497"/>
      <c r="D9" s="497"/>
      <c r="E9" s="497"/>
      <c r="F9" s="497"/>
      <c r="G9" s="498"/>
    </row>
    <row r="10" spans="1:8" ht="14.1" customHeight="1" x14ac:dyDescent="0.2">
      <c r="A10" s="455" t="s">
        <v>16</v>
      </c>
      <c r="B10" s="456"/>
      <c r="C10" s="456"/>
      <c r="D10" s="456"/>
      <c r="E10" s="457"/>
      <c r="F10" s="490">
        <v>2023</v>
      </c>
      <c r="G10" s="491"/>
    </row>
    <row r="11" spans="1:8" ht="14.1" customHeight="1" x14ac:dyDescent="0.2">
      <c r="A11" s="455" t="s">
        <v>17</v>
      </c>
      <c r="B11" s="456"/>
      <c r="C11" s="456"/>
      <c r="D11" s="456"/>
      <c r="E11" s="457"/>
      <c r="F11" s="490" t="s">
        <v>148</v>
      </c>
      <c r="G11" s="491"/>
    </row>
    <row r="12" spans="1:8" ht="14.1" customHeight="1" x14ac:dyDescent="0.2">
      <c r="A12" s="455" t="s">
        <v>18</v>
      </c>
      <c r="B12" s="456"/>
      <c r="C12" s="456"/>
      <c r="D12" s="456"/>
      <c r="E12" s="457"/>
      <c r="F12" s="490" t="s">
        <v>19</v>
      </c>
      <c r="G12" s="491"/>
    </row>
    <row r="13" spans="1:8" ht="14.1" customHeight="1" x14ac:dyDescent="0.2">
      <c r="A13" s="455" t="s">
        <v>9</v>
      </c>
      <c r="B13" s="456"/>
      <c r="C13" s="456"/>
      <c r="D13" s="456"/>
      <c r="E13" s="457"/>
      <c r="F13" s="490" t="s">
        <v>8</v>
      </c>
      <c r="G13" s="491"/>
    </row>
    <row r="14" spans="1:8" ht="14.1" customHeight="1" x14ac:dyDescent="0.2">
      <c r="A14" s="412" t="s">
        <v>5</v>
      </c>
      <c r="B14" s="413"/>
      <c r="C14" s="413"/>
      <c r="D14" s="413"/>
      <c r="E14" s="413"/>
      <c r="F14" s="414"/>
      <c r="G14" s="415"/>
    </row>
    <row r="15" spans="1:8" ht="14.1" customHeight="1" x14ac:dyDescent="0.2">
      <c r="A15" s="455" t="s">
        <v>6</v>
      </c>
      <c r="B15" s="456"/>
      <c r="C15" s="456"/>
      <c r="D15" s="456"/>
      <c r="E15" s="457"/>
      <c r="F15" s="469">
        <v>0</v>
      </c>
      <c r="G15" s="470"/>
    </row>
    <row r="16" spans="1:8" ht="14.1" customHeight="1" x14ac:dyDescent="0.2">
      <c r="A16" s="455" t="s">
        <v>0</v>
      </c>
      <c r="B16" s="456"/>
      <c r="C16" s="456"/>
      <c r="D16" s="456"/>
      <c r="E16" s="457"/>
      <c r="F16" s="471" t="s">
        <v>183</v>
      </c>
      <c r="G16" s="472"/>
      <c r="H16" s="3"/>
    </row>
    <row r="17" spans="1:8" ht="14.1" customHeight="1" x14ac:dyDescent="0.2">
      <c r="A17" s="455" t="s">
        <v>20</v>
      </c>
      <c r="B17" s="456"/>
      <c r="C17" s="456"/>
      <c r="D17" s="456"/>
      <c r="E17" s="457"/>
      <c r="F17" s="471"/>
      <c r="G17" s="472"/>
      <c r="H17" s="3"/>
    </row>
    <row r="18" spans="1:8" ht="14.1" customHeight="1" x14ac:dyDescent="0.2">
      <c r="A18" s="455" t="s">
        <v>1</v>
      </c>
      <c r="B18" s="456"/>
      <c r="C18" s="456"/>
      <c r="D18" s="456"/>
      <c r="E18" s="457"/>
      <c r="F18" s="465">
        <v>0</v>
      </c>
      <c r="G18" s="466"/>
    </row>
    <row r="19" spans="1:8" ht="14.1" customHeight="1" x14ac:dyDescent="0.2">
      <c r="A19" s="460" t="s">
        <v>7</v>
      </c>
      <c r="B19" s="461"/>
      <c r="C19" s="461"/>
      <c r="D19" s="461"/>
      <c r="E19" s="462"/>
      <c r="F19" s="467">
        <v>44927</v>
      </c>
      <c r="G19" s="468"/>
    </row>
    <row r="20" spans="1:8" ht="14.1" customHeight="1" x14ac:dyDescent="0.2">
      <c r="A20" s="455" t="s">
        <v>21</v>
      </c>
      <c r="B20" s="456"/>
      <c r="C20" s="456"/>
      <c r="D20" s="456"/>
      <c r="E20" s="457"/>
      <c r="F20" s="458" t="s">
        <v>141</v>
      </c>
      <c r="G20" s="459"/>
    </row>
    <row r="21" spans="1:8" ht="14.1" customHeight="1" x14ac:dyDescent="0.2">
      <c r="A21" s="460" t="s">
        <v>22</v>
      </c>
      <c r="B21" s="461"/>
      <c r="C21" s="461"/>
      <c r="D21" s="461"/>
      <c r="E21" s="462"/>
      <c r="F21" s="463">
        <v>1</v>
      </c>
      <c r="G21" s="464"/>
    </row>
    <row r="22" spans="1:8" ht="14.1" customHeight="1" x14ac:dyDescent="0.2">
      <c r="A22" s="460" t="s">
        <v>23</v>
      </c>
      <c r="B22" s="461"/>
      <c r="C22" s="461"/>
      <c r="D22" s="461"/>
      <c r="E22" s="462"/>
      <c r="F22" s="463">
        <v>1</v>
      </c>
      <c r="G22" s="464"/>
    </row>
    <row r="23" spans="1:8" ht="12.75" customHeight="1" x14ac:dyDescent="0.2">
      <c r="A23" s="460" t="s">
        <v>24</v>
      </c>
      <c r="B23" s="461"/>
      <c r="C23" s="461"/>
      <c r="D23" s="461"/>
      <c r="E23" s="462"/>
      <c r="F23" s="473" t="s">
        <v>233</v>
      </c>
      <c r="G23" s="474"/>
    </row>
    <row r="24" spans="1:8" ht="20.25" customHeight="1" x14ac:dyDescent="0.2">
      <c r="A24" s="451" t="s">
        <v>234</v>
      </c>
      <c r="B24" s="452"/>
      <c r="C24" s="452"/>
      <c r="D24" s="452"/>
      <c r="E24" s="452"/>
      <c r="F24" s="452"/>
      <c r="G24" s="453"/>
    </row>
    <row r="25" spans="1:8" x14ac:dyDescent="0.2">
      <c r="A25" s="412" t="s">
        <v>2</v>
      </c>
      <c r="B25" s="413"/>
      <c r="C25" s="413"/>
      <c r="D25" s="413"/>
      <c r="E25" s="413"/>
      <c r="F25" s="414"/>
      <c r="G25" s="415"/>
    </row>
    <row r="26" spans="1:8" x14ac:dyDescent="0.2">
      <c r="A26" s="143">
        <v>1</v>
      </c>
      <c r="B26" s="454" t="s">
        <v>25</v>
      </c>
      <c r="C26" s="454"/>
      <c r="D26" s="454"/>
      <c r="E26" s="454"/>
      <c r="F26" s="121" t="s">
        <v>26</v>
      </c>
      <c r="G26" s="144" t="s">
        <v>3</v>
      </c>
    </row>
    <row r="27" spans="1:8" s="34" customFormat="1" x14ac:dyDescent="0.2">
      <c r="A27" s="145" t="s">
        <v>27</v>
      </c>
      <c r="B27" s="450" t="s">
        <v>152</v>
      </c>
      <c r="C27" s="450"/>
      <c r="D27" s="450"/>
      <c r="E27" s="450"/>
      <c r="F27" s="146">
        <v>1</v>
      </c>
      <c r="G27" s="147">
        <f>F18*F27</f>
        <v>0</v>
      </c>
      <c r="H27" s="59"/>
    </row>
    <row r="28" spans="1:8" s="34" customFormat="1" x14ac:dyDescent="0.2">
      <c r="A28" s="145" t="s">
        <v>28</v>
      </c>
      <c r="B28" s="448" t="s">
        <v>116</v>
      </c>
      <c r="C28" s="448"/>
      <c r="D28" s="448"/>
      <c r="E28" s="448"/>
      <c r="F28" s="148"/>
      <c r="G28" s="147">
        <f>ROUND(F18*F28,2)</f>
        <v>0</v>
      </c>
      <c r="H28" s="59"/>
    </row>
    <row r="29" spans="1:8" s="34" customFormat="1" x14ac:dyDescent="0.2">
      <c r="A29" s="145" t="s">
        <v>29</v>
      </c>
      <c r="B29" s="448" t="s">
        <v>14</v>
      </c>
      <c r="C29" s="448"/>
      <c r="D29" s="448"/>
      <c r="E29" s="448"/>
      <c r="F29" s="148">
        <v>0.4</v>
      </c>
      <c r="G29" s="147">
        <f>ROUND(F15*F29,2)</f>
        <v>0</v>
      </c>
      <c r="H29" s="59"/>
    </row>
    <row r="30" spans="1:8" s="34" customFormat="1" x14ac:dyDescent="0.2">
      <c r="A30" s="145" t="s">
        <v>30</v>
      </c>
      <c r="B30" s="448" t="s">
        <v>153</v>
      </c>
      <c r="C30" s="448"/>
      <c r="D30" s="448"/>
      <c r="E30" s="448"/>
      <c r="F30" s="148"/>
      <c r="G30" s="147">
        <f>ROUND(F18*F30,2)</f>
        <v>0</v>
      </c>
      <c r="H30" s="59"/>
    </row>
    <row r="31" spans="1:8" s="34" customFormat="1" x14ac:dyDescent="0.2">
      <c r="A31" s="145" t="s">
        <v>31</v>
      </c>
      <c r="B31" s="448" t="s">
        <v>32</v>
      </c>
      <c r="C31" s="448"/>
      <c r="D31" s="448"/>
      <c r="E31" s="448"/>
      <c r="F31" s="146">
        <f>ROUND((ROUND((0*15.22),2)/52.5)*60,2)</f>
        <v>0</v>
      </c>
      <c r="G31" s="147">
        <f>ROUND((F18/192*0.2)*F31,2)</f>
        <v>0</v>
      </c>
      <c r="H31" s="59"/>
    </row>
    <row r="32" spans="1:8" s="34" customFormat="1" x14ac:dyDescent="0.2">
      <c r="A32" s="145" t="s">
        <v>33</v>
      </c>
      <c r="B32" s="448" t="s">
        <v>154</v>
      </c>
      <c r="C32" s="448"/>
      <c r="D32" s="448"/>
      <c r="E32" s="448"/>
      <c r="F32" s="146">
        <f>ROUND(SUM(F31)/25*5,2)</f>
        <v>0</v>
      </c>
      <c r="G32" s="147">
        <f>ROUND((F18/192*0.2)*F32,2)</f>
        <v>0</v>
      </c>
      <c r="H32" s="59"/>
    </row>
    <row r="33" spans="1:8" s="34" customFormat="1" x14ac:dyDescent="0.2">
      <c r="A33" s="145" t="s">
        <v>47</v>
      </c>
      <c r="B33" s="448" t="s">
        <v>155</v>
      </c>
      <c r="C33" s="448"/>
      <c r="D33" s="448"/>
      <c r="E33" s="448"/>
      <c r="F33" s="148"/>
      <c r="G33" s="147">
        <v>0</v>
      </c>
    </row>
    <row r="34" spans="1:8" x14ac:dyDescent="0.2">
      <c r="A34" s="419" t="s">
        <v>34</v>
      </c>
      <c r="B34" s="400"/>
      <c r="C34" s="400"/>
      <c r="D34" s="400"/>
      <c r="E34" s="400"/>
      <c r="F34" s="449"/>
      <c r="G34" s="149">
        <f>SUM(G27:G33)</f>
        <v>0</v>
      </c>
    </row>
    <row r="35" spans="1:8" x14ac:dyDescent="0.2">
      <c r="A35" s="412" t="s">
        <v>35</v>
      </c>
      <c r="B35" s="413"/>
      <c r="C35" s="413"/>
      <c r="D35" s="413"/>
      <c r="E35" s="413"/>
      <c r="F35" s="414"/>
      <c r="G35" s="415"/>
    </row>
    <row r="36" spans="1:8" x14ac:dyDescent="0.2">
      <c r="A36" s="420" t="s">
        <v>36</v>
      </c>
      <c r="B36" s="421"/>
      <c r="C36" s="421"/>
      <c r="D36" s="421"/>
      <c r="E36" s="421"/>
      <c r="F36" s="421"/>
      <c r="G36" s="422"/>
      <c r="H36" s="4"/>
    </row>
    <row r="37" spans="1:8" s="7" customFormat="1" x14ac:dyDescent="0.2">
      <c r="A37" s="36" t="s">
        <v>27</v>
      </c>
      <c r="B37" s="423" t="s">
        <v>37</v>
      </c>
      <c r="C37" s="424"/>
      <c r="D37" s="424"/>
      <c r="E37" s="447"/>
      <c r="F37" s="150">
        <f>ROUND((1/12),6)*0</f>
        <v>0</v>
      </c>
      <c r="G37" s="151">
        <f>ROUND(G$34*F37,2)</f>
        <v>0</v>
      </c>
      <c r="H37" s="57"/>
    </row>
    <row r="38" spans="1:8" x14ac:dyDescent="0.2">
      <c r="A38" s="152" t="s">
        <v>28</v>
      </c>
      <c r="B38" s="434" t="s">
        <v>156</v>
      </c>
      <c r="C38" s="435"/>
      <c r="D38" s="435"/>
      <c r="E38" s="445"/>
      <c r="F38" s="153">
        <f>ROUND((1/11)+(1/11)/3, 3)*0</f>
        <v>0</v>
      </c>
      <c r="G38" s="8">
        <f>ROUND(G$34*F38,2)</f>
        <v>0</v>
      </c>
      <c r="H38" s="4"/>
    </row>
    <row r="39" spans="1:8" x14ac:dyDescent="0.2">
      <c r="A39" s="154"/>
      <c r="B39" s="446" t="s">
        <v>38</v>
      </c>
      <c r="C39" s="446"/>
      <c r="D39" s="446"/>
      <c r="E39" s="446"/>
      <c r="F39" s="37">
        <f>SUM(F37:F38)</f>
        <v>0</v>
      </c>
      <c r="G39" s="151"/>
      <c r="H39" s="4"/>
    </row>
    <row r="40" spans="1:8" x14ac:dyDescent="0.2">
      <c r="A40" s="155" t="s">
        <v>29</v>
      </c>
      <c r="B40" s="38" t="s">
        <v>39</v>
      </c>
      <c r="C40" s="39"/>
      <c r="D40" s="39"/>
      <c r="E40" s="39"/>
      <c r="F40" s="40">
        <f>ROUND((F51*F39),4)</f>
        <v>0</v>
      </c>
      <c r="G40" s="9">
        <f>ROUND(G$34*F40,2)</f>
        <v>0</v>
      </c>
      <c r="H40" s="4"/>
    </row>
    <row r="41" spans="1:8" x14ac:dyDescent="0.2">
      <c r="A41" s="427" t="s">
        <v>40</v>
      </c>
      <c r="B41" s="428"/>
      <c r="C41" s="428"/>
      <c r="D41" s="428"/>
      <c r="E41" s="426"/>
      <c r="F41" s="41">
        <f>ROUND(SUM(F39:F40),4)</f>
        <v>0</v>
      </c>
      <c r="G41" s="156">
        <f>SUM(G37:G40)</f>
        <v>0</v>
      </c>
      <c r="H41" s="4">
        <f>ROUND(G34*F41,2)</f>
        <v>0</v>
      </c>
    </row>
    <row r="42" spans="1:8" x14ac:dyDescent="0.2">
      <c r="A42" s="420" t="s">
        <v>118</v>
      </c>
      <c r="B42" s="421"/>
      <c r="C42" s="421"/>
      <c r="D42" s="421"/>
      <c r="E42" s="421"/>
      <c r="F42" s="421"/>
      <c r="G42" s="422"/>
      <c r="H42" s="4">
        <f>SUM(G41,G34)</f>
        <v>0</v>
      </c>
    </row>
    <row r="43" spans="1:8" x14ac:dyDescent="0.2">
      <c r="A43" s="42" t="s">
        <v>27</v>
      </c>
      <c r="B43" s="423" t="s">
        <v>41</v>
      </c>
      <c r="C43" s="424"/>
      <c r="D43" s="424"/>
      <c r="E43" s="447"/>
      <c r="F43" s="43">
        <v>0</v>
      </c>
      <c r="G43" s="23">
        <f>ROUND((G$34)*F43,2)</f>
        <v>0</v>
      </c>
      <c r="H43" s="4"/>
    </row>
    <row r="44" spans="1:8" x14ac:dyDescent="0.2">
      <c r="A44" s="36" t="s">
        <v>28</v>
      </c>
      <c r="B44" s="432" t="s">
        <v>42</v>
      </c>
      <c r="C44" s="433"/>
      <c r="D44" s="433"/>
      <c r="E44" s="444"/>
      <c r="F44" s="150">
        <v>0</v>
      </c>
      <c r="G44" s="157">
        <f>ROUND((G$34)*F44,2)</f>
        <v>0</v>
      </c>
      <c r="H44" s="4"/>
    </row>
    <row r="45" spans="1:8" x14ac:dyDescent="0.2">
      <c r="A45" s="36" t="s">
        <v>29</v>
      </c>
      <c r="B45" s="432" t="s">
        <v>43</v>
      </c>
      <c r="C45" s="433"/>
      <c r="D45" s="433"/>
      <c r="E45" s="444"/>
      <c r="F45" s="158">
        <v>0</v>
      </c>
      <c r="G45" s="157">
        <f t="shared" ref="G45:G50" si="0">ROUND((G$34)*F45,2)</f>
        <v>0</v>
      </c>
      <c r="H45" s="4"/>
    </row>
    <row r="46" spans="1:8" x14ac:dyDescent="0.2">
      <c r="A46" s="36" t="s">
        <v>30</v>
      </c>
      <c r="B46" s="432" t="s">
        <v>44</v>
      </c>
      <c r="C46" s="433"/>
      <c r="D46" s="433"/>
      <c r="E46" s="444"/>
      <c r="F46" s="150">
        <v>0</v>
      </c>
      <c r="G46" s="157">
        <f t="shared" si="0"/>
        <v>0</v>
      </c>
      <c r="H46" s="4"/>
    </row>
    <row r="47" spans="1:8" x14ac:dyDescent="0.2">
      <c r="A47" s="36" t="s">
        <v>31</v>
      </c>
      <c r="B47" s="432" t="s">
        <v>45</v>
      </c>
      <c r="C47" s="433"/>
      <c r="D47" s="433"/>
      <c r="E47" s="444"/>
      <c r="F47" s="150">
        <v>0</v>
      </c>
      <c r="G47" s="157">
        <f t="shared" si="0"/>
        <v>0</v>
      </c>
      <c r="H47" s="4"/>
    </row>
    <row r="48" spans="1:8" x14ac:dyDescent="0.2">
      <c r="A48" s="36" t="s">
        <v>33</v>
      </c>
      <c r="B48" s="432" t="s">
        <v>46</v>
      </c>
      <c r="C48" s="433"/>
      <c r="D48" s="433"/>
      <c r="E48" s="444"/>
      <c r="F48" s="150">
        <v>0</v>
      </c>
      <c r="G48" s="157">
        <f t="shared" si="0"/>
        <v>0</v>
      </c>
      <c r="H48" s="4"/>
    </row>
    <row r="49" spans="1:8" x14ac:dyDescent="0.2">
      <c r="A49" s="36" t="s">
        <v>47</v>
      </c>
      <c r="B49" s="432" t="s">
        <v>48</v>
      </c>
      <c r="C49" s="433"/>
      <c r="D49" s="433"/>
      <c r="E49" s="444"/>
      <c r="F49" s="150">
        <v>0</v>
      </c>
      <c r="G49" s="157">
        <f t="shared" si="0"/>
        <v>0</v>
      </c>
      <c r="H49" s="4"/>
    </row>
    <row r="50" spans="1:8" x14ac:dyDescent="0.2">
      <c r="A50" s="152" t="s">
        <v>49</v>
      </c>
      <c r="B50" s="434" t="s">
        <v>50</v>
      </c>
      <c r="C50" s="435"/>
      <c r="D50" s="435"/>
      <c r="E50" s="445"/>
      <c r="F50" s="153">
        <v>0</v>
      </c>
      <c r="G50" s="157">
        <f t="shared" si="0"/>
        <v>0</v>
      </c>
      <c r="H50" s="4"/>
    </row>
    <row r="51" spans="1:8" x14ac:dyDescent="0.2">
      <c r="A51" s="427" t="s">
        <v>51</v>
      </c>
      <c r="B51" s="428"/>
      <c r="C51" s="428"/>
      <c r="D51" s="428"/>
      <c r="E51" s="426"/>
      <c r="F51" s="41">
        <f>SUM(F43:F50)</f>
        <v>0</v>
      </c>
      <c r="G51" s="156">
        <f>SUM(G43:G50)</f>
        <v>0</v>
      </c>
      <c r="H51" s="4">
        <f>ROUND(G34*F51,2)</f>
        <v>0</v>
      </c>
    </row>
    <row r="52" spans="1:8" x14ac:dyDescent="0.2">
      <c r="A52" s="420" t="s">
        <v>52</v>
      </c>
      <c r="B52" s="421"/>
      <c r="C52" s="421"/>
      <c r="D52" s="421"/>
      <c r="E52" s="421"/>
      <c r="F52" s="421"/>
      <c r="G52" s="422"/>
      <c r="H52" s="4"/>
    </row>
    <row r="53" spans="1:8" s="34" customFormat="1" x14ac:dyDescent="0.2">
      <c r="A53" s="42" t="s">
        <v>27</v>
      </c>
      <c r="B53" s="440" t="s">
        <v>53</v>
      </c>
      <c r="C53" s="441"/>
      <c r="D53" s="441"/>
      <c r="E53" s="159">
        <v>0</v>
      </c>
      <c r="F53" s="58">
        <v>52</v>
      </c>
      <c r="G53" s="15">
        <f>IF(ROUND((E53*F53)-(G27*0.06),2)&lt;0,0,ROUND((E53*F53)-(G27*0.06),2))</f>
        <v>0</v>
      </c>
      <c r="H53" s="35"/>
    </row>
    <row r="54" spans="1:8" s="34" customFormat="1" x14ac:dyDescent="0.2">
      <c r="A54" s="36" t="s">
        <v>54</v>
      </c>
      <c r="B54" s="438" t="s">
        <v>55</v>
      </c>
      <c r="C54" s="439"/>
      <c r="D54" s="439"/>
      <c r="E54" s="159">
        <v>0</v>
      </c>
      <c r="F54" s="160">
        <v>26</v>
      </c>
      <c r="G54" s="147">
        <f>ROUND((E54*F54),2)</f>
        <v>0</v>
      </c>
      <c r="H54" s="35"/>
    </row>
    <row r="55" spans="1:8" s="34" customFormat="1" x14ac:dyDescent="0.2">
      <c r="A55" s="36" t="s">
        <v>56</v>
      </c>
      <c r="B55" s="438" t="s">
        <v>57</v>
      </c>
      <c r="C55" s="439"/>
      <c r="D55" s="439"/>
      <c r="E55" s="159">
        <v>0</v>
      </c>
      <c r="F55" s="160">
        <v>1</v>
      </c>
      <c r="G55" s="147">
        <f>ROUND((E55*F55),2)</f>
        <v>0</v>
      </c>
      <c r="H55" s="35"/>
    </row>
    <row r="56" spans="1:8" s="34" customFormat="1" x14ac:dyDescent="0.2">
      <c r="A56" s="36" t="s">
        <v>29</v>
      </c>
      <c r="B56" s="438" t="s">
        <v>151</v>
      </c>
      <c r="C56" s="439"/>
      <c r="D56" s="439"/>
      <c r="E56" s="159">
        <v>0</v>
      </c>
      <c r="F56" s="160">
        <v>1</v>
      </c>
      <c r="G56" s="147">
        <f>ROUND((E56*F56),2)</f>
        <v>0</v>
      </c>
      <c r="H56" s="35"/>
    </row>
    <row r="57" spans="1:8" s="34" customFormat="1" x14ac:dyDescent="0.2">
      <c r="A57" s="36" t="s">
        <v>30</v>
      </c>
      <c r="B57" s="438" t="s">
        <v>151</v>
      </c>
      <c r="C57" s="439"/>
      <c r="D57" s="439"/>
      <c r="E57" s="159">
        <f>ROUND((F18*30%)*5%,2)*0</f>
        <v>0</v>
      </c>
      <c r="F57" s="160">
        <v>1</v>
      </c>
      <c r="G57" s="147">
        <f t="shared" ref="G57:G61" si="1">ROUND((E57*F57),2)</f>
        <v>0</v>
      </c>
      <c r="H57" s="35"/>
    </row>
    <row r="58" spans="1:8" s="34" customFormat="1" x14ac:dyDescent="0.2">
      <c r="A58" s="36" t="s">
        <v>31</v>
      </c>
      <c r="B58" s="438" t="s">
        <v>151</v>
      </c>
      <c r="C58" s="439"/>
      <c r="D58" s="439"/>
      <c r="E58" s="159">
        <v>0</v>
      </c>
      <c r="F58" s="160">
        <v>1</v>
      </c>
      <c r="G58" s="147">
        <f>ROUND((E58*F58)/12,2)</f>
        <v>0</v>
      </c>
      <c r="H58" s="35"/>
    </row>
    <row r="59" spans="1:8" s="34" customFormat="1" x14ac:dyDescent="0.2">
      <c r="A59" s="36" t="s">
        <v>33</v>
      </c>
      <c r="B59" s="438" t="s">
        <v>151</v>
      </c>
      <c r="C59" s="439"/>
      <c r="D59" s="439"/>
      <c r="E59" s="159">
        <v>0</v>
      </c>
      <c r="F59" s="161">
        <v>1</v>
      </c>
      <c r="G59" s="162">
        <f t="shared" ref="G59" si="2">ROUND((E59*F59),2)</f>
        <v>0</v>
      </c>
      <c r="H59" s="35"/>
    </row>
    <row r="60" spans="1:8" s="34" customFormat="1" x14ac:dyDescent="0.2">
      <c r="A60" s="36" t="s">
        <v>47</v>
      </c>
      <c r="B60" s="438" t="s">
        <v>151</v>
      </c>
      <c r="C60" s="439"/>
      <c r="D60" s="439"/>
      <c r="E60" s="159">
        <v>0</v>
      </c>
      <c r="F60" s="160">
        <v>1</v>
      </c>
      <c r="G60" s="147">
        <f>ROUND((E60*F60)/12,2)</f>
        <v>0</v>
      </c>
      <c r="H60" s="35"/>
    </row>
    <row r="61" spans="1:8" s="34" customFormat="1" x14ac:dyDescent="0.2">
      <c r="A61" s="145" t="s">
        <v>49</v>
      </c>
      <c r="B61" s="438" t="s">
        <v>151</v>
      </c>
      <c r="C61" s="439"/>
      <c r="D61" s="439"/>
      <c r="E61" s="159">
        <v>0</v>
      </c>
      <c r="F61" s="160">
        <v>1</v>
      </c>
      <c r="G61" s="163">
        <f t="shared" si="1"/>
        <v>0</v>
      </c>
      <c r="H61" s="35"/>
    </row>
    <row r="62" spans="1:8" s="34" customFormat="1" x14ac:dyDescent="0.2">
      <c r="A62" s="36" t="s">
        <v>150</v>
      </c>
      <c r="B62" s="442" t="s">
        <v>151</v>
      </c>
      <c r="C62" s="443"/>
      <c r="D62" s="443"/>
      <c r="E62" s="164">
        <v>0</v>
      </c>
      <c r="F62" s="160">
        <v>1</v>
      </c>
      <c r="G62" s="147">
        <v>0</v>
      </c>
      <c r="H62" s="35"/>
    </row>
    <row r="63" spans="1:8" x14ac:dyDescent="0.2">
      <c r="A63" s="398" t="s">
        <v>59</v>
      </c>
      <c r="B63" s="399"/>
      <c r="C63" s="399"/>
      <c r="D63" s="399"/>
      <c r="E63" s="399"/>
      <c r="F63" s="400"/>
      <c r="G63" s="149">
        <f>SUM(G53:G62)</f>
        <v>0</v>
      </c>
      <c r="H63" s="4"/>
    </row>
    <row r="64" spans="1:8" x14ac:dyDescent="0.2">
      <c r="A64" s="412" t="s">
        <v>60</v>
      </c>
      <c r="B64" s="413"/>
      <c r="C64" s="413"/>
      <c r="D64" s="413"/>
      <c r="E64" s="413"/>
      <c r="F64" s="414"/>
      <c r="G64" s="415"/>
      <c r="H64" s="4"/>
    </row>
    <row r="65" spans="1:8" x14ac:dyDescent="0.2">
      <c r="A65" s="16" t="s">
        <v>61</v>
      </c>
      <c r="B65" s="416" t="s">
        <v>62</v>
      </c>
      <c r="C65" s="417"/>
      <c r="D65" s="417"/>
      <c r="E65" s="417"/>
      <c r="F65" s="17">
        <f>F41</f>
        <v>0</v>
      </c>
      <c r="G65" s="18">
        <f>G41</f>
        <v>0</v>
      </c>
      <c r="H65" s="4"/>
    </row>
    <row r="66" spans="1:8" x14ac:dyDescent="0.2">
      <c r="A66" s="165" t="s">
        <v>63</v>
      </c>
      <c r="B66" s="389" t="s">
        <v>128</v>
      </c>
      <c r="C66" s="390"/>
      <c r="D66" s="390"/>
      <c r="E66" s="390"/>
      <c r="F66" s="19">
        <f>F51</f>
        <v>0</v>
      </c>
      <c r="G66" s="166">
        <f>G51</f>
        <v>0</v>
      </c>
      <c r="H66" s="4"/>
    </row>
    <row r="67" spans="1:8" x14ac:dyDescent="0.2">
      <c r="A67" s="165" t="s">
        <v>64</v>
      </c>
      <c r="B67" s="389" t="s">
        <v>65</v>
      </c>
      <c r="C67" s="390"/>
      <c r="D67" s="390"/>
      <c r="E67" s="390"/>
      <c r="F67" s="391"/>
      <c r="G67" s="166">
        <f>G63</f>
        <v>0</v>
      </c>
      <c r="H67" s="4"/>
    </row>
    <row r="68" spans="1:8" x14ac:dyDescent="0.2">
      <c r="A68" s="398" t="s">
        <v>66</v>
      </c>
      <c r="B68" s="399"/>
      <c r="C68" s="399"/>
      <c r="D68" s="399"/>
      <c r="E68" s="399"/>
      <c r="F68" s="400"/>
      <c r="G68" s="149">
        <f>SUM(G65:G67)</f>
        <v>0</v>
      </c>
      <c r="H68" s="4"/>
    </row>
    <row r="69" spans="1:8" x14ac:dyDescent="0.2">
      <c r="A69" s="412" t="s">
        <v>67</v>
      </c>
      <c r="B69" s="413"/>
      <c r="C69" s="413"/>
      <c r="D69" s="413"/>
      <c r="E69" s="413"/>
      <c r="F69" s="414"/>
      <c r="G69" s="415"/>
      <c r="H69" s="4"/>
    </row>
    <row r="70" spans="1:8" s="22" customFormat="1" x14ac:dyDescent="0.2">
      <c r="A70" s="143">
        <v>3</v>
      </c>
      <c r="B70" s="20" t="s">
        <v>68</v>
      </c>
      <c r="C70" s="20"/>
      <c r="D70" s="20"/>
      <c r="E70" s="20"/>
      <c r="F70" s="20"/>
      <c r="G70" s="21"/>
      <c r="H70" s="4"/>
    </row>
    <row r="71" spans="1:8" x14ac:dyDescent="0.2">
      <c r="A71" s="11" t="s">
        <v>27</v>
      </c>
      <c r="B71" s="404" t="s">
        <v>69</v>
      </c>
      <c r="C71" s="405"/>
      <c r="D71" s="405"/>
      <c r="E71" s="405"/>
      <c r="F71" s="48">
        <f>ROUND((1/12)*0.05,4)*0</f>
        <v>0</v>
      </c>
      <c r="G71" s="23">
        <f t="shared" ref="G71:G76" si="3">ROUND(G$34*F71,2)</f>
        <v>0</v>
      </c>
      <c r="H71" s="4"/>
    </row>
    <row r="72" spans="1:8" x14ac:dyDescent="0.2">
      <c r="A72" s="5" t="s">
        <v>28</v>
      </c>
      <c r="B72" s="406" t="s">
        <v>70</v>
      </c>
      <c r="C72" s="407"/>
      <c r="D72" s="407"/>
      <c r="E72" s="407"/>
      <c r="F72" s="167">
        <f>ROUND((F71*F50),4)</f>
        <v>0</v>
      </c>
      <c r="G72" s="157">
        <f t="shared" si="3"/>
        <v>0</v>
      </c>
      <c r="H72" s="4"/>
    </row>
    <row r="73" spans="1:8" x14ac:dyDescent="0.2">
      <c r="A73" s="5" t="s">
        <v>29</v>
      </c>
      <c r="B73" s="406" t="s">
        <v>135</v>
      </c>
      <c r="C73" s="407"/>
      <c r="D73" s="407"/>
      <c r="E73" s="407"/>
      <c r="F73" s="167">
        <f>ROUND((0.08*0.4*0.9)*(1+0.09+0.09+0.3),2)*0</f>
        <v>0</v>
      </c>
      <c r="G73" s="157">
        <f t="shared" si="3"/>
        <v>0</v>
      </c>
      <c r="H73" s="4"/>
    </row>
    <row r="74" spans="1:8" x14ac:dyDescent="0.2">
      <c r="A74" s="5" t="s">
        <v>30</v>
      </c>
      <c r="B74" s="406" t="s">
        <v>71</v>
      </c>
      <c r="C74" s="407"/>
      <c r="D74" s="407"/>
      <c r="E74" s="407"/>
      <c r="F74" s="167">
        <f>ROUND(100%/30*7/12*100%,4)*0</f>
        <v>0</v>
      </c>
      <c r="G74" s="157">
        <f t="shared" si="3"/>
        <v>0</v>
      </c>
      <c r="H74" s="4"/>
    </row>
    <row r="75" spans="1:8" s="3" customFormat="1" x14ac:dyDescent="0.2">
      <c r="A75" s="5" t="s">
        <v>31</v>
      </c>
      <c r="B75" s="406" t="s">
        <v>119</v>
      </c>
      <c r="C75" s="407"/>
      <c r="D75" s="407"/>
      <c r="E75" s="407"/>
      <c r="F75" s="167">
        <f>ROUND(F74*F51,4)</f>
        <v>0</v>
      </c>
      <c r="G75" s="157">
        <f t="shared" si="3"/>
        <v>0</v>
      </c>
      <c r="H75" s="4"/>
    </row>
    <row r="76" spans="1:8" x14ac:dyDescent="0.2">
      <c r="A76" s="5" t="s">
        <v>33</v>
      </c>
      <c r="B76" s="436" t="s">
        <v>136</v>
      </c>
      <c r="C76" s="437"/>
      <c r="D76" s="437"/>
      <c r="E76" s="437"/>
      <c r="F76" s="168">
        <v>0</v>
      </c>
      <c r="G76" s="169">
        <f t="shared" si="3"/>
        <v>0</v>
      </c>
      <c r="H76" s="4"/>
    </row>
    <row r="77" spans="1:8" x14ac:dyDescent="0.2">
      <c r="A77" s="398" t="s">
        <v>72</v>
      </c>
      <c r="B77" s="399"/>
      <c r="C77" s="399"/>
      <c r="D77" s="399"/>
      <c r="E77" s="399"/>
      <c r="F77" s="24">
        <f>SUM(F71:F76)</f>
        <v>0</v>
      </c>
      <c r="G77" s="170">
        <f>SUM(G71:G76)</f>
        <v>0</v>
      </c>
      <c r="H77" s="4">
        <f>ROUND(G34*F77,2)</f>
        <v>0</v>
      </c>
    </row>
    <row r="78" spans="1:8" x14ac:dyDescent="0.2">
      <c r="A78" s="412" t="s">
        <v>73</v>
      </c>
      <c r="B78" s="413"/>
      <c r="C78" s="413"/>
      <c r="D78" s="413"/>
      <c r="E78" s="413"/>
      <c r="F78" s="414"/>
      <c r="G78" s="415"/>
      <c r="H78" s="4"/>
    </row>
    <row r="79" spans="1:8" s="22" customFormat="1" x14ac:dyDescent="0.2">
      <c r="A79" s="420" t="s">
        <v>120</v>
      </c>
      <c r="B79" s="421"/>
      <c r="C79" s="421"/>
      <c r="D79" s="421"/>
      <c r="E79" s="421"/>
      <c r="F79" s="421"/>
      <c r="G79" s="422"/>
      <c r="H79" s="4"/>
    </row>
    <row r="80" spans="1:8" x14ac:dyDescent="0.2">
      <c r="A80" s="42" t="s">
        <v>27</v>
      </c>
      <c r="B80" s="423" t="s">
        <v>188</v>
      </c>
      <c r="C80" s="424"/>
      <c r="D80" s="424"/>
      <c r="E80" s="424"/>
      <c r="F80" s="43">
        <v>0</v>
      </c>
      <c r="G80" s="23">
        <f t="shared" ref="G80:G85" si="4">ROUND(G$34*F80,2)</f>
        <v>0</v>
      </c>
      <c r="H80" s="4"/>
    </row>
    <row r="81" spans="1:8" x14ac:dyDescent="0.2">
      <c r="A81" s="36" t="s">
        <v>28</v>
      </c>
      <c r="B81" s="432" t="s">
        <v>121</v>
      </c>
      <c r="C81" s="433"/>
      <c r="D81" s="433"/>
      <c r="E81" s="433"/>
      <c r="F81" s="150">
        <f>ROUND(((1/30)/12)*1,4)*0</f>
        <v>0</v>
      </c>
      <c r="G81" s="157">
        <f t="shared" si="4"/>
        <v>0</v>
      </c>
      <c r="H81" s="4"/>
    </row>
    <row r="82" spans="1:8" x14ac:dyDescent="0.2">
      <c r="A82" s="36" t="s">
        <v>29</v>
      </c>
      <c r="B82" s="432" t="s">
        <v>122</v>
      </c>
      <c r="C82" s="433"/>
      <c r="D82" s="433"/>
      <c r="E82" s="433"/>
      <c r="F82" s="150">
        <f>ROUND((((1/30)/12)*5)*0.02,4)*0</f>
        <v>0</v>
      </c>
      <c r="G82" s="157">
        <f t="shared" si="4"/>
        <v>0</v>
      </c>
      <c r="H82" s="4"/>
    </row>
    <row r="83" spans="1:8" x14ac:dyDescent="0.2">
      <c r="A83" s="36" t="s">
        <v>30</v>
      </c>
      <c r="B83" s="432" t="s">
        <v>123</v>
      </c>
      <c r="C83" s="433"/>
      <c r="D83" s="433"/>
      <c r="E83" s="433"/>
      <c r="F83" s="150">
        <f>ROUND((((1/30)/12)*15)*0.05,4)*0</f>
        <v>0</v>
      </c>
      <c r="G83" s="157">
        <f t="shared" si="4"/>
        <v>0</v>
      </c>
      <c r="H83" s="4"/>
    </row>
    <row r="84" spans="1:8" x14ac:dyDescent="0.2">
      <c r="A84" s="36" t="s">
        <v>31</v>
      </c>
      <c r="B84" s="432" t="s">
        <v>190</v>
      </c>
      <c r="C84" s="433"/>
      <c r="D84" s="433"/>
      <c r="E84" s="433"/>
      <c r="F84" s="150">
        <v>0</v>
      </c>
      <c r="G84" s="157">
        <f t="shared" si="4"/>
        <v>0</v>
      </c>
      <c r="H84" s="4"/>
    </row>
    <row r="85" spans="1:8" x14ac:dyDescent="0.2">
      <c r="A85" s="36" t="s">
        <v>33</v>
      </c>
      <c r="B85" s="434" t="s">
        <v>124</v>
      </c>
      <c r="C85" s="435"/>
      <c r="D85" s="435"/>
      <c r="E85" s="435"/>
      <c r="F85" s="153">
        <f>ROUND((((1/30)/12)*5)*0.5,4)*0</f>
        <v>0</v>
      </c>
      <c r="G85" s="169">
        <f t="shared" si="4"/>
        <v>0</v>
      </c>
      <c r="H85" s="4"/>
    </row>
    <row r="86" spans="1:8" x14ac:dyDescent="0.2">
      <c r="A86" s="425" t="s">
        <v>74</v>
      </c>
      <c r="B86" s="426"/>
      <c r="C86" s="426"/>
      <c r="D86" s="426"/>
      <c r="E86" s="426"/>
      <c r="F86" s="41">
        <f>SUM(F80:F85)</f>
        <v>0</v>
      </c>
      <c r="G86" s="156">
        <f>SUM(G80:G85)</f>
        <v>0</v>
      </c>
      <c r="H86" s="4">
        <f>ROUND(G34*F86,2)</f>
        <v>0</v>
      </c>
    </row>
    <row r="87" spans="1:8" s="22" customFormat="1" x14ac:dyDescent="0.2">
      <c r="A87" s="429" t="s">
        <v>75</v>
      </c>
      <c r="B87" s="430"/>
      <c r="C87" s="430"/>
      <c r="D87" s="430"/>
      <c r="E87" s="430"/>
      <c r="F87" s="430"/>
      <c r="G87" s="431"/>
      <c r="H87" s="4"/>
    </row>
    <row r="88" spans="1:8" x14ac:dyDescent="0.2">
      <c r="A88" s="11" t="s">
        <v>27</v>
      </c>
      <c r="B88" s="404" t="s">
        <v>76</v>
      </c>
      <c r="C88" s="405"/>
      <c r="D88" s="405"/>
      <c r="E88" s="405"/>
      <c r="F88" s="43">
        <f xml:space="preserve"> ROUND((((ROUND((1/11)+(1/11)/3, 3))*4)/12)*1%,4)*0</f>
        <v>0</v>
      </c>
      <c r="G88" s="23">
        <f>ROUND(G$34*F88,2)</f>
        <v>0</v>
      </c>
      <c r="H88" s="4"/>
    </row>
    <row r="89" spans="1:8" x14ac:dyDescent="0.2">
      <c r="A89" s="5" t="s">
        <v>28</v>
      </c>
      <c r="B89" s="406" t="s">
        <v>77</v>
      </c>
      <c r="C89" s="407"/>
      <c r="D89" s="407"/>
      <c r="E89" s="407"/>
      <c r="F89" s="150">
        <f>ROUND(F88*F51,4)</f>
        <v>0</v>
      </c>
      <c r="G89" s="157">
        <f>ROUND(G$34*F89,2)</f>
        <v>0</v>
      </c>
      <c r="H89" s="4"/>
    </row>
    <row r="90" spans="1:8" x14ac:dyDescent="0.2">
      <c r="A90" s="5" t="s">
        <v>29</v>
      </c>
      <c r="B90" s="406" t="s">
        <v>78</v>
      </c>
      <c r="C90" s="407"/>
      <c r="D90" s="407"/>
      <c r="E90" s="407"/>
      <c r="F90" s="150">
        <f>ROUND(ROUND(ROUND(((1+1/12)*4)/12,4)*1%,4)*F51,4)</f>
        <v>0</v>
      </c>
      <c r="G90" s="157">
        <f>ROUND(G$34*F90,2)</f>
        <v>0</v>
      </c>
      <c r="H90" s="4"/>
    </row>
    <row r="91" spans="1:8" x14ac:dyDescent="0.2">
      <c r="A91" s="5" t="s">
        <v>30</v>
      </c>
      <c r="B91" s="406" t="s">
        <v>58</v>
      </c>
      <c r="C91" s="407"/>
      <c r="D91" s="407"/>
      <c r="E91" s="407"/>
      <c r="F91" s="150">
        <v>0</v>
      </c>
      <c r="G91" s="169">
        <f>ROUND(G$34*F91,2)</f>
        <v>0</v>
      </c>
      <c r="H91" s="4"/>
    </row>
    <row r="92" spans="1:8" x14ac:dyDescent="0.2">
      <c r="A92" s="419" t="s">
        <v>79</v>
      </c>
      <c r="B92" s="400"/>
      <c r="C92" s="400"/>
      <c r="D92" s="400"/>
      <c r="E92" s="400"/>
      <c r="F92" s="10">
        <f>SUM(F88:F91)</f>
        <v>0</v>
      </c>
      <c r="G92" s="171">
        <f>SUM(G88:G91)</f>
        <v>0</v>
      </c>
      <c r="H92" s="4">
        <f>ROUND(G34*F92,2)</f>
        <v>0</v>
      </c>
    </row>
    <row r="93" spans="1:8" s="22" customFormat="1" x14ac:dyDescent="0.2">
      <c r="A93" s="429" t="s">
        <v>80</v>
      </c>
      <c r="B93" s="430"/>
      <c r="C93" s="430"/>
      <c r="D93" s="430"/>
      <c r="E93" s="430"/>
      <c r="F93" s="430"/>
      <c r="G93" s="431"/>
      <c r="H93" s="4"/>
    </row>
    <row r="94" spans="1:8" x14ac:dyDescent="0.2">
      <c r="A94" s="11" t="s">
        <v>27</v>
      </c>
      <c r="B94" s="404" t="s">
        <v>81</v>
      </c>
      <c r="C94" s="405"/>
      <c r="D94" s="405"/>
      <c r="E94" s="405"/>
      <c r="F94" s="12">
        <f>((1/220)*22)*0</f>
        <v>0</v>
      </c>
      <c r="G94" s="23">
        <f>ROUND(G$34*F94,2)</f>
        <v>0</v>
      </c>
      <c r="H94" s="4"/>
    </row>
    <row r="95" spans="1:8" x14ac:dyDescent="0.2">
      <c r="A95" s="11" t="s">
        <v>28</v>
      </c>
      <c r="B95" s="386" t="s">
        <v>205</v>
      </c>
      <c r="C95" s="387"/>
      <c r="D95" s="387"/>
      <c r="E95" s="388"/>
      <c r="F95" s="116">
        <f>F94*F51</f>
        <v>0</v>
      </c>
      <c r="G95" s="23">
        <f>ROUND(G$34*F95,2)</f>
        <v>0</v>
      </c>
      <c r="H95" s="4"/>
    </row>
    <row r="96" spans="1:8" x14ac:dyDescent="0.2">
      <c r="A96" s="419" t="s">
        <v>82</v>
      </c>
      <c r="B96" s="400"/>
      <c r="C96" s="400"/>
      <c r="D96" s="400"/>
      <c r="E96" s="400"/>
      <c r="F96" s="10">
        <f>SUM(F94:F94)</f>
        <v>0</v>
      </c>
      <c r="G96" s="171">
        <f>SUM(G94:G95)</f>
        <v>0</v>
      </c>
      <c r="H96" s="4">
        <f>ROUND(G34*F96,2)</f>
        <v>0</v>
      </c>
    </row>
    <row r="97" spans="1:8" s="45" customFormat="1" x14ac:dyDescent="0.2">
      <c r="A97" s="420" t="s">
        <v>125</v>
      </c>
      <c r="B97" s="421"/>
      <c r="C97" s="421"/>
      <c r="D97" s="421"/>
      <c r="E97" s="421"/>
      <c r="F97" s="421"/>
      <c r="G97" s="422"/>
      <c r="H97" s="35"/>
    </row>
    <row r="98" spans="1:8" s="34" customFormat="1" x14ac:dyDescent="0.2">
      <c r="A98" s="42" t="s">
        <v>27</v>
      </c>
      <c r="B98" s="423" t="s">
        <v>126</v>
      </c>
      <c r="C98" s="424"/>
      <c r="D98" s="424"/>
      <c r="E98" s="424"/>
      <c r="F98" s="12">
        <f>((((8*13)/12)/220)+((((8*13)/12)/220)*100%))*0</f>
        <v>0</v>
      </c>
      <c r="G98" s="23">
        <f>ROUND(G$34*F98,2)</f>
        <v>0</v>
      </c>
      <c r="H98" s="35"/>
    </row>
    <row r="99" spans="1:8" s="34" customFormat="1" x14ac:dyDescent="0.2">
      <c r="A99" s="11" t="s">
        <v>28</v>
      </c>
      <c r="B99" s="386" t="s">
        <v>205</v>
      </c>
      <c r="C99" s="387"/>
      <c r="D99" s="387"/>
      <c r="E99" s="388"/>
      <c r="F99" s="116">
        <f>F98*F51</f>
        <v>0</v>
      </c>
      <c r="G99" s="23">
        <f>ROUND(G$34*F99,2)</f>
        <v>0</v>
      </c>
      <c r="H99" s="35"/>
    </row>
    <row r="100" spans="1:8" s="34" customFormat="1" x14ac:dyDescent="0.2">
      <c r="A100" s="425" t="s">
        <v>127</v>
      </c>
      <c r="B100" s="426"/>
      <c r="C100" s="426"/>
      <c r="D100" s="426"/>
      <c r="E100" s="426"/>
      <c r="F100" s="41">
        <f>SUM(F98:F98)</f>
        <v>0</v>
      </c>
      <c r="G100" s="156">
        <f>SUM(G98:G99)</f>
        <v>0</v>
      </c>
      <c r="H100" s="35">
        <f>ROUND(G44*F100,2)</f>
        <v>0</v>
      </c>
    </row>
    <row r="101" spans="1:8" x14ac:dyDescent="0.2">
      <c r="A101" s="412" t="s">
        <v>83</v>
      </c>
      <c r="B101" s="413"/>
      <c r="C101" s="413"/>
      <c r="D101" s="413"/>
      <c r="E101" s="413"/>
      <c r="F101" s="414"/>
      <c r="G101" s="415"/>
      <c r="H101" s="4"/>
    </row>
    <row r="102" spans="1:8" x14ac:dyDescent="0.2">
      <c r="A102" s="16" t="s">
        <v>84</v>
      </c>
      <c r="B102" s="416" t="s">
        <v>129</v>
      </c>
      <c r="C102" s="417"/>
      <c r="D102" s="417"/>
      <c r="E102" s="417"/>
      <c r="F102" s="17">
        <f>F86</f>
        <v>0</v>
      </c>
      <c r="G102" s="18">
        <f>G86</f>
        <v>0</v>
      </c>
      <c r="H102" s="4"/>
    </row>
    <row r="103" spans="1:8" x14ac:dyDescent="0.2">
      <c r="A103" s="165" t="s">
        <v>85</v>
      </c>
      <c r="B103" s="389" t="s">
        <v>86</v>
      </c>
      <c r="C103" s="390"/>
      <c r="D103" s="390"/>
      <c r="E103" s="390"/>
      <c r="F103" s="19">
        <f>F92</f>
        <v>0</v>
      </c>
      <c r="G103" s="166">
        <f>G92</f>
        <v>0</v>
      </c>
      <c r="H103" s="4"/>
    </row>
    <row r="104" spans="1:8" x14ac:dyDescent="0.2">
      <c r="A104" s="165" t="s">
        <v>87</v>
      </c>
      <c r="B104" s="389" t="s">
        <v>88</v>
      </c>
      <c r="C104" s="390"/>
      <c r="D104" s="390"/>
      <c r="E104" s="390"/>
      <c r="F104" s="19">
        <f>F96</f>
        <v>0</v>
      </c>
      <c r="G104" s="166">
        <f>G96</f>
        <v>0</v>
      </c>
      <c r="H104" s="4"/>
    </row>
    <row r="105" spans="1:8" x14ac:dyDescent="0.2">
      <c r="A105" s="165" t="s">
        <v>131</v>
      </c>
      <c r="B105" s="395" t="s">
        <v>130</v>
      </c>
      <c r="C105" s="396"/>
      <c r="D105" s="396"/>
      <c r="E105" s="396"/>
      <c r="F105" s="19">
        <f>F100</f>
        <v>0</v>
      </c>
      <c r="G105" s="166">
        <f>G100</f>
        <v>0</v>
      </c>
      <c r="H105" s="4"/>
    </row>
    <row r="106" spans="1:8" x14ac:dyDescent="0.2">
      <c r="A106" s="398" t="s">
        <v>89</v>
      </c>
      <c r="B106" s="399"/>
      <c r="C106" s="399"/>
      <c r="D106" s="399"/>
      <c r="E106" s="399"/>
      <c r="F106" s="400"/>
      <c r="G106" s="149">
        <f>SUM(G102:G105)</f>
        <v>0</v>
      </c>
      <c r="H106" s="4"/>
    </row>
    <row r="107" spans="1:8" x14ac:dyDescent="0.2">
      <c r="A107" s="412" t="s">
        <v>90</v>
      </c>
      <c r="B107" s="413"/>
      <c r="C107" s="413"/>
      <c r="D107" s="413"/>
      <c r="E107" s="413"/>
      <c r="F107" s="414"/>
      <c r="G107" s="415"/>
      <c r="H107" s="4"/>
    </row>
    <row r="108" spans="1:8" x14ac:dyDescent="0.2">
      <c r="A108" s="11" t="s">
        <v>27</v>
      </c>
      <c r="B108" s="50" t="str">
        <f>'Insumos Diversos'!A114</f>
        <v>Uniformes</v>
      </c>
      <c r="C108" s="53"/>
      <c r="D108" s="53"/>
      <c r="E108" s="14">
        <f>'Insumos Diversos'!E124</f>
        <v>0</v>
      </c>
      <c r="F108" s="25">
        <v>1</v>
      </c>
      <c r="G108" s="147">
        <f>ROUND(SUM(C108:E108),2)*F108</f>
        <v>0</v>
      </c>
      <c r="H108" s="4"/>
    </row>
    <row r="109" spans="1:8" s="34" customFormat="1" x14ac:dyDescent="0.2">
      <c r="A109" s="36" t="s">
        <v>28</v>
      </c>
      <c r="B109" s="122" t="str">
        <f>'Insumos Diversos'!A99</f>
        <v>EPI's</v>
      </c>
      <c r="C109" s="123"/>
      <c r="D109" s="123"/>
      <c r="E109" s="44">
        <f>'Insumos Diversos'!E112</f>
        <v>0</v>
      </c>
      <c r="F109" s="46">
        <v>1</v>
      </c>
      <c r="G109" s="147">
        <f>ROUND((E109*F109),2)</f>
        <v>0</v>
      </c>
      <c r="H109" s="35"/>
    </row>
    <row r="110" spans="1:8" s="34" customFormat="1" x14ac:dyDescent="0.2">
      <c r="A110" s="36" t="s">
        <v>29</v>
      </c>
      <c r="B110" s="122" t="str">
        <f>'Insumos Diversos'!A4</f>
        <v>MATERIAIS (Limpeza)</v>
      </c>
      <c r="C110" s="123"/>
      <c r="D110" s="123"/>
      <c r="E110" s="44">
        <f>'Insumos Diversos'!E46</f>
        <v>0</v>
      </c>
      <c r="F110" s="47">
        <v>1</v>
      </c>
      <c r="G110" s="147">
        <f t="shared" ref="G110:G113" si="5">ROUND((E110*F110),2)</f>
        <v>0</v>
      </c>
      <c r="H110" s="35"/>
    </row>
    <row r="111" spans="1:8" s="34" customFormat="1" x14ac:dyDescent="0.2">
      <c r="A111" s="36" t="s">
        <v>30</v>
      </c>
      <c r="B111" s="122" t="str">
        <f>'Insumos Diversos'!A48</f>
        <v>UTENSÍLIOS - Jardinagem</v>
      </c>
      <c r="C111" s="123"/>
      <c r="D111" s="123"/>
      <c r="E111" s="44">
        <v>0</v>
      </c>
      <c r="F111" s="47">
        <v>1</v>
      </c>
      <c r="G111" s="147">
        <f t="shared" si="5"/>
        <v>0</v>
      </c>
      <c r="H111" s="35"/>
    </row>
    <row r="112" spans="1:8" s="34" customFormat="1" x14ac:dyDescent="0.2">
      <c r="A112" s="36" t="s">
        <v>31</v>
      </c>
      <c r="B112" s="236" t="str">
        <f>'Insumos Diversos'!A63</f>
        <v>EQUIPAMENTOS - Uso Jardinagem</v>
      </c>
      <c r="C112" s="237"/>
      <c r="D112" s="237"/>
      <c r="E112" s="44">
        <v>0</v>
      </c>
      <c r="F112" s="47">
        <v>1</v>
      </c>
      <c r="G112" s="147">
        <f t="shared" ref="G112" si="6">ROUND((E112*F112),2)</f>
        <v>0</v>
      </c>
      <c r="H112" s="35"/>
    </row>
    <row r="113" spans="1:8" s="34" customFormat="1" x14ac:dyDescent="0.2">
      <c r="A113" s="36" t="s">
        <v>33</v>
      </c>
      <c r="B113" s="122" t="str">
        <f>'Insumos Diversos'!A69</f>
        <v>UTENSÍLIOS (Uso Geral)</v>
      </c>
      <c r="C113" s="123"/>
      <c r="D113" s="123"/>
      <c r="E113" s="44">
        <f>'Insumos Diversos'!E81</f>
        <v>0</v>
      </c>
      <c r="F113" s="47">
        <v>1</v>
      </c>
      <c r="G113" s="147">
        <f t="shared" si="5"/>
        <v>0</v>
      </c>
      <c r="H113" s="35"/>
    </row>
    <row r="114" spans="1:8" s="34" customFormat="1" x14ac:dyDescent="0.2">
      <c r="A114" s="36" t="s">
        <v>47</v>
      </c>
      <c r="B114" s="122" t="str">
        <f>'Insumos Diversos'!A83</f>
        <v>MÁQUINAS E EQUIPAMENTOS (Uso Geral)</v>
      </c>
      <c r="C114" s="123"/>
      <c r="D114" s="123"/>
      <c r="E114" s="44">
        <f>'Insumos Diversos'!E97</f>
        <v>0</v>
      </c>
      <c r="F114" s="47">
        <v>1</v>
      </c>
      <c r="G114" s="147">
        <f>ROUND((E114*F114)/12,2)</f>
        <v>0</v>
      </c>
      <c r="H114" s="35"/>
    </row>
    <row r="115" spans="1:8" s="34" customFormat="1" x14ac:dyDescent="0.2">
      <c r="A115" s="36" t="s">
        <v>49</v>
      </c>
      <c r="B115" s="188" t="s">
        <v>58</v>
      </c>
      <c r="C115" s="189"/>
      <c r="D115" s="189"/>
      <c r="E115" s="44">
        <v>0</v>
      </c>
      <c r="F115" s="47">
        <v>1</v>
      </c>
      <c r="G115" s="147">
        <f>ROUND((E115*F115)/12,2)</f>
        <v>0</v>
      </c>
      <c r="H115" s="35"/>
    </row>
    <row r="116" spans="1:8" s="34" customFormat="1" x14ac:dyDescent="0.2">
      <c r="A116" s="427" t="s">
        <v>91</v>
      </c>
      <c r="B116" s="428"/>
      <c r="C116" s="428"/>
      <c r="D116" s="428"/>
      <c r="E116" s="428"/>
      <c r="F116" s="426"/>
      <c r="G116" s="149">
        <f>SUM(G108:G115)</f>
        <v>0</v>
      </c>
      <c r="H116" s="35"/>
    </row>
    <row r="117" spans="1:8" x14ac:dyDescent="0.2">
      <c r="A117" s="412" t="s">
        <v>92</v>
      </c>
      <c r="B117" s="413"/>
      <c r="C117" s="413"/>
      <c r="D117" s="413"/>
      <c r="E117" s="413"/>
      <c r="F117" s="414"/>
      <c r="G117" s="415"/>
      <c r="H117" s="4"/>
    </row>
    <row r="118" spans="1:8" s="22" customFormat="1" x14ac:dyDescent="0.2">
      <c r="A118" s="143">
        <v>3</v>
      </c>
      <c r="B118" s="20" t="s">
        <v>93</v>
      </c>
      <c r="C118" s="20"/>
      <c r="D118" s="20"/>
      <c r="E118" s="20"/>
      <c r="F118" s="20"/>
      <c r="G118" s="21"/>
      <c r="H118" s="4"/>
    </row>
    <row r="119" spans="1:8" x14ac:dyDescent="0.2">
      <c r="A119" s="11" t="s">
        <v>27</v>
      </c>
      <c r="B119" s="404" t="s">
        <v>94</v>
      </c>
      <c r="C119" s="405"/>
      <c r="D119" s="405"/>
      <c r="E119" s="405"/>
      <c r="F119" s="48">
        <v>0</v>
      </c>
      <c r="G119" s="13">
        <f>ROUND(G134*F119,2)</f>
        <v>0</v>
      </c>
      <c r="H119" s="4"/>
    </row>
    <row r="120" spans="1:8" x14ac:dyDescent="0.2">
      <c r="A120" s="5" t="s">
        <v>28</v>
      </c>
      <c r="B120" s="406" t="s">
        <v>95</v>
      </c>
      <c r="C120" s="407"/>
      <c r="D120" s="407"/>
      <c r="E120" s="407"/>
      <c r="F120" s="167">
        <v>0</v>
      </c>
      <c r="G120" s="151">
        <f>ROUND(((G134+G119)*F120),2)</f>
        <v>0</v>
      </c>
      <c r="H120" s="4"/>
    </row>
    <row r="121" spans="1:8" x14ac:dyDescent="0.2">
      <c r="A121" s="5" t="s">
        <v>29</v>
      </c>
      <c r="B121" s="408" t="s">
        <v>96</v>
      </c>
      <c r="C121" s="409"/>
      <c r="D121" s="409"/>
      <c r="E121" s="409"/>
      <c r="F121" s="167"/>
      <c r="G121" s="151"/>
      <c r="H121" s="4"/>
    </row>
    <row r="122" spans="1:8" x14ac:dyDescent="0.2">
      <c r="A122" s="5" t="s">
        <v>97</v>
      </c>
      <c r="B122" s="406" t="s">
        <v>98</v>
      </c>
      <c r="C122" s="407"/>
      <c r="D122" s="407"/>
      <c r="E122" s="407"/>
      <c r="F122" s="172">
        <v>0</v>
      </c>
      <c r="G122" s="151">
        <f ca="1">ROUND(G$138*F122,2)</f>
        <v>0</v>
      </c>
      <c r="H122" s="4"/>
    </row>
    <row r="123" spans="1:8" s="3" customFormat="1" x14ac:dyDescent="0.2">
      <c r="A123" s="5" t="s">
        <v>99</v>
      </c>
      <c r="B123" s="406" t="s">
        <v>100</v>
      </c>
      <c r="C123" s="407"/>
      <c r="D123" s="407"/>
      <c r="E123" s="407"/>
      <c r="F123" s="167">
        <v>0</v>
      </c>
      <c r="G123" s="151">
        <f ca="1">ROUND(G$138*F123,2)</f>
        <v>0</v>
      </c>
      <c r="H123" s="4"/>
    </row>
    <row r="124" spans="1:8" x14ac:dyDescent="0.2">
      <c r="A124" s="5" t="s">
        <v>101</v>
      </c>
      <c r="B124" s="406" t="s">
        <v>11</v>
      </c>
      <c r="C124" s="407"/>
      <c r="D124" s="407"/>
      <c r="E124" s="407"/>
      <c r="F124" s="167">
        <v>0</v>
      </c>
      <c r="G124" s="151">
        <f ca="1">ROUND(G$138*F124,2)</f>
        <v>0</v>
      </c>
      <c r="H124" s="4"/>
    </row>
    <row r="125" spans="1:8" x14ac:dyDescent="0.2">
      <c r="A125" s="5" t="s">
        <v>157</v>
      </c>
      <c r="B125" s="406" t="s">
        <v>147</v>
      </c>
      <c r="C125" s="407"/>
      <c r="D125" s="407"/>
      <c r="E125" s="407"/>
      <c r="F125" s="167">
        <v>0</v>
      </c>
      <c r="G125" s="151">
        <f ca="1">ROUND(G$138*F125,2)</f>
        <v>0</v>
      </c>
      <c r="H125" s="4"/>
    </row>
    <row r="126" spans="1:8" x14ac:dyDescent="0.2">
      <c r="A126" s="5"/>
      <c r="B126" s="410" t="s">
        <v>102</v>
      </c>
      <c r="C126" s="411"/>
      <c r="D126" s="411"/>
      <c r="E126" s="411"/>
      <c r="F126" s="173">
        <f>SUM(F122:F125)</f>
        <v>0</v>
      </c>
      <c r="G126" s="174">
        <f ca="1">SUM(G122:G125)</f>
        <v>0</v>
      </c>
      <c r="H126" s="4">
        <f ca="1">ROUND(G138*F126,2)</f>
        <v>0</v>
      </c>
    </row>
    <row r="127" spans="1:8" x14ac:dyDescent="0.2">
      <c r="A127" s="398" t="s">
        <v>103</v>
      </c>
      <c r="B127" s="399"/>
      <c r="C127" s="399"/>
      <c r="D127" s="399"/>
      <c r="E127" s="399"/>
      <c r="F127" s="24">
        <f>SUM(F119,F120,F126)</f>
        <v>0</v>
      </c>
      <c r="G127" s="170">
        <f ca="1">SUM(G119:G125)</f>
        <v>0</v>
      </c>
      <c r="H127" s="4"/>
    </row>
    <row r="128" spans="1:8" x14ac:dyDescent="0.2">
      <c r="A128" s="412" t="s">
        <v>104</v>
      </c>
      <c r="B128" s="413"/>
      <c r="C128" s="413"/>
      <c r="D128" s="413"/>
      <c r="E128" s="413"/>
      <c r="F128" s="414"/>
      <c r="G128" s="415"/>
      <c r="H128" s="4"/>
    </row>
    <row r="129" spans="1:8" x14ac:dyDescent="0.2">
      <c r="A129" s="16" t="s">
        <v>27</v>
      </c>
      <c r="B129" s="416" t="s">
        <v>105</v>
      </c>
      <c r="C129" s="417"/>
      <c r="D129" s="417"/>
      <c r="E129" s="417"/>
      <c r="F129" s="418"/>
      <c r="G129" s="18">
        <f>G34</f>
        <v>0</v>
      </c>
      <c r="H129" s="4"/>
    </row>
    <row r="130" spans="1:8" x14ac:dyDescent="0.2">
      <c r="A130" s="165" t="s">
        <v>28</v>
      </c>
      <c r="B130" s="389" t="s">
        <v>106</v>
      </c>
      <c r="C130" s="390"/>
      <c r="D130" s="390"/>
      <c r="E130" s="390"/>
      <c r="F130" s="391"/>
      <c r="G130" s="166">
        <f>G68</f>
        <v>0</v>
      </c>
      <c r="H130" s="4"/>
    </row>
    <row r="131" spans="1:8" x14ac:dyDescent="0.2">
      <c r="A131" s="165" t="s">
        <v>29</v>
      </c>
      <c r="B131" s="389" t="s">
        <v>107</v>
      </c>
      <c r="C131" s="390"/>
      <c r="D131" s="390"/>
      <c r="E131" s="390"/>
      <c r="F131" s="391"/>
      <c r="G131" s="166">
        <f>G77</f>
        <v>0</v>
      </c>
      <c r="H131" s="4"/>
    </row>
    <row r="132" spans="1:8" x14ac:dyDescent="0.2">
      <c r="A132" s="165" t="s">
        <v>30</v>
      </c>
      <c r="B132" s="389" t="s">
        <v>108</v>
      </c>
      <c r="C132" s="390"/>
      <c r="D132" s="390"/>
      <c r="E132" s="390"/>
      <c r="F132" s="391"/>
      <c r="G132" s="166">
        <f>G106</f>
        <v>0</v>
      </c>
      <c r="H132" s="4"/>
    </row>
    <row r="133" spans="1:8" x14ac:dyDescent="0.2">
      <c r="A133" s="165" t="s">
        <v>31</v>
      </c>
      <c r="B133" s="389" t="s">
        <v>109</v>
      </c>
      <c r="C133" s="390"/>
      <c r="D133" s="390"/>
      <c r="E133" s="390"/>
      <c r="F133" s="391"/>
      <c r="G133" s="166">
        <f>G116</f>
        <v>0</v>
      </c>
      <c r="H133" s="4"/>
    </row>
    <row r="134" spans="1:8" x14ac:dyDescent="0.2">
      <c r="A134" s="165"/>
      <c r="B134" s="392" t="s">
        <v>110</v>
      </c>
      <c r="C134" s="393"/>
      <c r="D134" s="393"/>
      <c r="E134" s="393"/>
      <c r="F134" s="394"/>
      <c r="G134" s="166">
        <f>SUM(G129:G133)</f>
        <v>0</v>
      </c>
      <c r="H134" s="4"/>
    </row>
    <row r="135" spans="1:8" x14ac:dyDescent="0.2">
      <c r="A135" s="165" t="s">
        <v>33</v>
      </c>
      <c r="B135" s="395" t="s">
        <v>111</v>
      </c>
      <c r="C135" s="396"/>
      <c r="D135" s="396"/>
      <c r="E135" s="396"/>
      <c r="F135" s="397"/>
      <c r="G135" s="166">
        <f ca="1">G127</f>
        <v>0</v>
      </c>
      <c r="H135" s="4"/>
    </row>
    <row r="136" spans="1:8" x14ac:dyDescent="0.2">
      <c r="A136" s="398" t="s">
        <v>112</v>
      </c>
      <c r="B136" s="399"/>
      <c r="C136" s="399"/>
      <c r="D136" s="399"/>
      <c r="E136" s="399"/>
      <c r="F136" s="400"/>
      <c r="G136" s="149">
        <f ca="1">SUM(G134:G135)</f>
        <v>0</v>
      </c>
      <c r="H136" s="4">
        <f ca="1">SUM(G129:G135)-G134</f>
        <v>0</v>
      </c>
    </row>
    <row r="137" spans="1:8" x14ac:dyDescent="0.2">
      <c r="A137" s="401" t="s">
        <v>12</v>
      </c>
      <c r="B137" s="402"/>
      <c r="C137" s="402"/>
      <c r="D137" s="402"/>
      <c r="E137" s="402"/>
      <c r="F137" s="402"/>
      <c r="G137" s="403"/>
      <c r="H137" s="4"/>
    </row>
    <row r="138" spans="1:8" x14ac:dyDescent="0.2">
      <c r="A138" s="26"/>
      <c r="B138" s="27" t="s">
        <v>113</v>
      </c>
      <c r="C138" s="27"/>
      <c r="D138" s="27"/>
      <c r="E138" s="27"/>
      <c r="F138" s="28"/>
      <c r="G138" s="29">
        <f ca="1">G136</f>
        <v>0</v>
      </c>
      <c r="H138" s="4"/>
    </row>
    <row r="139" spans="1:8" x14ac:dyDescent="0.2">
      <c r="A139" s="175"/>
      <c r="B139" s="30" t="s">
        <v>114</v>
      </c>
      <c r="C139" s="30"/>
      <c r="D139" s="30"/>
      <c r="E139" s="30"/>
      <c r="F139" s="31">
        <f>F21</f>
        <v>1</v>
      </c>
      <c r="G139" s="176">
        <f ca="1">G138*F139</f>
        <v>0</v>
      </c>
      <c r="H139" s="4"/>
    </row>
    <row r="140" spans="1:8" ht="13.5" thickBot="1" x14ac:dyDescent="0.25">
      <c r="A140" s="177"/>
      <c r="B140" s="178" t="s">
        <v>115</v>
      </c>
      <c r="C140" s="178"/>
      <c r="D140" s="178"/>
      <c r="E140" s="178"/>
      <c r="F140" s="179"/>
      <c r="G140" s="180">
        <f>F21*F22</f>
        <v>1</v>
      </c>
      <c r="H140" s="4"/>
    </row>
    <row r="141" spans="1:8" x14ac:dyDescent="0.2">
      <c r="F141" s="6"/>
    </row>
    <row r="148" spans="7:7" x14ac:dyDescent="0.2">
      <c r="G148" s="32"/>
    </row>
  </sheetData>
  <mergeCells count="140">
    <mergeCell ref="A51:E51"/>
    <mergeCell ref="A2:C2"/>
    <mergeCell ref="A1:G1"/>
    <mergeCell ref="F2:G2"/>
    <mergeCell ref="A3:G4"/>
    <mergeCell ref="A5:G5"/>
    <mergeCell ref="A6:E6"/>
    <mergeCell ref="F6:G6"/>
    <mergeCell ref="B49:E49"/>
    <mergeCell ref="B50:E50"/>
    <mergeCell ref="F11:G11"/>
    <mergeCell ref="A12:E12"/>
    <mergeCell ref="F12:G12"/>
    <mergeCell ref="A13:E13"/>
    <mergeCell ref="F13:G13"/>
    <mergeCell ref="A7:E7"/>
    <mergeCell ref="F7:G7"/>
    <mergeCell ref="A8:G9"/>
    <mergeCell ref="A10:E10"/>
    <mergeCell ref="F10:G10"/>
    <mergeCell ref="A11:E11"/>
    <mergeCell ref="A17:E17"/>
    <mergeCell ref="F17:G17"/>
    <mergeCell ref="A18:E18"/>
    <mergeCell ref="F18:G18"/>
    <mergeCell ref="A19:E19"/>
    <mergeCell ref="F19:G19"/>
    <mergeCell ref="A14:G14"/>
    <mergeCell ref="A15:E15"/>
    <mergeCell ref="F15:G15"/>
    <mergeCell ref="A16:E16"/>
    <mergeCell ref="F16:G16"/>
    <mergeCell ref="A23:E23"/>
    <mergeCell ref="F23:G23"/>
    <mergeCell ref="A24:G24"/>
    <mergeCell ref="A25:G25"/>
    <mergeCell ref="B26:E26"/>
    <mergeCell ref="A20:E20"/>
    <mergeCell ref="F20:G20"/>
    <mergeCell ref="A21:E21"/>
    <mergeCell ref="F21:G21"/>
    <mergeCell ref="A22:E22"/>
    <mergeCell ref="F22:G22"/>
    <mergeCell ref="B33:E33"/>
    <mergeCell ref="A34:F34"/>
    <mergeCell ref="A35:G35"/>
    <mergeCell ref="A36:G36"/>
    <mergeCell ref="B37:E37"/>
    <mergeCell ref="B27:E27"/>
    <mergeCell ref="B28:E28"/>
    <mergeCell ref="B29:E29"/>
    <mergeCell ref="B31:E31"/>
    <mergeCell ref="B32:E32"/>
    <mergeCell ref="B30:E30"/>
    <mergeCell ref="B44:E44"/>
    <mergeCell ref="B45:E45"/>
    <mergeCell ref="B46:E46"/>
    <mergeCell ref="B47:E47"/>
    <mergeCell ref="B48:E48"/>
    <mergeCell ref="B38:E38"/>
    <mergeCell ref="B39:E39"/>
    <mergeCell ref="A41:E41"/>
    <mergeCell ref="A42:G42"/>
    <mergeCell ref="B43:E43"/>
    <mergeCell ref="B57:D57"/>
    <mergeCell ref="B58:D58"/>
    <mergeCell ref="A63:F63"/>
    <mergeCell ref="A64:G64"/>
    <mergeCell ref="A52:G52"/>
    <mergeCell ref="B53:D53"/>
    <mergeCell ref="B54:D54"/>
    <mergeCell ref="B55:D55"/>
    <mergeCell ref="B56:D56"/>
    <mergeCell ref="B62:D62"/>
    <mergeCell ref="B61:D61"/>
    <mergeCell ref="B60:D60"/>
    <mergeCell ref="B59:D59"/>
    <mergeCell ref="B71:E71"/>
    <mergeCell ref="B72:E72"/>
    <mergeCell ref="B73:E73"/>
    <mergeCell ref="B74:E74"/>
    <mergeCell ref="B75:E75"/>
    <mergeCell ref="B65:E65"/>
    <mergeCell ref="B66:E66"/>
    <mergeCell ref="B67:F67"/>
    <mergeCell ref="A68:F68"/>
    <mergeCell ref="A69:G69"/>
    <mergeCell ref="B81:E81"/>
    <mergeCell ref="B82:E82"/>
    <mergeCell ref="B83:E83"/>
    <mergeCell ref="B84:E84"/>
    <mergeCell ref="B85:E85"/>
    <mergeCell ref="B76:E76"/>
    <mergeCell ref="A77:E77"/>
    <mergeCell ref="A78:G78"/>
    <mergeCell ref="A79:G79"/>
    <mergeCell ref="B80:E80"/>
    <mergeCell ref="B91:E91"/>
    <mergeCell ref="A92:E92"/>
    <mergeCell ref="A93:G93"/>
    <mergeCell ref="B94:E94"/>
    <mergeCell ref="A86:E86"/>
    <mergeCell ref="A87:G87"/>
    <mergeCell ref="B88:E88"/>
    <mergeCell ref="B89:E89"/>
    <mergeCell ref="B90:E90"/>
    <mergeCell ref="A106:F106"/>
    <mergeCell ref="A107:G107"/>
    <mergeCell ref="A117:G117"/>
    <mergeCell ref="A96:E96"/>
    <mergeCell ref="A101:G101"/>
    <mergeCell ref="B102:E102"/>
    <mergeCell ref="B103:E103"/>
    <mergeCell ref="A97:G97"/>
    <mergeCell ref="B98:E98"/>
    <mergeCell ref="A100:E100"/>
    <mergeCell ref="A116:F116"/>
    <mergeCell ref="B105:E105"/>
    <mergeCell ref="B95:E95"/>
    <mergeCell ref="B99:E99"/>
    <mergeCell ref="B133:F133"/>
    <mergeCell ref="B134:F134"/>
    <mergeCell ref="B135:F135"/>
    <mergeCell ref="A136:F136"/>
    <mergeCell ref="A137:G137"/>
    <mergeCell ref="B119:E119"/>
    <mergeCell ref="B120:E120"/>
    <mergeCell ref="B121:E121"/>
    <mergeCell ref="B122:E122"/>
    <mergeCell ref="B123:E123"/>
    <mergeCell ref="B125:E125"/>
    <mergeCell ref="B126:E126"/>
    <mergeCell ref="A127:E127"/>
    <mergeCell ref="A128:G128"/>
    <mergeCell ref="B129:F129"/>
    <mergeCell ref="B130:F130"/>
    <mergeCell ref="B131:F131"/>
    <mergeCell ref="B132:F132"/>
    <mergeCell ref="B124:E124"/>
    <mergeCell ref="B104:E104"/>
  </mergeCells>
  <printOptions horizontalCentered="1"/>
  <pageMargins left="0.78740157480314965" right="0.78740157480314965" top="0.59055118110236227" bottom="0.98425196850393704" header="0.11811023622047245" footer="0.31496062992125984"/>
  <pageSetup paperSize="9" scale="78" firstPageNumber="0" fitToHeight="2" orientation="portrait" r:id="rId1"/>
  <headerFooter alignWithMargins="0">
    <oddHeader>&amp;R&amp;9Modelo (Nome da Empresa)</oddHeader>
    <oddFooter>&amp;C&amp;9&amp;A - Pag. &amp;P</oddFooter>
  </headerFooter>
  <rowBreaks count="1" manualBreakCount="1">
    <brk id="68" max="6"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H148"/>
  <sheetViews>
    <sheetView view="pageBreakPreview" topLeftCell="A106" zoomScaleNormal="100" zoomScaleSheetLayoutView="100" workbookViewId="0">
      <selection activeCell="C47" sqref="C47:D47"/>
    </sheetView>
  </sheetViews>
  <sheetFormatPr defaultColWidth="9.140625" defaultRowHeight="12.75" x14ac:dyDescent="0.2"/>
  <cols>
    <col min="1" max="1" width="4.7109375" style="1" customWidth="1"/>
    <col min="2" max="2" width="19.7109375" style="1" customWidth="1"/>
    <col min="3" max="5" width="11.7109375" style="1" customWidth="1"/>
    <col min="6" max="7" width="13.7109375" style="1" customWidth="1"/>
    <col min="8" max="16381" width="9.140625" style="1"/>
    <col min="16382" max="16384" width="17" style="1" customWidth="1"/>
  </cols>
  <sheetData>
    <row r="1" spans="1:8" ht="30" customHeight="1" thickBot="1" x14ac:dyDescent="0.25">
      <c r="A1" s="477" t="s">
        <v>13</v>
      </c>
      <c r="B1" s="477"/>
      <c r="C1" s="477"/>
      <c r="D1" s="477"/>
      <c r="E1" s="477"/>
      <c r="F1" s="477"/>
      <c r="G1" s="477"/>
    </row>
    <row r="2" spans="1:8" ht="18.75" customHeight="1" x14ac:dyDescent="0.2">
      <c r="A2" s="475" t="s">
        <v>235</v>
      </c>
      <c r="B2" s="476"/>
      <c r="C2" s="476"/>
      <c r="D2" s="2"/>
      <c r="E2" s="2"/>
      <c r="F2" s="478"/>
      <c r="G2" s="479"/>
    </row>
    <row r="3" spans="1:8" ht="18" customHeight="1" x14ac:dyDescent="0.2">
      <c r="A3" s="480" t="s">
        <v>236</v>
      </c>
      <c r="B3" s="481"/>
      <c r="C3" s="481"/>
      <c r="D3" s="481"/>
      <c r="E3" s="481"/>
      <c r="F3" s="481"/>
      <c r="G3" s="482"/>
    </row>
    <row r="4" spans="1:8" ht="18" customHeight="1" thickBot="1" x14ac:dyDescent="0.25">
      <c r="A4" s="483"/>
      <c r="B4" s="484"/>
      <c r="C4" s="484"/>
      <c r="D4" s="484"/>
      <c r="E4" s="484"/>
      <c r="F4" s="484"/>
      <c r="G4" s="485"/>
    </row>
    <row r="5" spans="1:8" ht="14.1" customHeight="1" x14ac:dyDescent="0.2">
      <c r="A5" s="486" t="s">
        <v>4</v>
      </c>
      <c r="B5" s="487"/>
      <c r="C5" s="487"/>
      <c r="D5" s="487"/>
      <c r="E5" s="487"/>
      <c r="F5" s="488"/>
      <c r="G5" s="489"/>
    </row>
    <row r="6" spans="1:8" x14ac:dyDescent="0.2">
      <c r="A6" s="460" t="s">
        <v>15</v>
      </c>
      <c r="B6" s="461"/>
      <c r="C6" s="461"/>
      <c r="D6" s="461"/>
      <c r="E6" s="462"/>
      <c r="F6" s="452"/>
      <c r="G6" s="453"/>
    </row>
    <row r="7" spans="1:8" ht="14.1" customHeight="1" x14ac:dyDescent="0.2">
      <c r="A7" s="460" t="s">
        <v>10</v>
      </c>
      <c r="B7" s="461"/>
      <c r="C7" s="461"/>
      <c r="D7" s="461"/>
      <c r="E7" s="462"/>
      <c r="F7" s="492" t="s">
        <v>238</v>
      </c>
      <c r="G7" s="453"/>
    </row>
    <row r="8" spans="1:8" ht="19.5" customHeight="1" x14ac:dyDescent="0.2">
      <c r="A8" s="493" t="s">
        <v>411</v>
      </c>
      <c r="B8" s="494"/>
      <c r="C8" s="494"/>
      <c r="D8" s="494"/>
      <c r="E8" s="494"/>
      <c r="F8" s="494"/>
      <c r="G8" s="495"/>
    </row>
    <row r="9" spans="1:8" ht="19.5" customHeight="1" x14ac:dyDescent="0.2">
      <c r="A9" s="496"/>
      <c r="B9" s="497"/>
      <c r="C9" s="497"/>
      <c r="D9" s="497"/>
      <c r="E9" s="497"/>
      <c r="F9" s="497"/>
      <c r="G9" s="498"/>
    </row>
    <row r="10" spans="1:8" ht="14.1" customHeight="1" x14ac:dyDescent="0.2">
      <c r="A10" s="455" t="s">
        <v>16</v>
      </c>
      <c r="B10" s="456"/>
      <c r="C10" s="456"/>
      <c r="D10" s="456"/>
      <c r="E10" s="457"/>
      <c r="F10" s="490">
        <v>2023</v>
      </c>
      <c r="G10" s="491"/>
    </row>
    <row r="11" spans="1:8" ht="14.1" customHeight="1" x14ac:dyDescent="0.2">
      <c r="A11" s="455" t="s">
        <v>17</v>
      </c>
      <c r="B11" s="456"/>
      <c r="C11" s="456"/>
      <c r="D11" s="456"/>
      <c r="E11" s="457"/>
      <c r="F11" s="490" t="s">
        <v>148</v>
      </c>
      <c r="G11" s="491"/>
    </row>
    <row r="12" spans="1:8" ht="14.1" customHeight="1" x14ac:dyDescent="0.2">
      <c r="A12" s="455" t="s">
        <v>18</v>
      </c>
      <c r="B12" s="456"/>
      <c r="C12" s="456"/>
      <c r="D12" s="456"/>
      <c r="E12" s="457"/>
      <c r="F12" s="490" t="s">
        <v>19</v>
      </c>
      <c r="G12" s="491"/>
    </row>
    <row r="13" spans="1:8" ht="14.1" customHeight="1" x14ac:dyDescent="0.2">
      <c r="A13" s="455" t="s">
        <v>9</v>
      </c>
      <c r="B13" s="456"/>
      <c r="C13" s="456"/>
      <c r="D13" s="456"/>
      <c r="E13" s="457"/>
      <c r="F13" s="490" t="s">
        <v>8</v>
      </c>
      <c r="G13" s="491"/>
    </row>
    <row r="14" spans="1:8" ht="14.1" customHeight="1" x14ac:dyDescent="0.2">
      <c r="A14" s="412" t="s">
        <v>5</v>
      </c>
      <c r="B14" s="413"/>
      <c r="C14" s="413"/>
      <c r="D14" s="413"/>
      <c r="E14" s="413"/>
      <c r="F14" s="414"/>
      <c r="G14" s="415"/>
    </row>
    <row r="15" spans="1:8" ht="14.1" customHeight="1" x14ac:dyDescent="0.2">
      <c r="A15" s="455" t="s">
        <v>6</v>
      </c>
      <c r="B15" s="456"/>
      <c r="C15" s="456"/>
      <c r="D15" s="456"/>
      <c r="E15" s="457"/>
      <c r="F15" s="469">
        <v>0</v>
      </c>
      <c r="G15" s="470"/>
    </row>
    <row r="16" spans="1:8" ht="14.1" customHeight="1" x14ac:dyDescent="0.2">
      <c r="A16" s="455" t="s">
        <v>0</v>
      </c>
      <c r="B16" s="456"/>
      <c r="C16" s="456"/>
      <c r="D16" s="456"/>
      <c r="E16" s="457"/>
      <c r="F16" s="471" t="s">
        <v>237</v>
      </c>
      <c r="G16" s="472"/>
      <c r="H16" s="3"/>
    </row>
    <row r="17" spans="1:8" ht="14.1" customHeight="1" x14ac:dyDescent="0.2">
      <c r="A17" s="455" t="s">
        <v>20</v>
      </c>
      <c r="B17" s="456"/>
      <c r="C17" s="456"/>
      <c r="D17" s="456"/>
      <c r="E17" s="457"/>
      <c r="F17" s="471"/>
      <c r="G17" s="472"/>
      <c r="H17" s="3"/>
    </row>
    <row r="18" spans="1:8" ht="14.1" customHeight="1" x14ac:dyDescent="0.2">
      <c r="A18" s="455" t="s">
        <v>1</v>
      </c>
      <c r="B18" s="456"/>
      <c r="C18" s="456"/>
      <c r="D18" s="456"/>
      <c r="E18" s="457"/>
      <c r="F18" s="465">
        <v>0</v>
      </c>
      <c r="G18" s="466"/>
    </row>
    <row r="19" spans="1:8" ht="14.1" customHeight="1" x14ac:dyDescent="0.2">
      <c r="A19" s="460" t="s">
        <v>7</v>
      </c>
      <c r="B19" s="461"/>
      <c r="C19" s="461"/>
      <c r="D19" s="461"/>
      <c r="E19" s="462"/>
      <c r="F19" s="467">
        <v>44986</v>
      </c>
      <c r="G19" s="468"/>
    </row>
    <row r="20" spans="1:8" ht="14.1" customHeight="1" x14ac:dyDescent="0.2">
      <c r="A20" s="455" t="s">
        <v>21</v>
      </c>
      <c r="B20" s="456"/>
      <c r="C20" s="456"/>
      <c r="D20" s="456"/>
      <c r="E20" s="457"/>
      <c r="F20" s="458" t="s">
        <v>141</v>
      </c>
      <c r="G20" s="459"/>
    </row>
    <row r="21" spans="1:8" ht="14.1" customHeight="1" x14ac:dyDescent="0.2">
      <c r="A21" s="460" t="s">
        <v>22</v>
      </c>
      <c r="B21" s="461"/>
      <c r="C21" s="461"/>
      <c r="D21" s="461"/>
      <c r="E21" s="462"/>
      <c r="F21" s="463">
        <v>1</v>
      </c>
      <c r="G21" s="464"/>
    </row>
    <row r="22" spans="1:8" ht="14.1" customHeight="1" x14ac:dyDescent="0.2">
      <c r="A22" s="460" t="s">
        <v>23</v>
      </c>
      <c r="B22" s="461"/>
      <c r="C22" s="461"/>
      <c r="D22" s="461"/>
      <c r="E22" s="462"/>
      <c r="F22" s="463">
        <v>1</v>
      </c>
      <c r="G22" s="464"/>
    </row>
    <row r="23" spans="1:8" ht="12.75" customHeight="1" x14ac:dyDescent="0.2">
      <c r="A23" s="460" t="s">
        <v>24</v>
      </c>
      <c r="B23" s="461"/>
      <c r="C23" s="461"/>
      <c r="D23" s="461"/>
      <c r="E23" s="462"/>
      <c r="F23" s="473" t="s">
        <v>233</v>
      </c>
      <c r="G23" s="474"/>
    </row>
    <row r="24" spans="1:8" ht="27.75" customHeight="1" x14ac:dyDescent="0.2">
      <c r="A24" s="451" t="s">
        <v>234</v>
      </c>
      <c r="B24" s="452"/>
      <c r="C24" s="452"/>
      <c r="D24" s="452"/>
      <c r="E24" s="452"/>
      <c r="F24" s="452"/>
      <c r="G24" s="453"/>
    </row>
    <row r="25" spans="1:8" x14ac:dyDescent="0.2">
      <c r="A25" s="412" t="s">
        <v>2</v>
      </c>
      <c r="B25" s="413"/>
      <c r="C25" s="413"/>
      <c r="D25" s="413"/>
      <c r="E25" s="413"/>
      <c r="F25" s="414"/>
      <c r="G25" s="415"/>
    </row>
    <row r="26" spans="1:8" x14ac:dyDescent="0.2">
      <c r="A26" s="143">
        <v>1</v>
      </c>
      <c r="B26" s="454" t="s">
        <v>25</v>
      </c>
      <c r="C26" s="454"/>
      <c r="D26" s="454"/>
      <c r="E26" s="454"/>
      <c r="F26" s="185" t="s">
        <v>26</v>
      </c>
      <c r="G26" s="144" t="s">
        <v>3</v>
      </c>
    </row>
    <row r="27" spans="1:8" s="34" customFormat="1" x14ac:dyDescent="0.2">
      <c r="A27" s="145" t="s">
        <v>27</v>
      </c>
      <c r="B27" s="450" t="s">
        <v>152</v>
      </c>
      <c r="C27" s="450"/>
      <c r="D27" s="450"/>
      <c r="E27" s="450"/>
      <c r="F27" s="146">
        <v>1</v>
      </c>
      <c r="G27" s="147">
        <f>F18*F27</f>
        <v>0</v>
      </c>
      <c r="H27" s="59"/>
    </row>
    <row r="28" spans="1:8" s="34" customFormat="1" x14ac:dyDescent="0.2">
      <c r="A28" s="145" t="s">
        <v>28</v>
      </c>
      <c r="B28" s="448" t="s">
        <v>116</v>
      </c>
      <c r="C28" s="448"/>
      <c r="D28" s="448"/>
      <c r="E28" s="448"/>
      <c r="F28" s="148"/>
      <c r="G28" s="147">
        <f>ROUND(F18*F28,2)</f>
        <v>0</v>
      </c>
      <c r="H28" s="59"/>
    </row>
    <row r="29" spans="1:8" s="34" customFormat="1" x14ac:dyDescent="0.2">
      <c r="A29" s="145" t="s">
        <v>29</v>
      </c>
      <c r="B29" s="448" t="s">
        <v>14</v>
      </c>
      <c r="C29" s="448"/>
      <c r="D29" s="448"/>
      <c r="E29" s="448"/>
      <c r="F29" s="148">
        <v>0.2</v>
      </c>
      <c r="G29" s="147">
        <f>ROUND(F15*F29,2)</f>
        <v>0</v>
      </c>
      <c r="H29" s="59"/>
    </row>
    <row r="30" spans="1:8" s="34" customFormat="1" x14ac:dyDescent="0.2">
      <c r="A30" s="145" t="s">
        <v>30</v>
      </c>
      <c r="B30" s="448" t="s">
        <v>153</v>
      </c>
      <c r="C30" s="448"/>
      <c r="D30" s="448"/>
      <c r="E30" s="448"/>
      <c r="F30" s="148"/>
      <c r="G30" s="147">
        <f>ROUND(F18*F30,2)</f>
        <v>0</v>
      </c>
      <c r="H30" s="59"/>
    </row>
    <row r="31" spans="1:8" s="34" customFormat="1" x14ac:dyDescent="0.2">
      <c r="A31" s="145" t="s">
        <v>31</v>
      </c>
      <c r="B31" s="448" t="s">
        <v>32</v>
      </c>
      <c r="C31" s="448"/>
      <c r="D31" s="448"/>
      <c r="E31" s="448"/>
      <c r="F31" s="146">
        <f>ROUND((ROUND((0*15.22),2)/52.5)*60,2)</f>
        <v>0</v>
      </c>
      <c r="G31" s="147">
        <f>ROUND((F18/192*0.2)*F31,2)</f>
        <v>0</v>
      </c>
      <c r="H31" s="59"/>
    </row>
    <row r="32" spans="1:8" s="34" customFormat="1" x14ac:dyDescent="0.2">
      <c r="A32" s="145" t="s">
        <v>33</v>
      </c>
      <c r="B32" s="448" t="s">
        <v>154</v>
      </c>
      <c r="C32" s="448"/>
      <c r="D32" s="448"/>
      <c r="E32" s="448"/>
      <c r="F32" s="146">
        <f>ROUND(SUM(F31)/25*5,2)</f>
        <v>0</v>
      </c>
      <c r="G32" s="147">
        <f>ROUND((F18/192*0.2)*F32,2)</f>
        <v>0</v>
      </c>
      <c r="H32" s="59"/>
    </row>
    <row r="33" spans="1:8" s="34" customFormat="1" x14ac:dyDescent="0.2">
      <c r="A33" s="145" t="s">
        <v>47</v>
      </c>
      <c r="B33" s="448" t="s">
        <v>155</v>
      </c>
      <c r="C33" s="448"/>
      <c r="D33" s="448"/>
      <c r="E33" s="448"/>
      <c r="F33" s="148"/>
      <c r="G33" s="147">
        <v>0</v>
      </c>
    </row>
    <row r="34" spans="1:8" x14ac:dyDescent="0.2">
      <c r="A34" s="419" t="s">
        <v>34</v>
      </c>
      <c r="B34" s="400"/>
      <c r="C34" s="400"/>
      <c r="D34" s="400"/>
      <c r="E34" s="400"/>
      <c r="F34" s="449"/>
      <c r="G34" s="149">
        <f>SUM(G27:G33)</f>
        <v>0</v>
      </c>
    </row>
    <row r="35" spans="1:8" x14ac:dyDescent="0.2">
      <c r="A35" s="412" t="s">
        <v>35</v>
      </c>
      <c r="B35" s="413"/>
      <c r="C35" s="413"/>
      <c r="D35" s="413"/>
      <c r="E35" s="413"/>
      <c r="F35" s="414"/>
      <c r="G35" s="415"/>
    </row>
    <row r="36" spans="1:8" x14ac:dyDescent="0.2">
      <c r="A36" s="420" t="s">
        <v>36</v>
      </c>
      <c r="B36" s="421"/>
      <c r="C36" s="421"/>
      <c r="D36" s="421"/>
      <c r="E36" s="421"/>
      <c r="F36" s="421"/>
      <c r="G36" s="422"/>
      <c r="H36" s="4"/>
    </row>
    <row r="37" spans="1:8" s="7" customFormat="1" x14ac:dyDescent="0.2">
      <c r="A37" s="36" t="s">
        <v>27</v>
      </c>
      <c r="B37" s="423" t="s">
        <v>37</v>
      </c>
      <c r="C37" s="424"/>
      <c r="D37" s="424"/>
      <c r="E37" s="447"/>
      <c r="F37" s="150">
        <f>ROUND((1/12),6)*0</f>
        <v>0</v>
      </c>
      <c r="G37" s="151">
        <f>ROUND(G$34*F37,2)</f>
        <v>0</v>
      </c>
      <c r="H37" s="57"/>
    </row>
    <row r="38" spans="1:8" x14ac:dyDescent="0.2">
      <c r="A38" s="152" t="s">
        <v>28</v>
      </c>
      <c r="B38" s="434" t="s">
        <v>156</v>
      </c>
      <c r="C38" s="435"/>
      <c r="D38" s="435"/>
      <c r="E38" s="445"/>
      <c r="F38" s="153">
        <f>ROUND((1/11)+(1/11)/3, 3)*0</f>
        <v>0</v>
      </c>
      <c r="G38" s="8">
        <f>ROUND(G$34*F38,2)</f>
        <v>0</v>
      </c>
      <c r="H38" s="4"/>
    </row>
    <row r="39" spans="1:8" x14ac:dyDescent="0.2">
      <c r="A39" s="154"/>
      <c r="B39" s="446" t="s">
        <v>38</v>
      </c>
      <c r="C39" s="446"/>
      <c r="D39" s="446"/>
      <c r="E39" s="446"/>
      <c r="F39" s="37">
        <f>SUM(F37:F38)</f>
        <v>0</v>
      </c>
      <c r="G39" s="151"/>
      <c r="H39" s="4"/>
    </row>
    <row r="40" spans="1:8" x14ac:dyDescent="0.2">
      <c r="A40" s="155" t="s">
        <v>29</v>
      </c>
      <c r="B40" s="38" t="s">
        <v>39</v>
      </c>
      <c r="C40" s="39"/>
      <c r="D40" s="39"/>
      <c r="E40" s="39"/>
      <c r="F40" s="40">
        <f>ROUND((F51*F39),4)</f>
        <v>0</v>
      </c>
      <c r="G40" s="9">
        <f>ROUND(G$34*F40,2)</f>
        <v>0</v>
      </c>
      <c r="H40" s="4"/>
    </row>
    <row r="41" spans="1:8" x14ac:dyDescent="0.2">
      <c r="A41" s="427" t="s">
        <v>40</v>
      </c>
      <c r="B41" s="428"/>
      <c r="C41" s="428"/>
      <c r="D41" s="428"/>
      <c r="E41" s="426"/>
      <c r="F41" s="41">
        <f>ROUND(SUM(F39:F40),4)</f>
        <v>0</v>
      </c>
      <c r="G41" s="156">
        <f>SUM(G37:G40)</f>
        <v>0</v>
      </c>
      <c r="H41" s="4">
        <f>ROUND(G34*F41,2)</f>
        <v>0</v>
      </c>
    </row>
    <row r="42" spans="1:8" x14ac:dyDescent="0.2">
      <c r="A42" s="420" t="s">
        <v>118</v>
      </c>
      <c r="B42" s="421"/>
      <c r="C42" s="421"/>
      <c r="D42" s="421"/>
      <c r="E42" s="421"/>
      <c r="F42" s="421"/>
      <c r="G42" s="422"/>
      <c r="H42" s="4">
        <f>SUM(G41,G34)</f>
        <v>0</v>
      </c>
    </row>
    <row r="43" spans="1:8" x14ac:dyDescent="0.2">
      <c r="A43" s="42" t="s">
        <v>27</v>
      </c>
      <c r="B43" s="423" t="s">
        <v>41</v>
      </c>
      <c r="C43" s="424"/>
      <c r="D43" s="424"/>
      <c r="E43" s="447"/>
      <c r="F43" s="43">
        <v>0</v>
      </c>
      <c r="G43" s="23">
        <f>ROUND((G$34)*F43,2)</f>
        <v>0</v>
      </c>
      <c r="H43" s="4"/>
    </row>
    <row r="44" spans="1:8" x14ac:dyDescent="0.2">
      <c r="A44" s="36" t="s">
        <v>28</v>
      </c>
      <c r="B44" s="432" t="s">
        <v>42</v>
      </c>
      <c r="C44" s="433"/>
      <c r="D44" s="433"/>
      <c r="E44" s="444"/>
      <c r="F44" s="150">
        <v>0</v>
      </c>
      <c r="G44" s="157">
        <f>ROUND((G$34)*F44,2)</f>
        <v>0</v>
      </c>
      <c r="H44" s="4"/>
    </row>
    <row r="45" spans="1:8" x14ac:dyDescent="0.2">
      <c r="A45" s="36" t="s">
        <v>29</v>
      </c>
      <c r="B45" s="432" t="s">
        <v>43</v>
      </c>
      <c r="C45" s="433"/>
      <c r="D45" s="433"/>
      <c r="E45" s="444"/>
      <c r="F45" s="158">
        <v>0</v>
      </c>
      <c r="G45" s="157">
        <f t="shared" ref="G45:G50" si="0">ROUND((G$34)*F45,2)</f>
        <v>0</v>
      </c>
      <c r="H45" s="4"/>
    </row>
    <row r="46" spans="1:8" x14ac:dyDescent="0.2">
      <c r="A46" s="36" t="s">
        <v>30</v>
      </c>
      <c r="B46" s="432" t="s">
        <v>44</v>
      </c>
      <c r="C46" s="433"/>
      <c r="D46" s="433"/>
      <c r="E46" s="444"/>
      <c r="F46" s="150">
        <v>0</v>
      </c>
      <c r="G46" s="157">
        <f t="shared" si="0"/>
        <v>0</v>
      </c>
      <c r="H46" s="4"/>
    </row>
    <row r="47" spans="1:8" x14ac:dyDescent="0.2">
      <c r="A47" s="36" t="s">
        <v>31</v>
      </c>
      <c r="B47" s="432" t="s">
        <v>45</v>
      </c>
      <c r="C47" s="433"/>
      <c r="D47" s="433"/>
      <c r="E47" s="444"/>
      <c r="F47" s="150">
        <v>0</v>
      </c>
      <c r="G47" s="157">
        <f t="shared" si="0"/>
        <v>0</v>
      </c>
      <c r="H47" s="4"/>
    </row>
    <row r="48" spans="1:8" x14ac:dyDescent="0.2">
      <c r="A48" s="36" t="s">
        <v>33</v>
      </c>
      <c r="B48" s="432" t="s">
        <v>46</v>
      </c>
      <c r="C48" s="433"/>
      <c r="D48" s="433"/>
      <c r="E48" s="444"/>
      <c r="F48" s="150">
        <v>0</v>
      </c>
      <c r="G48" s="157">
        <f t="shared" si="0"/>
        <v>0</v>
      </c>
      <c r="H48" s="4"/>
    </row>
    <row r="49" spans="1:8" x14ac:dyDescent="0.2">
      <c r="A49" s="36" t="s">
        <v>47</v>
      </c>
      <c r="B49" s="432" t="s">
        <v>48</v>
      </c>
      <c r="C49" s="433"/>
      <c r="D49" s="433"/>
      <c r="E49" s="444"/>
      <c r="F49" s="150">
        <v>0</v>
      </c>
      <c r="G49" s="157">
        <f t="shared" si="0"/>
        <v>0</v>
      </c>
      <c r="H49" s="4"/>
    </row>
    <row r="50" spans="1:8" x14ac:dyDescent="0.2">
      <c r="A50" s="152" t="s">
        <v>49</v>
      </c>
      <c r="B50" s="434" t="s">
        <v>50</v>
      </c>
      <c r="C50" s="435"/>
      <c r="D50" s="435"/>
      <c r="E50" s="445"/>
      <c r="F50" s="153">
        <v>0</v>
      </c>
      <c r="G50" s="157">
        <f t="shared" si="0"/>
        <v>0</v>
      </c>
      <c r="H50" s="4"/>
    </row>
    <row r="51" spans="1:8" x14ac:dyDescent="0.2">
      <c r="A51" s="427" t="s">
        <v>51</v>
      </c>
      <c r="B51" s="428"/>
      <c r="C51" s="428"/>
      <c r="D51" s="428"/>
      <c r="E51" s="426"/>
      <c r="F51" s="41">
        <f>SUM(F43:F50)</f>
        <v>0</v>
      </c>
      <c r="G51" s="156">
        <f>SUM(G43:G50)</f>
        <v>0</v>
      </c>
      <c r="H51" s="4">
        <f>ROUND(G34*F51,2)</f>
        <v>0</v>
      </c>
    </row>
    <row r="52" spans="1:8" x14ac:dyDescent="0.2">
      <c r="A52" s="420" t="s">
        <v>52</v>
      </c>
      <c r="B52" s="421"/>
      <c r="C52" s="421"/>
      <c r="D52" s="421"/>
      <c r="E52" s="421"/>
      <c r="F52" s="421"/>
      <c r="G52" s="422"/>
      <c r="H52" s="4"/>
    </row>
    <row r="53" spans="1:8" s="34" customFormat="1" x14ac:dyDescent="0.2">
      <c r="A53" s="42" t="s">
        <v>27</v>
      </c>
      <c r="B53" s="440" t="s">
        <v>53</v>
      </c>
      <c r="C53" s="441"/>
      <c r="D53" s="441"/>
      <c r="E53" s="159">
        <v>0</v>
      </c>
      <c r="F53" s="58">
        <v>52</v>
      </c>
      <c r="G53" s="15">
        <f>IF(ROUND((E53*F53)-(G27*0.06),2)&lt;0,0,ROUND((E53*F53)-(G27*0.06),2))</f>
        <v>0</v>
      </c>
      <c r="H53" s="35"/>
    </row>
    <row r="54" spans="1:8" s="34" customFormat="1" x14ac:dyDescent="0.2">
      <c r="A54" s="36" t="s">
        <v>54</v>
      </c>
      <c r="B54" s="438" t="s">
        <v>55</v>
      </c>
      <c r="C54" s="439"/>
      <c r="D54" s="439"/>
      <c r="E54" s="159">
        <v>0</v>
      </c>
      <c r="F54" s="160">
        <v>26</v>
      </c>
      <c r="G54" s="147">
        <f>ROUND((E54*F54),2)</f>
        <v>0</v>
      </c>
      <c r="H54" s="35"/>
    </row>
    <row r="55" spans="1:8" s="34" customFormat="1" x14ac:dyDescent="0.2">
      <c r="A55" s="36" t="s">
        <v>56</v>
      </c>
      <c r="B55" s="438" t="s">
        <v>57</v>
      </c>
      <c r="C55" s="439"/>
      <c r="D55" s="439"/>
      <c r="E55" s="159">
        <v>0</v>
      </c>
      <c r="F55" s="160">
        <v>1</v>
      </c>
      <c r="G55" s="147">
        <f>ROUND((E55*F55),2)</f>
        <v>0</v>
      </c>
      <c r="H55" s="35"/>
    </row>
    <row r="56" spans="1:8" s="34" customFormat="1" x14ac:dyDescent="0.2">
      <c r="A56" s="36" t="s">
        <v>29</v>
      </c>
      <c r="B56" s="438" t="s">
        <v>151</v>
      </c>
      <c r="C56" s="439"/>
      <c r="D56" s="439"/>
      <c r="E56" s="159">
        <v>0</v>
      </c>
      <c r="F56" s="160">
        <v>1</v>
      </c>
      <c r="G56" s="147">
        <f>ROUND((E56*F56),2)</f>
        <v>0</v>
      </c>
      <c r="H56" s="35"/>
    </row>
    <row r="57" spans="1:8" s="34" customFormat="1" x14ac:dyDescent="0.2">
      <c r="A57" s="36" t="s">
        <v>30</v>
      </c>
      <c r="B57" s="438" t="s">
        <v>151</v>
      </c>
      <c r="C57" s="439"/>
      <c r="D57" s="439"/>
      <c r="E57" s="159">
        <f>ROUND((F18*30%)*5%,2)*0</f>
        <v>0</v>
      </c>
      <c r="F57" s="160">
        <v>1</v>
      </c>
      <c r="G57" s="147">
        <f t="shared" ref="G57:G61" si="1">ROUND((E57*F57),2)</f>
        <v>0</v>
      </c>
      <c r="H57" s="35"/>
    </row>
    <row r="58" spans="1:8" s="34" customFormat="1" x14ac:dyDescent="0.2">
      <c r="A58" s="36" t="s">
        <v>31</v>
      </c>
      <c r="B58" s="438" t="s">
        <v>151</v>
      </c>
      <c r="C58" s="439"/>
      <c r="D58" s="439"/>
      <c r="E58" s="159">
        <v>0</v>
      </c>
      <c r="F58" s="160">
        <v>1</v>
      </c>
      <c r="G58" s="147">
        <f>ROUND((E58*F58)/12,2)</f>
        <v>0</v>
      </c>
      <c r="H58" s="35"/>
    </row>
    <row r="59" spans="1:8" s="34" customFormat="1" x14ac:dyDescent="0.2">
      <c r="A59" s="36" t="s">
        <v>33</v>
      </c>
      <c r="B59" s="438" t="s">
        <v>151</v>
      </c>
      <c r="C59" s="439"/>
      <c r="D59" s="439"/>
      <c r="E59" s="159">
        <v>0</v>
      </c>
      <c r="F59" s="161">
        <v>1</v>
      </c>
      <c r="G59" s="162">
        <f t="shared" ref="G59" si="2">ROUND((E59*F59),2)</f>
        <v>0</v>
      </c>
      <c r="H59" s="35"/>
    </row>
    <row r="60" spans="1:8" s="34" customFormat="1" x14ac:dyDescent="0.2">
      <c r="A60" s="36" t="s">
        <v>47</v>
      </c>
      <c r="B60" s="438" t="s">
        <v>151</v>
      </c>
      <c r="C60" s="439"/>
      <c r="D60" s="439"/>
      <c r="E60" s="159">
        <v>0</v>
      </c>
      <c r="F60" s="160">
        <v>1</v>
      </c>
      <c r="G60" s="147">
        <f>ROUND((E60*F60)/12,2)</f>
        <v>0</v>
      </c>
      <c r="H60" s="35"/>
    </row>
    <row r="61" spans="1:8" s="34" customFormat="1" x14ac:dyDescent="0.2">
      <c r="A61" s="145" t="s">
        <v>49</v>
      </c>
      <c r="B61" s="438" t="s">
        <v>151</v>
      </c>
      <c r="C61" s="439"/>
      <c r="D61" s="439"/>
      <c r="E61" s="159">
        <v>0</v>
      </c>
      <c r="F61" s="160">
        <v>1</v>
      </c>
      <c r="G61" s="163">
        <f t="shared" si="1"/>
        <v>0</v>
      </c>
      <c r="H61" s="35"/>
    </row>
    <row r="62" spans="1:8" s="34" customFormat="1" x14ac:dyDescent="0.2">
      <c r="A62" s="36" t="s">
        <v>150</v>
      </c>
      <c r="B62" s="442" t="s">
        <v>151</v>
      </c>
      <c r="C62" s="443"/>
      <c r="D62" s="443"/>
      <c r="E62" s="164">
        <v>0</v>
      </c>
      <c r="F62" s="160">
        <v>1</v>
      </c>
      <c r="G62" s="147">
        <v>0</v>
      </c>
      <c r="H62" s="35"/>
    </row>
    <row r="63" spans="1:8" x14ac:dyDescent="0.2">
      <c r="A63" s="398" t="s">
        <v>59</v>
      </c>
      <c r="B63" s="399"/>
      <c r="C63" s="399"/>
      <c r="D63" s="399"/>
      <c r="E63" s="399"/>
      <c r="F63" s="400"/>
      <c r="G63" s="149">
        <f>SUM(G53:G62)</f>
        <v>0</v>
      </c>
      <c r="H63" s="4"/>
    </row>
    <row r="64" spans="1:8" x14ac:dyDescent="0.2">
      <c r="A64" s="412" t="s">
        <v>60</v>
      </c>
      <c r="B64" s="413"/>
      <c r="C64" s="413"/>
      <c r="D64" s="413"/>
      <c r="E64" s="413"/>
      <c r="F64" s="414"/>
      <c r="G64" s="415"/>
      <c r="H64" s="4"/>
    </row>
    <row r="65" spans="1:8" x14ac:dyDescent="0.2">
      <c r="A65" s="16" t="s">
        <v>61</v>
      </c>
      <c r="B65" s="416" t="s">
        <v>62</v>
      </c>
      <c r="C65" s="417"/>
      <c r="D65" s="417"/>
      <c r="E65" s="417"/>
      <c r="F65" s="17">
        <f>F41</f>
        <v>0</v>
      </c>
      <c r="G65" s="18">
        <f>G41</f>
        <v>0</v>
      </c>
      <c r="H65" s="4"/>
    </row>
    <row r="66" spans="1:8" x14ac:dyDescent="0.2">
      <c r="A66" s="165" t="s">
        <v>63</v>
      </c>
      <c r="B66" s="389" t="s">
        <v>128</v>
      </c>
      <c r="C66" s="390"/>
      <c r="D66" s="390"/>
      <c r="E66" s="390"/>
      <c r="F66" s="19">
        <f>F51</f>
        <v>0</v>
      </c>
      <c r="G66" s="166">
        <f>G51</f>
        <v>0</v>
      </c>
      <c r="H66" s="4"/>
    </row>
    <row r="67" spans="1:8" x14ac:dyDescent="0.2">
      <c r="A67" s="165" t="s">
        <v>64</v>
      </c>
      <c r="B67" s="389" t="s">
        <v>65</v>
      </c>
      <c r="C67" s="390"/>
      <c r="D67" s="390"/>
      <c r="E67" s="390"/>
      <c r="F67" s="391"/>
      <c r="G67" s="166">
        <f>G63</f>
        <v>0</v>
      </c>
      <c r="H67" s="4"/>
    </row>
    <row r="68" spans="1:8" x14ac:dyDescent="0.2">
      <c r="A68" s="398" t="s">
        <v>66</v>
      </c>
      <c r="B68" s="399"/>
      <c r="C68" s="399"/>
      <c r="D68" s="399"/>
      <c r="E68" s="399"/>
      <c r="F68" s="400"/>
      <c r="G68" s="149">
        <f>SUM(G65:G67)</f>
        <v>0</v>
      </c>
      <c r="H68" s="4"/>
    </row>
    <row r="69" spans="1:8" x14ac:dyDescent="0.2">
      <c r="A69" s="412" t="s">
        <v>67</v>
      </c>
      <c r="B69" s="413"/>
      <c r="C69" s="413"/>
      <c r="D69" s="413"/>
      <c r="E69" s="413"/>
      <c r="F69" s="414"/>
      <c r="G69" s="415"/>
      <c r="H69" s="4"/>
    </row>
    <row r="70" spans="1:8" s="22" customFormat="1" x14ac:dyDescent="0.2">
      <c r="A70" s="143">
        <v>3</v>
      </c>
      <c r="B70" s="20" t="s">
        <v>68</v>
      </c>
      <c r="C70" s="20"/>
      <c r="D70" s="20"/>
      <c r="E70" s="20"/>
      <c r="F70" s="20"/>
      <c r="G70" s="21"/>
      <c r="H70" s="4"/>
    </row>
    <row r="71" spans="1:8" x14ac:dyDescent="0.2">
      <c r="A71" s="11" t="s">
        <v>27</v>
      </c>
      <c r="B71" s="404" t="s">
        <v>69</v>
      </c>
      <c r="C71" s="405"/>
      <c r="D71" s="405"/>
      <c r="E71" s="405"/>
      <c r="F71" s="48">
        <f>ROUND((1/12)*0.05,4)*0</f>
        <v>0</v>
      </c>
      <c r="G71" s="23">
        <f t="shared" ref="G71:G76" si="3">ROUND(G$34*F71,2)</f>
        <v>0</v>
      </c>
      <c r="H71" s="4"/>
    </row>
    <row r="72" spans="1:8" x14ac:dyDescent="0.2">
      <c r="A72" s="5" t="s">
        <v>28</v>
      </c>
      <c r="B72" s="406" t="s">
        <v>70</v>
      </c>
      <c r="C72" s="407"/>
      <c r="D72" s="407"/>
      <c r="E72" s="407"/>
      <c r="F72" s="167">
        <f>ROUND((F71*F50),4)</f>
        <v>0</v>
      </c>
      <c r="G72" s="157">
        <f t="shared" si="3"/>
        <v>0</v>
      </c>
      <c r="H72" s="4"/>
    </row>
    <row r="73" spans="1:8" x14ac:dyDescent="0.2">
      <c r="A73" s="5" t="s">
        <v>29</v>
      </c>
      <c r="B73" s="406" t="s">
        <v>135</v>
      </c>
      <c r="C73" s="407"/>
      <c r="D73" s="407"/>
      <c r="E73" s="407"/>
      <c r="F73" s="167">
        <f>ROUND((0.08*0.4*0.9)*(1+0.09+0.09+0.3),2)*0</f>
        <v>0</v>
      </c>
      <c r="G73" s="157">
        <f t="shared" si="3"/>
        <v>0</v>
      </c>
      <c r="H73" s="4"/>
    </row>
    <row r="74" spans="1:8" x14ac:dyDescent="0.2">
      <c r="A74" s="5" t="s">
        <v>30</v>
      </c>
      <c r="B74" s="406" t="s">
        <v>71</v>
      </c>
      <c r="C74" s="407"/>
      <c r="D74" s="407"/>
      <c r="E74" s="407"/>
      <c r="F74" s="167">
        <f>ROUND(100%/30*7/12*100%,4)*0</f>
        <v>0</v>
      </c>
      <c r="G74" s="157">
        <f t="shared" si="3"/>
        <v>0</v>
      </c>
      <c r="H74" s="4"/>
    </row>
    <row r="75" spans="1:8" s="3" customFormat="1" x14ac:dyDescent="0.2">
      <c r="A75" s="5" t="s">
        <v>31</v>
      </c>
      <c r="B75" s="406" t="s">
        <v>119</v>
      </c>
      <c r="C75" s="407"/>
      <c r="D75" s="407"/>
      <c r="E75" s="407"/>
      <c r="F75" s="167">
        <f>ROUND(F74*F51,4)</f>
        <v>0</v>
      </c>
      <c r="G75" s="157">
        <f t="shared" si="3"/>
        <v>0</v>
      </c>
      <c r="H75" s="4"/>
    </row>
    <row r="76" spans="1:8" x14ac:dyDescent="0.2">
      <c r="A76" s="5" t="s">
        <v>33</v>
      </c>
      <c r="B76" s="436" t="s">
        <v>136</v>
      </c>
      <c r="C76" s="437"/>
      <c r="D76" s="437"/>
      <c r="E76" s="437"/>
      <c r="F76" s="168">
        <v>0</v>
      </c>
      <c r="G76" s="169">
        <f t="shared" si="3"/>
        <v>0</v>
      </c>
      <c r="H76" s="4"/>
    </row>
    <row r="77" spans="1:8" x14ac:dyDescent="0.2">
      <c r="A77" s="398" t="s">
        <v>72</v>
      </c>
      <c r="B77" s="399"/>
      <c r="C77" s="399"/>
      <c r="D77" s="399"/>
      <c r="E77" s="399"/>
      <c r="F77" s="24">
        <f>SUM(F71:F76)</f>
        <v>0</v>
      </c>
      <c r="G77" s="170">
        <f>SUM(G71:G76)</f>
        <v>0</v>
      </c>
      <c r="H77" s="4">
        <f>ROUND(G34*F77,2)</f>
        <v>0</v>
      </c>
    </row>
    <row r="78" spans="1:8" x14ac:dyDescent="0.2">
      <c r="A78" s="412" t="s">
        <v>73</v>
      </c>
      <c r="B78" s="413"/>
      <c r="C78" s="413"/>
      <c r="D78" s="413"/>
      <c r="E78" s="413"/>
      <c r="F78" s="414"/>
      <c r="G78" s="415"/>
      <c r="H78" s="4"/>
    </row>
    <row r="79" spans="1:8" s="22" customFormat="1" x14ac:dyDescent="0.2">
      <c r="A79" s="420" t="s">
        <v>120</v>
      </c>
      <c r="B79" s="421"/>
      <c r="C79" s="421"/>
      <c r="D79" s="421"/>
      <c r="E79" s="421"/>
      <c r="F79" s="421"/>
      <c r="G79" s="422"/>
      <c r="H79" s="4"/>
    </row>
    <row r="80" spans="1:8" x14ac:dyDescent="0.2">
      <c r="A80" s="42" t="s">
        <v>27</v>
      </c>
      <c r="B80" s="423" t="s">
        <v>188</v>
      </c>
      <c r="C80" s="424"/>
      <c r="D80" s="424"/>
      <c r="E80" s="424"/>
      <c r="F80" s="43">
        <v>0</v>
      </c>
      <c r="G80" s="23">
        <f t="shared" ref="G80:G85" si="4">ROUND(G$34*F80,2)</f>
        <v>0</v>
      </c>
      <c r="H80" s="4"/>
    </row>
    <row r="81" spans="1:8" x14ac:dyDescent="0.2">
      <c r="A81" s="36" t="s">
        <v>28</v>
      </c>
      <c r="B81" s="432" t="s">
        <v>121</v>
      </c>
      <c r="C81" s="433"/>
      <c r="D81" s="433"/>
      <c r="E81" s="433"/>
      <c r="F81" s="150">
        <f>ROUND(((1/30)/12)*1,4)*0</f>
        <v>0</v>
      </c>
      <c r="G81" s="157">
        <f t="shared" si="4"/>
        <v>0</v>
      </c>
      <c r="H81" s="4"/>
    </row>
    <row r="82" spans="1:8" x14ac:dyDescent="0.2">
      <c r="A82" s="36" t="s">
        <v>29</v>
      </c>
      <c r="B82" s="432" t="s">
        <v>122</v>
      </c>
      <c r="C82" s="433"/>
      <c r="D82" s="433"/>
      <c r="E82" s="433"/>
      <c r="F82" s="150">
        <f>ROUND((((1/30)/12)*5)*0.02,4)*0</f>
        <v>0</v>
      </c>
      <c r="G82" s="157">
        <f t="shared" si="4"/>
        <v>0</v>
      </c>
      <c r="H82" s="4"/>
    </row>
    <row r="83" spans="1:8" x14ac:dyDescent="0.2">
      <c r="A83" s="36" t="s">
        <v>30</v>
      </c>
      <c r="B83" s="432" t="s">
        <v>123</v>
      </c>
      <c r="C83" s="433"/>
      <c r="D83" s="433"/>
      <c r="E83" s="433"/>
      <c r="F83" s="150">
        <f>ROUND((((1/30)/12)*15)*0.05,4)*0</f>
        <v>0</v>
      </c>
      <c r="G83" s="157">
        <f t="shared" si="4"/>
        <v>0</v>
      </c>
      <c r="H83" s="4"/>
    </row>
    <row r="84" spans="1:8" x14ac:dyDescent="0.2">
      <c r="A84" s="36" t="s">
        <v>31</v>
      </c>
      <c r="B84" s="432" t="s">
        <v>190</v>
      </c>
      <c r="C84" s="433"/>
      <c r="D84" s="433"/>
      <c r="E84" s="433"/>
      <c r="F84" s="150">
        <v>0</v>
      </c>
      <c r="G84" s="157">
        <f t="shared" si="4"/>
        <v>0</v>
      </c>
      <c r="H84" s="4"/>
    </row>
    <row r="85" spans="1:8" x14ac:dyDescent="0.2">
      <c r="A85" s="36" t="s">
        <v>33</v>
      </c>
      <c r="B85" s="434" t="s">
        <v>124</v>
      </c>
      <c r="C85" s="435"/>
      <c r="D85" s="435"/>
      <c r="E85" s="435"/>
      <c r="F85" s="153">
        <f>ROUND((((1/30)/12)*5)*0.5,4)*0</f>
        <v>0</v>
      </c>
      <c r="G85" s="169">
        <f t="shared" si="4"/>
        <v>0</v>
      </c>
      <c r="H85" s="4"/>
    </row>
    <row r="86" spans="1:8" x14ac:dyDescent="0.2">
      <c r="A86" s="425" t="s">
        <v>74</v>
      </c>
      <c r="B86" s="426"/>
      <c r="C86" s="426"/>
      <c r="D86" s="426"/>
      <c r="E86" s="426"/>
      <c r="F86" s="41">
        <f>SUM(F80:F85)</f>
        <v>0</v>
      </c>
      <c r="G86" s="156">
        <f>SUM(G80:G85)</f>
        <v>0</v>
      </c>
      <c r="H86" s="4">
        <f>ROUND(G34*F86,2)</f>
        <v>0</v>
      </c>
    </row>
    <row r="87" spans="1:8" s="22" customFormat="1" x14ac:dyDescent="0.2">
      <c r="A87" s="429" t="s">
        <v>75</v>
      </c>
      <c r="B87" s="430"/>
      <c r="C87" s="430"/>
      <c r="D87" s="430"/>
      <c r="E87" s="430"/>
      <c r="F87" s="430"/>
      <c r="G87" s="431"/>
      <c r="H87" s="4"/>
    </row>
    <row r="88" spans="1:8" x14ac:dyDescent="0.2">
      <c r="A88" s="11" t="s">
        <v>27</v>
      </c>
      <c r="B88" s="404" t="s">
        <v>76</v>
      </c>
      <c r="C88" s="405"/>
      <c r="D88" s="405"/>
      <c r="E88" s="405"/>
      <c r="F88" s="43">
        <f xml:space="preserve"> ROUND((((ROUND((1/11)+(1/11)/3, 3))*4)/12)*1%,4)*0</f>
        <v>0</v>
      </c>
      <c r="G88" s="23">
        <f>ROUND(G$34*F88,2)</f>
        <v>0</v>
      </c>
      <c r="H88" s="4"/>
    </row>
    <row r="89" spans="1:8" x14ac:dyDescent="0.2">
      <c r="A89" s="5" t="s">
        <v>28</v>
      </c>
      <c r="B89" s="406" t="s">
        <v>77</v>
      </c>
      <c r="C89" s="407"/>
      <c r="D89" s="407"/>
      <c r="E89" s="407"/>
      <c r="F89" s="150">
        <f>ROUND(F88*F51,4)</f>
        <v>0</v>
      </c>
      <c r="G89" s="157">
        <f>ROUND(G$34*F89,2)</f>
        <v>0</v>
      </c>
      <c r="H89" s="4"/>
    </row>
    <row r="90" spans="1:8" x14ac:dyDescent="0.2">
      <c r="A90" s="5" t="s">
        <v>29</v>
      </c>
      <c r="B90" s="406" t="s">
        <v>78</v>
      </c>
      <c r="C90" s="407"/>
      <c r="D90" s="407"/>
      <c r="E90" s="407"/>
      <c r="F90" s="150">
        <f>ROUND(ROUND(ROUND(((1+1/12)*4)/12,4)*1%,4)*F51,4)</f>
        <v>0</v>
      </c>
      <c r="G90" s="157">
        <f>ROUND(G$34*F90,2)</f>
        <v>0</v>
      </c>
      <c r="H90" s="4"/>
    </row>
    <row r="91" spans="1:8" x14ac:dyDescent="0.2">
      <c r="A91" s="5" t="s">
        <v>30</v>
      </c>
      <c r="B91" s="406" t="s">
        <v>58</v>
      </c>
      <c r="C91" s="407"/>
      <c r="D91" s="407"/>
      <c r="E91" s="407"/>
      <c r="F91" s="150">
        <v>0</v>
      </c>
      <c r="G91" s="169">
        <f>ROUND(G$34*F91,2)</f>
        <v>0</v>
      </c>
      <c r="H91" s="4"/>
    </row>
    <row r="92" spans="1:8" x14ac:dyDescent="0.2">
      <c r="A92" s="419" t="s">
        <v>79</v>
      </c>
      <c r="B92" s="400"/>
      <c r="C92" s="400"/>
      <c r="D92" s="400"/>
      <c r="E92" s="400"/>
      <c r="F92" s="10">
        <f>SUM(F88:F91)</f>
        <v>0</v>
      </c>
      <c r="G92" s="171">
        <f>SUM(G88:G91)</f>
        <v>0</v>
      </c>
      <c r="H92" s="4">
        <f>ROUND(G34*F92,2)</f>
        <v>0</v>
      </c>
    </row>
    <row r="93" spans="1:8" s="22" customFormat="1" x14ac:dyDescent="0.2">
      <c r="A93" s="429" t="s">
        <v>80</v>
      </c>
      <c r="B93" s="430"/>
      <c r="C93" s="430"/>
      <c r="D93" s="430"/>
      <c r="E93" s="430"/>
      <c r="F93" s="430"/>
      <c r="G93" s="431"/>
      <c r="H93" s="4"/>
    </row>
    <row r="94" spans="1:8" x14ac:dyDescent="0.2">
      <c r="A94" s="11" t="s">
        <v>27</v>
      </c>
      <c r="B94" s="404" t="s">
        <v>81</v>
      </c>
      <c r="C94" s="405"/>
      <c r="D94" s="405"/>
      <c r="E94" s="405"/>
      <c r="F94" s="12">
        <f>((1/220)*22)*0</f>
        <v>0</v>
      </c>
      <c r="G94" s="23">
        <f>ROUND(G$34*F94,2)</f>
        <v>0</v>
      </c>
      <c r="H94" s="4"/>
    </row>
    <row r="95" spans="1:8" x14ac:dyDescent="0.2">
      <c r="A95" s="11" t="s">
        <v>28</v>
      </c>
      <c r="B95" s="386" t="s">
        <v>205</v>
      </c>
      <c r="C95" s="387"/>
      <c r="D95" s="387"/>
      <c r="E95" s="388"/>
      <c r="F95" s="116">
        <f>F94*F51</f>
        <v>0</v>
      </c>
      <c r="G95" s="23">
        <f>ROUND(G$34*F95,2)</f>
        <v>0</v>
      </c>
      <c r="H95" s="4"/>
    </row>
    <row r="96" spans="1:8" x14ac:dyDescent="0.2">
      <c r="A96" s="419" t="s">
        <v>82</v>
      </c>
      <c r="B96" s="400"/>
      <c r="C96" s="400"/>
      <c r="D96" s="400"/>
      <c r="E96" s="400"/>
      <c r="F96" s="10">
        <f>SUM(F94:F94)</f>
        <v>0</v>
      </c>
      <c r="G96" s="171">
        <f>SUM(G94:G95)</f>
        <v>0</v>
      </c>
      <c r="H96" s="4">
        <f>ROUND(G34*F96,2)</f>
        <v>0</v>
      </c>
    </row>
    <row r="97" spans="1:8" s="45" customFormat="1" x14ac:dyDescent="0.2">
      <c r="A97" s="420" t="s">
        <v>125</v>
      </c>
      <c r="B97" s="421"/>
      <c r="C97" s="421"/>
      <c r="D97" s="421"/>
      <c r="E97" s="421"/>
      <c r="F97" s="421"/>
      <c r="G97" s="422"/>
      <c r="H97" s="35"/>
    </row>
    <row r="98" spans="1:8" s="34" customFormat="1" x14ac:dyDescent="0.2">
      <c r="A98" s="42" t="s">
        <v>27</v>
      </c>
      <c r="B98" s="423" t="s">
        <v>126</v>
      </c>
      <c r="C98" s="424"/>
      <c r="D98" s="424"/>
      <c r="E98" s="424"/>
      <c r="F98" s="12">
        <f>((((8*13)/12)/220)+((((8*13)/12)/220)*100%))*0</f>
        <v>0</v>
      </c>
      <c r="G98" s="23">
        <f>ROUND(G$34*F98,2)</f>
        <v>0</v>
      </c>
      <c r="H98" s="35"/>
    </row>
    <row r="99" spans="1:8" s="34" customFormat="1" x14ac:dyDescent="0.2">
      <c r="A99" s="11" t="s">
        <v>28</v>
      </c>
      <c r="B99" s="386" t="s">
        <v>205</v>
      </c>
      <c r="C99" s="387"/>
      <c r="D99" s="387"/>
      <c r="E99" s="388"/>
      <c r="F99" s="116">
        <f>F98*F51</f>
        <v>0</v>
      </c>
      <c r="G99" s="23">
        <f>ROUND(G$34*F99,2)</f>
        <v>0</v>
      </c>
      <c r="H99" s="35"/>
    </row>
    <row r="100" spans="1:8" s="34" customFormat="1" x14ac:dyDescent="0.2">
      <c r="A100" s="425" t="s">
        <v>127</v>
      </c>
      <c r="B100" s="426"/>
      <c r="C100" s="426"/>
      <c r="D100" s="426"/>
      <c r="E100" s="426"/>
      <c r="F100" s="41">
        <f>SUM(F98:F98)</f>
        <v>0</v>
      </c>
      <c r="G100" s="156">
        <f>SUM(G98:G99)</f>
        <v>0</v>
      </c>
      <c r="H100" s="35">
        <f>ROUND(G44*F100,2)</f>
        <v>0</v>
      </c>
    </row>
    <row r="101" spans="1:8" x14ac:dyDescent="0.2">
      <c r="A101" s="412" t="s">
        <v>83</v>
      </c>
      <c r="B101" s="413"/>
      <c r="C101" s="413"/>
      <c r="D101" s="413"/>
      <c r="E101" s="413"/>
      <c r="F101" s="414"/>
      <c r="G101" s="415"/>
      <c r="H101" s="4"/>
    </row>
    <row r="102" spans="1:8" x14ac:dyDescent="0.2">
      <c r="A102" s="16" t="s">
        <v>84</v>
      </c>
      <c r="B102" s="416" t="s">
        <v>129</v>
      </c>
      <c r="C102" s="417"/>
      <c r="D102" s="417"/>
      <c r="E102" s="417"/>
      <c r="F102" s="17">
        <f>F86</f>
        <v>0</v>
      </c>
      <c r="G102" s="18">
        <f>G86</f>
        <v>0</v>
      </c>
      <c r="H102" s="4"/>
    </row>
    <row r="103" spans="1:8" x14ac:dyDescent="0.2">
      <c r="A103" s="165" t="s">
        <v>85</v>
      </c>
      <c r="B103" s="389" t="s">
        <v>86</v>
      </c>
      <c r="C103" s="390"/>
      <c r="D103" s="390"/>
      <c r="E103" s="390"/>
      <c r="F103" s="19">
        <f>F92</f>
        <v>0</v>
      </c>
      <c r="G103" s="166">
        <f>G92</f>
        <v>0</v>
      </c>
      <c r="H103" s="4"/>
    </row>
    <row r="104" spans="1:8" x14ac:dyDescent="0.2">
      <c r="A104" s="165" t="s">
        <v>87</v>
      </c>
      <c r="B104" s="389" t="s">
        <v>88</v>
      </c>
      <c r="C104" s="390"/>
      <c r="D104" s="390"/>
      <c r="E104" s="390"/>
      <c r="F104" s="19">
        <f>F96</f>
        <v>0</v>
      </c>
      <c r="G104" s="166">
        <f>G96</f>
        <v>0</v>
      </c>
      <c r="H104" s="4"/>
    </row>
    <row r="105" spans="1:8" x14ac:dyDescent="0.2">
      <c r="A105" s="165" t="s">
        <v>131</v>
      </c>
      <c r="B105" s="395" t="s">
        <v>130</v>
      </c>
      <c r="C105" s="396"/>
      <c r="D105" s="396"/>
      <c r="E105" s="396"/>
      <c r="F105" s="19">
        <f>F100</f>
        <v>0</v>
      </c>
      <c r="G105" s="166">
        <f>G100</f>
        <v>0</v>
      </c>
      <c r="H105" s="4"/>
    </row>
    <row r="106" spans="1:8" x14ac:dyDescent="0.2">
      <c r="A106" s="398" t="s">
        <v>89</v>
      </c>
      <c r="B106" s="399"/>
      <c r="C106" s="399"/>
      <c r="D106" s="399"/>
      <c r="E106" s="399"/>
      <c r="F106" s="400"/>
      <c r="G106" s="149">
        <f>SUM(G102:G105)</f>
        <v>0</v>
      </c>
      <c r="H106" s="4"/>
    </row>
    <row r="107" spans="1:8" x14ac:dyDescent="0.2">
      <c r="A107" s="412" t="s">
        <v>90</v>
      </c>
      <c r="B107" s="413"/>
      <c r="C107" s="413"/>
      <c r="D107" s="413"/>
      <c r="E107" s="413"/>
      <c r="F107" s="414"/>
      <c r="G107" s="415"/>
      <c r="H107" s="4"/>
    </row>
    <row r="108" spans="1:8" x14ac:dyDescent="0.2">
      <c r="A108" s="11" t="s">
        <v>27</v>
      </c>
      <c r="B108" s="50" t="str">
        <f>'Insumos Diversos'!A114</f>
        <v>Uniformes</v>
      </c>
      <c r="C108" s="53"/>
      <c r="D108" s="53"/>
      <c r="E108" s="14">
        <f>'Insumos Diversos'!E124</f>
        <v>0</v>
      </c>
      <c r="F108" s="25">
        <v>1</v>
      </c>
      <c r="G108" s="147">
        <f>ROUND(SUM(C108:E108),2)*F108</f>
        <v>0</v>
      </c>
      <c r="H108" s="4"/>
    </row>
    <row r="109" spans="1:8" s="34" customFormat="1" x14ac:dyDescent="0.2">
      <c r="A109" s="36" t="s">
        <v>28</v>
      </c>
      <c r="B109" s="183" t="str">
        <f>'Insumos Diversos'!A99</f>
        <v>EPI's</v>
      </c>
      <c r="C109" s="184"/>
      <c r="D109" s="184"/>
      <c r="E109" s="44">
        <f>'Insumos Diversos'!E112</f>
        <v>0</v>
      </c>
      <c r="F109" s="46">
        <v>1</v>
      </c>
      <c r="G109" s="147">
        <f>ROUND((E109*F109),2)</f>
        <v>0</v>
      </c>
      <c r="H109" s="35"/>
    </row>
    <row r="110" spans="1:8" s="34" customFormat="1" x14ac:dyDescent="0.2">
      <c r="A110" s="36" t="s">
        <v>29</v>
      </c>
      <c r="B110" s="183" t="str">
        <f>'Insumos Diversos'!A4</f>
        <v>MATERIAIS (Limpeza)</v>
      </c>
      <c r="C110" s="184"/>
      <c r="D110" s="184"/>
      <c r="E110" s="44">
        <v>0</v>
      </c>
      <c r="F110" s="47">
        <v>1</v>
      </c>
      <c r="G110" s="147">
        <f t="shared" ref="G110:G113" si="5">ROUND((E110*F110),2)</f>
        <v>0</v>
      </c>
      <c r="H110" s="35"/>
    </row>
    <row r="111" spans="1:8" s="34" customFormat="1" x14ac:dyDescent="0.2">
      <c r="A111" s="36" t="s">
        <v>30</v>
      </c>
      <c r="B111" s="183" t="str">
        <f>'Insumos Diversos'!A48</f>
        <v>UTENSÍLIOS - Jardinagem</v>
      </c>
      <c r="C111" s="184"/>
      <c r="D111" s="184"/>
      <c r="E111" s="44">
        <f>'Insumos Diversos'!E61</f>
        <v>0</v>
      </c>
      <c r="F111" s="47">
        <v>1</v>
      </c>
      <c r="G111" s="147">
        <f t="shared" si="5"/>
        <v>0</v>
      </c>
      <c r="H111" s="35"/>
    </row>
    <row r="112" spans="1:8" s="34" customFormat="1" x14ac:dyDescent="0.2">
      <c r="A112" s="36" t="s">
        <v>31</v>
      </c>
      <c r="B112" s="236" t="str">
        <f>'Insumos Diversos'!A63</f>
        <v>EQUIPAMENTOS - Uso Jardinagem</v>
      </c>
      <c r="C112" s="237"/>
      <c r="D112" s="237"/>
      <c r="E112" s="44">
        <f>'Insumos Diversos'!E67</f>
        <v>0</v>
      </c>
      <c r="F112" s="47">
        <v>1</v>
      </c>
      <c r="G112" s="147">
        <f t="shared" ref="G112" si="6">ROUND((E112*F112),2)</f>
        <v>0</v>
      </c>
      <c r="H112" s="35"/>
    </row>
    <row r="113" spans="1:8" s="34" customFormat="1" x14ac:dyDescent="0.2">
      <c r="A113" s="36" t="s">
        <v>33</v>
      </c>
      <c r="B113" s="183" t="str">
        <f>'Insumos Diversos'!A69</f>
        <v>UTENSÍLIOS (Uso Geral)</v>
      </c>
      <c r="C113" s="184"/>
      <c r="D113" s="184"/>
      <c r="E113" s="44">
        <f>'Insumos Diversos'!E81</f>
        <v>0</v>
      </c>
      <c r="F113" s="47">
        <v>1</v>
      </c>
      <c r="G113" s="147">
        <f t="shared" si="5"/>
        <v>0</v>
      </c>
      <c r="H113" s="35"/>
    </row>
    <row r="114" spans="1:8" s="34" customFormat="1" x14ac:dyDescent="0.2">
      <c r="A114" s="36" t="s">
        <v>47</v>
      </c>
      <c r="B114" s="183" t="str">
        <f>'Insumos Diversos'!A83</f>
        <v>MÁQUINAS E EQUIPAMENTOS (Uso Geral)</v>
      </c>
      <c r="C114" s="184"/>
      <c r="D114" s="184"/>
      <c r="E114" s="44">
        <f>'Insumos Diversos'!E97</f>
        <v>0</v>
      </c>
      <c r="F114" s="47">
        <v>1</v>
      </c>
      <c r="G114" s="147">
        <f>ROUND((E114*F114)/12,2)</f>
        <v>0</v>
      </c>
      <c r="H114" s="35"/>
    </row>
    <row r="115" spans="1:8" s="34" customFormat="1" x14ac:dyDescent="0.2">
      <c r="A115" s="36" t="s">
        <v>49</v>
      </c>
      <c r="B115" s="188" t="s">
        <v>58</v>
      </c>
      <c r="C115" s="189"/>
      <c r="D115" s="189"/>
      <c r="E115" s="44">
        <v>0</v>
      </c>
      <c r="F115" s="47">
        <v>1</v>
      </c>
      <c r="G115" s="147">
        <f>ROUND((E115*F115)/12,2)</f>
        <v>0</v>
      </c>
      <c r="H115" s="35"/>
    </row>
    <row r="116" spans="1:8" s="34" customFormat="1" x14ac:dyDescent="0.2">
      <c r="A116" s="427" t="s">
        <v>91</v>
      </c>
      <c r="B116" s="428"/>
      <c r="C116" s="428"/>
      <c r="D116" s="428"/>
      <c r="E116" s="428"/>
      <c r="F116" s="426"/>
      <c r="G116" s="149">
        <f>SUM(G108:G115)</f>
        <v>0</v>
      </c>
      <c r="H116" s="35"/>
    </row>
    <row r="117" spans="1:8" x14ac:dyDescent="0.2">
      <c r="A117" s="412" t="s">
        <v>92</v>
      </c>
      <c r="B117" s="413"/>
      <c r="C117" s="413"/>
      <c r="D117" s="413"/>
      <c r="E117" s="413"/>
      <c r="F117" s="414"/>
      <c r="G117" s="415"/>
      <c r="H117" s="4"/>
    </row>
    <row r="118" spans="1:8" s="22" customFormat="1" x14ac:dyDescent="0.2">
      <c r="A118" s="143">
        <v>3</v>
      </c>
      <c r="B118" s="20" t="s">
        <v>93</v>
      </c>
      <c r="C118" s="20"/>
      <c r="D118" s="20"/>
      <c r="E118" s="20"/>
      <c r="F118" s="20"/>
      <c r="G118" s="21"/>
      <c r="H118" s="4"/>
    </row>
    <row r="119" spans="1:8" x14ac:dyDescent="0.2">
      <c r="A119" s="11" t="s">
        <v>27</v>
      </c>
      <c r="B119" s="404" t="s">
        <v>94</v>
      </c>
      <c r="C119" s="405"/>
      <c r="D119" s="405"/>
      <c r="E119" s="405"/>
      <c r="F119" s="48">
        <v>0</v>
      </c>
      <c r="G119" s="13">
        <f>ROUND(G134*F119,2)</f>
        <v>0</v>
      </c>
      <c r="H119" s="4"/>
    </row>
    <row r="120" spans="1:8" x14ac:dyDescent="0.2">
      <c r="A120" s="5" t="s">
        <v>28</v>
      </c>
      <c r="B120" s="406" t="s">
        <v>95</v>
      </c>
      <c r="C120" s="407"/>
      <c r="D120" s="407"/>
      <c r="E120" s="407"/>
      <c r="F120" s="167">
        <v>0</v>
      </c>
      <c r="G120" s="151">
        <f>ROUND(((G134+G119)*F120),2)</f>
        <v>0</v>
      </c>
      <c r="H120" s="4"/>
    </row>
    <row r="121" spans="1:8" x14ac:dyDescent="0.2">
      <c r="A121" s="5" t="s">
        <v>29</v>
      </c>
      <c r="B121" s="408" t="s">
        <v>96</v>
      </c>
      <c r="C121" s="409"/>
      <c r="D121" s="409"/>
      <c r="E121" s="409"/>
      <c r="F121" s="167"/>
      <c r="G121" s="151"/>
      <c r="H121" s="4"/>
    </row>
    <row r="122" spans="1:8" x14ac:dyDescent="0.2">
      <c r="A122" s="5" t="s">
        <v>97</v>
      </c>
      <c r="B122" s="406" t="s">
        <v>98</v>
      </c>
      <c r="C122" s="407"/>
      <c r="D122" s="407"/>
      <c r="E122" s="407"/>
      <c r="F122" s="172">
        <v>0</v>
      </c>
      <c r="G122" s="151">
        <f ca="1">ROUND(G$138*F122,2)</f>
        <v>0</v>
      </c>
      <c r="H122" s="4"/>
    </row>
    <row r="123" spans="1:8" s="3" customFormat="1" x14ac:dyDescent="0.2">
      <c r="A123" s="5" t="s">
        <v>99</v>
      </c>
      <c r="B123" s="406" t="s">
        <v>100</v>
      </c>
      <c r="C123" s="407"/>
      <c r="D123" s="407"/>
      <c r="E123" s="407"/>
      <c r="F123" s="167">
        <v>0</v>
      </c>
      <c r="G123" s="151">
        <f ca="1">ROUND(G$138*F123,2)</f>
        <v>0</v>
      </c>
      <c r="H123" s="4"/>
    </row>
    <row r="124" spans="1:8" x14ac:dyDescent="0.2">
      <c r="A124" s="5" t="s">
        <v>101</v>
      </c>
      <c r="B124" s="406" t="s">
        <v>11</v>
      </c>
      <c r="C124" s="407"/>
      <c r="D124" s="407"/>
      <c r="E124" s="407"/>
      <c r="F124" s="167">
        <v>0</v>
      </c>
      <c r="G124" s="151">
        <f ca="1">ROUND(G$138*F124,2)</f>
        <v>0</v>
      </c>
      <c r="H124" s="4"/>
    </row>
    <row r="125" spans="1:8" x14ac:dyDescent="0.2">
      <c r="A125" s="5" t="s">
        <v>157</v>
      </c>
      <c r="B125" s="406" t="s">
        <v>147</v>
      </c>
      <c r="C125" s="407"/>
      <c r="D125" s="407"/>
      <c r="E125" s="407"/>
      <c r="F125" s="167">
        <v>0</v>
      </c>
      <c r="G125" s="151">
        <f ca="1">ROUND(G$138*F125,2)</f>
        <v>0</v>
      </c>
      <c r="H125" s="4"/>
    </row>
    <row r="126" spans="1:8" x14ac:dyDescent="0.2">
      <c r="A126" s="5"/>
      <c r="B126" s="410" t="s">
        <v>102</v>
      </c>
      <c r="C126" s="411"/>
      <c r="D126" s="411"/>
      <c r="E126" s="411"/>
      <c r="F126" s="173">
        <f>SUM(F122:F125)</f>
        <v>0</v>
      </c>
      <c r="G126" s="174">
        <f ca="1">SUM(G122:G125)</f>
        <v>0</v>
      </c>
      <c r="H126" s="4">
        <f ca="1">ROUND(G138*F126,2)</f>
        <v>0</v>
      </c>
    </row>
    <row r="127" spans="1:8" x14ac:dyDescent="0.2">
      <c r="A127" s="398" t="s">
        <v>103</v>
      </c>
      <c r="B127" s="399"/>
      <c r="C127" s="399"/>
      <c r="D127" s="399"/>
      <c r="E127" s="399"/>
      <c r="F127" s="24">
        <f>SUM(F119,F120,F126)</f>
        <v>0</v>
      </c>
      <c r="G127" s="170">
        <f ca="1">SUM(G119:G125)</f>
        <v>0</v>
      </c>
      <c r="H127" s="4"/>
    </row>
    <row r="128" spans="1:8" x14ac:dyDescent="0.2">
      <c r="A128" s="412" t="s">
        <v>104</v>
      </c>
      <c r="B128" s="413"/>
      <c r="C128" s="413"/>
      <c r="D128" s="413"/>
      <c r="E128" s="413"/>
      <c r="F128" s="414"/>
      <c r="G128" s="415"/>
      <c r="H128" s="4"/>
    </row>
    <row r="129" spans="1:8" x14ac:dyDescent="0.2">
      <c r="A129" s="16" t="s">
        <v>27</v>
      </c>
      <c r="B129" s="416" t="s">
        <v>105</v>
      </c>
      <c r="C129" s="417"/>
      <c r="D129" s="417"/>
      <c r="E129" s="417"/>
      <c r="F129" s="418"/>
      <c r="G129" s="18">
        <f>G34</f>
        <v>0</v>
      </c>
      <c r="H129" s="4"/>
    </row>
    <row r="130" spans="1:8" x14ac:dyDescent="0.2">
      <c r="A130" s="165" t="s">
        <v>28</v>
      </c>
      <c r="B130" s="389" t="s">
        <v>106</v>
      </c>
      <c r="C130" s="390"/>
      <c r="D130" s="390"/>
      <c r="E130" s="390"/>
      <c r="F130" s="391"/>
      <c r="G130" s="166">
        <f>G68</f>
        <v>0</v>
      </c>
      <c r="H130" s="4"/>
    </row>
    <row r="131" spans="1:8" x14ac:dyDescent="0.2">
      <c r="A131" s="165" t="s">
        <v>29</v>
      </c>
      <c r="B131" s="389" t="s">
        <v>107</v>
      </c>
      <c r="C131" s="390"/>
      <c r="D131" s="390"/>
      <c r="E131" s="390"/>
      <c r="F131" s="391"/>
      <c r="G131" s="166">
        <f>G77</f>
        <v>0</v>
      </c>
      <c r="H131" s="4"/>
    </row>
    <row r="132" spans="1:8" x14ac:dyDescent="0.2">
      <c r="A132" s="165" t="s">
        <v>30</v>
      </c>
      <c r="B132" s="389" t="s">
        <v>108</v>
      </c>
      <c r="C132" s="390"/>
      <c r="D132" s="390"/>
      <c r="E132" s="390"/>
      <c r="F132" s="391"/>
      <c r="G132" s="166">
        <f>G106</f>
        <v>0</v>
      </c>
      <c r="H132" s="4"/>
    </row>
    <row r="133" spans="1:8" x14ac:dyDescent="0.2">
      <c r="A133" s="165" t="s">
        <v>31</v>
      </c>
      <c r="B133" s="389" t="s">
        <v>109</v>
      </c>
      <c r="C133" s="390"/>
      <c r="D133" s="390"/>
      <c r="E133" s="390"/>
      <c r="F133" s="391"/>
      <c r="G133" s="166">
        <f>G116</f>
        <v>0</v>
      </c>
      <c r="H133" s="4"/>
    </row>
    <row r="134" spans="1:8" x14ac:dyDescent="0.2">
      <c r="A134" s="165"/>
      <c r="B134" s="392" t="s">
        <v>110</v>
      </c>
      <c r="C134" s="393"/>
      <c r="D134" s="393"/>
      <c r="E134" s="393"/>
      <c r="F134" s="394"/>
      <c r="G134" s="166">
        <f>SUM(G129:G133)</f>
        <v>0</v>
      </c>
      <c r="H134" s="4"/>
    </row>
    <row r="135" spans="1:8" x14ac:dyDescent="0.2">
      <c r="A135" s="165" t="s">
        <v>33</v>
      </c>
      <c r="B135" s="395" t="s">
        <v>111</v>
      </c>
      <c r="C135" s="396"/>
      <c r="D135" s="396"/>
      <c r="E135" s="396"/>
      <c r="F135" s="397"/>
      <c r="G135" s="166">
        <f ca="1">G127</f>
        <v>0</v>
      </c>
      <c r="H135" s="4"/>
    </row>
    <row r="136" spans="1:8" x14ac:dyDescent="0.2">
      <c r="A136" s="398" t="s">
        <v>112</v>
      </c>
      <c r="B136" s="399"/>
      <c r="C136" s="399"/>
      <c r="D136" s="399"/>
      <c r="E136" s="399"/>
      <c r="F136" s="400"/>
      <c r="G136" s="149">
        <f ca="1">SUM(G134:G135)</f>
        <v>0</v>
      </c>
      <c r="H136" s="4">
        <f ca="1">SUM(G129:G135)-G134</f>
        <v>0</v>
      </c>
    </row>
    <row r="137" spans="1:8" x14ac:dyDescent="0.2">
      <c r="A137" s="401" t="s">
        <v>12</v>
      </c>
      <c r="B137" s="402"/>
      <c r="C137" s="402"/>
      <c r="D137" s="402"/>
      <c r="E137" s="402"/>
      <c r="F137" s="402"/>
      <c r="G137" s="403"/>
      <c r="H137" s="4"/>
    </row>
    <row r="138" spans="1:8" x14ac:dyDescent="0.2">
      <c r="A138" s="26"/>
      <c r="B138" s="27" t="s">
        <v>113</v>
      </c>
      <c r="C138" s="27"/>
      <c r="D138" s="27"/>
      <c r="E138" s="27"/>
      <c r="F138" s="28"/>
      <c r="G138" s="29">
        <f ca="1">G136</f>
        <v>0</v>
      </c>
      <c r="H138" s="4"/>
    </row>
    <row r="139" spans="1:8" x14ac:dyDescent="0.2">
      <c r="A139" s="175"/>
      <c r="B139" s="30" t="s">
        <v>114</v>
      </c>
      <c r="C139" s="30"/>
      <c r="D139" s="30"/>
      <c r="E139" s="30"/>
      <c r="F139" s="31">
        <f>F21</f>
        <v>1</v>
      </c>
      <c r="G139" s="176">
        <f ca="1">G138*F139</f>
        <v>0</v>
      </c>
      <c r="H139" s="4"/>
    </row>
    <row r="140" spans="1:8" ht="13.5" thickBot="1" x14ac:dyDescent="0.25">
      <c r="A140" s="177"/>
      <c r="B140" s="178" t="s">
        <v>115</v>
      </c>
      <c r="C140" s="178"/>
      <c r="D140" s="178"/>
      <c r="E140" s="178"/>
      <c r="F140" s="179"/>
      <c r="G140" s="180">
        <f>F21*F22</f>
        <v>1</v>
      </c>
      <c r="H140" s="4"/>
    </row>
    <row r="141" spans="1:8" x14ac:dyDescent="0.2">
      <c r="F141" s="183"/>
    </row>
    <row r="148" spans="7:7" x14ac:dyDescent="0.2">
      <c r="G148" s="32"/>
    </row>
  </sheetData>
  <mergeCells count="140">
    <mergeCell ref="A1:G1"/>
    <mergeCell ref="A2:C2"/>
    <mergeCell ref="F2:G2"/>
    <mergeCell ref="A3:G4"/>
    <mergeCell ref="A5:G5"/>
    <mergeCell ref="A6:E6"/>
    <mergeCell ref="F6:G6"/>
    <mergeCell ref="A12:E12"/>
    <mergeCell ref="F12:G12"/>
    <mergeCell ref="A13:E13"/>
    <mergeCell ref="F13:G13"/>
    <mergeCell ref="A14:G14"/>
    <mergeCell ref="A15:E15"/>
    <mergeCell ref="F15:G15"/>
    <mergeCell ref="A7:E7"/>
    <mergeCell ref="F7:G7"/>
    <mergeCell ref="A8:G9"/>
    <mergeCell ref="A10:E10"/>
    <mergeCell ref="F10:G10"/>
    <mergeCell ref="A11:E11"/>
    <mergeCell ref="F11:G11"/>
    <mergeCell ref="A19:E19"/>
    <mergeCell ref="F19:G19"/>
    <mergeCell ref="A20:E20"/>
    <mergeCell ref="F20:G20"/>
    <mergeCell ref="A21:E21"/>
    <mergeCell ref="F21:G21"/>
    <mergeCell ref="A16:E16"/>
    <mergeCell ref="F16:G16"/>
    <mergeCell ref="A17:E17"/>
    <mergeCell ref="F17:G17"/>
    <mergeCell ref="A18:E18"/>
    <mergeCell ref="F18:G18"/>
    <mergeCell ref="B26:E26"/>
    <mergeCell ref="B27:E27"/>
    <mergeCell ref="B28:E28"/>
    <mergeCell ref="B29:E29"/>
    <mergeCell ref="B30:E30"/>
    <mergeCell ref="B31:E31"/>
    <mergeCell ref="A22:E22"/>
    <mergeCell ref="F22:G22"/>
    <mergeCell ref="A23:E23"/>
    <mergeCell ref="F23:G23"/>
    <mergeCell ref="A24:G24"/>
    <mergeCell ref="A25:G25"/>
    <mergeCell ref="B38:E38"/>
    <mergeCell ref="B39:E39"/>
    <mergeCell ref="A41:E41"/>
    <mergeCell ref="A42:G42"/>
    <mergeCell ref="B43:E43"/>
    <mergeCell ref="B44:E44"/>
    <mergeCell ref="B32:E32"/>
    <mergeCell ref="B33:E33"/>
    <mergeCell ref="A34:F34"/>
    <mergeCell ref="A35:G35"/>
    <mergeCell ref="A36:G36"/>
    <mergeCell ref="B37:E37"/>
    <mergeCell ref="A51:E51"/>
    <mergeCell ref="A52:G52"/>
    <mergeCell ref="B53:D53"/>
    <mergeCell ref="B54:D54"/>
    <mergeCell ref="B55:D55"/>
    <mergeCell ref="B56:D56"/>
    <mergeCell ref="B45:E45"/>
    <mergeCell ref="B46:E46"/>
    <mergeCell ref="B47:E47"/>
    <mergeCell ref="B48:E48"/>
    <mergeCell ref="B49:E49"/>
    <mergeCell ref="B50:E50"/>
    <mergeCell ref="A63:F63"/>
    <mergeCell ref="A64:G64"/>
    <mergeCell ref="B65:E65"/>
    <mergeCell ref="B66:E66"/>
    <mergeCell ref="B67:F67"/>
    <mergeCell ref="A68:F68"/>
    <mergeCell ref="B57:D57"/>
    <mergeCell ref="B58:D58"/>
    <mergeCell ref="B59:D59"/>
    <mergeCell ref="B60:D60"/>
    <mergeCell ref="B61:D61"/>
    <mergeCell ref="B62:D62"/>
    <mergeCell ref="B76:E76"/>
    <mergeCell ref="A77:E77"/>
    <mergeCell ref="A78:G78"/>
    <mergeCell ref="A79:G79"/>
    <mergeCell ref="B80:E80"/>
    <mergeCell ref="B81:E81"/>
    <mergeCell ref="A69:G69"/>
    <mergeCell ref="B71:E71"/>
    <mergeCell ref="B72:E72"/>
    <mergeCell ref="B73:E73"/>
    <mergeCell ref="B74:E74"/>
    <mergeCell ref="B75:E75"/>
    <mergeCell ref="B88:E88"/>
    <mergeCell ref="B89:E89"/>
    <mergeCell ref="B90:E90"/>
    <mergeCell ref="B91:E91"/>
    <mergeCell ref="A92:E92"/>
    <mergeCell ref="A93:G93"/>
    <mergeCell ref="B82:E82"/>
    <mergeCell ref="B83:E83"/>
    <mergeCell ref="B84:E84"/>
    <mergeCell ref="B85:E85"/>
    <mergeCell ref="A86:E86"/>
    <mergeCell ref="A87:G87"/>
    <mergeCell ref="A100:E100"/>
    <mergeCell ref="A101:G101"/>
    <mergeCell ref="B102:E102"/>
    <mergeCell ref="B103:E103"/>
    <mergeCell ref="B104:E104"/>
    <mergeCell ref="B105:E105"/>
    <mergeCell ref="B94:E94"/>
    <mergeCell ref="B95:E95"/>
    <mergeCell ref="A96:E96"/>
    <mergeCell ref="A97:G97"/>
    <mergeCell ref="B98:E98"/>
    <mergeCell ref="B99:E99"/>
    <mergeCell ref="B121:E121"/>
    <mergeCell ref="B122:E122"/>
    <mergeCell ref="B123:E123"/>
    <mergeCell ref="B124:E124"/>
    <mergeCell ref="B125:E125"/>
    <mergeCell ref="B126:E126"/>
    <mergeCell ref="A106:F106"/>
    <mergeCell ref="A107:G107"/>
    <mergeCell ref="A116:F116"/>
    <mergeCell ref="A117:G117"/>
    <mergeCell ref="B119:E119"/>
    <mergeCell ref="B120:E120"/>
    <mergeCell ref="B133:F133"/>
    <mergeCell ref="B134:F134"/>
    <mergeCell ref="B135:F135"/>
    <mergeCell ref="A136:F136"/>
    <mergeCell ref="A137:G137"/>
    <mergeCell ref="A127:E127"/>
    <mergeCell ref="A128:G128"/>
    <mergeCell ref="B129:F129"/>
    <mergeCell ref="B130:F130"/>
    <mergeCell ref="B131:F131"/>
    <mergeCell ref="B132:F132"/>
  </mergeCells>
  <printOptions horizontalCentered="1"/>
  <pageMargins left="0.78740157480314965" right="0.78740157480314965" top="0.59055118110236227" bottom="0.98425196850393704" header="0.11811023622047245" footer="0.31496062992125984"/>
  <pageSetup paperSize="9" scale="78" firstPageNumber="0" fitToHeight="2" orientation="portrait" r:id="rId1"/>
  <headerFooter alignWithMargins="0">
    <oddHeader>&amp;R&amp;9Modelo (Nome da Empresa)</oddHeader>
    <oddFooter>&amp;C&amp;9&amp;A - Pag. &amp;P</oddFooter>
  </headerFooter>
  <rowBreaks count="1" manualBreakCount="1">
    <brk id="68" max="6"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IM174"/>
  <sheetViews>
    <sheetView showGridLines="0" view="pageBreakPreview" zoomScaleNormal="100" zoomScaleSheetLayoutView="100" workbookViewId="0">
      <selection activeCell="B3" sqref="B3:H3"/>
    </sheetView>
  </sheetViews>
  <sheetFormatPr defaultColWidth="11.42578125" defaultRowHeight="16.5" x14ac:dyDescent="0.3"/>
  <cols>
    <col min="1" max="1" width="3" style="60" bestFit="1" customWidth="1"/>
    <col min="2" max="2" width="44.28515625" style="60" customWidth="1"/>
    <col min="3" max="8" width="14.5703125" style="60" customWidth="1"/>
    <col min="9" max="16384" width="11.42578125" style="60"/>
  </cols>
  <sheetData>
    <row r="1" spans="2:12" s="33" customFormat="1" ht="26.25" customHeight="1" x14ac:dyDescent="0.3">
      <c r="B1" s="541" t="s">
        <v>235</v>
      </c>
      <c r="C1" s="542"/>
      <c r="D1" s="542"/>
      <c r="E1" s="542"/>
      <c r="F1" s="542"/>
      <c r="G1" s="542"/>
      <c r="H1" s="543"/>
      <c r="I1" s="60"/>
      <c r="L1" s="54"/>
    </row>
    <row r="2" spans="2:12" s="33" customFormat="1" ht="26.25" customHeight="1" thickBot="1" x14ac:dyDescent="0.35">
      <c r="B2" s="544" t="s">
        <v>413</v>
      </c>
      <c r="C2" s="545"/>
      <c r="D2" s="545"/>
      <c r="E2" s="545"/>
      <c r="F2" s="545"/>
      <c r="G2" s="545"/>
      <c r="H2" s="546"/>
      <c r="I2" s="60"/>
      <c r="L2" s="54"/>
    </row>
    <row r="3" spans="2:12" s="33" customFormat="1" ht="38.25" customHeight="1" thickBot="1" x14ac:dyDescent="0.35">
      <c r="B3" s="547" t="s">
        <v>397</v>
      </c>
      <c r="C3" s="548"/>
      <c r="D3" s="548"/>
      <c r="E3" s="548"/>
      <c r="F3" s="548"/>
      <c r="G3" s="548"/>
      <c r="H3" s="549"/>
      <c r="I3" s="60"/>
      <c r="J3" s="526"/>
      <c r="K3" s="526"/>
      <c r="L3" s="54"/>
    </row>
    <row r="4" spans="2:12" ht="14.25" customHeight="1" x14ac:dyDescent="0.3">
      <c r="B4" s="79"/>
      <c r="C4" s="62"/>
      <c r="D4" s="62"/>
      <c r="E4" s="62"/>
      <c r="F4" s="62"/>
      <c r="G4" s="62"/>
      <c r="H4" s="80"/>
    </row>
    <row r="5" spans="2:12" ht="15.95" customHeight="1" x14ac:dyDescent="0.3">
      <c r="B5" s="502" t="s">
        <v>161</v>
      </c>
      <c r="C5" s="503"/>
      <c r="D5" s="503"/>
      <c r="E5" s="503"/>
      <c r="F5" s="503"/>
      <c r="G5" s="503"/>
      <c r="H5" s="504"/>
    </row>
    <row r="6" spans="2:12" ht="15.95" customHeight="1" thickBot="1" x14ac:dyDescent="0.35">
      <c r="B6" s="502"/>
      <c r="C6" s="503"/>
      <c r="D6" s="503"/>
      <c r="E6" s="503"/>
      <c r="F6" s="503"/>
      <c r="G6" s="503"/>
      <c r="H6" s="504"/>
    </row>
    <row r="7" spans="2:12" ht="15.95" customHeight="1" thickBot="1" x14ac:dyDescent="0.35">
      <c r="B7" s="224" t="s">
        <v>180</v>
      </c>
      <c r="C7" s="505" t="s">
        <v>238</v>
      </c>
      <c r="D7" s="505"/>
      <c r="E7" s="505"/>
      <c r="F7" s="505"/>
      <c r="G7" s="506"/>
      <c r="H7" s="80"/>
    </row>
    <row r="8" spans="2:12" ht="48.6" customHeight="1" thickBot="1" x14ac:dyDescent="0.35">
      <c r="B8" s="225" t="s">
        <v>211</v>
      </c>
      <c r="C8" s="226" t="s">
        <v>179</v>
      </c>
      <c r="D8" s="226" t="s">
        <v>185</v>
      </c>
      <c r="E8" s="226" t="s">
        <v>379</v>
      </c>
      <c r="F8" s="227" t="s">
        <v>378</v>
      </c>
      <c r="G8" s="131"/>
      <c r="H8" s="80"/>
    </row>
    <row r="9" spans="2:12" ht="15.95" customHeight="1" x14ac:dyDescent="0.3">
      <c r="B9" s="134" t="s">
        <v>365</v>
      </c>
      <c r="C9" s="63">
        <v>273.95999999999998</v>
      </c>
      <c r="D9" s="217">
        <v>800</v>
      </c>
      <c r="E9" s="218">
        <f>C9/D9</f>
        <v>0.34</v>
      </c>
      <c r="F9" s="523">
        <f>ROUNDDOWN(SUM(E9:E14),0)</f>
        <v>2</v>
      </c>
      <c r="G9" s="527"/>
      <c r="H9" s="80"/>
    </row>
    <row r="10" spans="2:12" ht="15.95" customHeight="1" x14ac:dyDescent="0.3">
      <c r="B10" s="228" t="s">
        <v>391</v>
      </c>
      <c r="C10" s="63">
        <f>9323.56</f>
        <v>9323.56</v>
      </c>
      <c r="D10" s="217">
        <v>35000</v>
      </c>
      <c r="E10" s="218">
        <f>C10/D10</f>
        <v>0.27</v>
      </c>
      <c r="F10" s="524"/>
      <c r="G10" s="527"/>
      <c r="H10" s="80"/>
    </row>
    <row r="11" spans="2:12" ht="15.95" customHeight="1" x14ac:dyDescent="0.3">
      <c r="B11" s="228" t="s">
        <v>159</v>
      </c>
      <c r="C11" s="216">
        <v>1.35</v>
      </c>
      <c r="D11" s="217">
        <v>130</v>
      </c>
      <c r="E11" s="218">
        <f t="shared" ref="E11:E13" si="0">C11/D11</f>
        <v>0.01</v>
      </c>
      <c r="F11" s="524"/>
      <c r="G11" s="527"/>
      <c r="H11" s="80"/>
    </row>
    <row r="12" spans="2:12" ht="15.95" customHeight="1" x14ac:dyDescent="0.3">
      <c r="B12" s="228" t="s">
        <v>160</v>
      </c>
      <c r="C12" s="216">
        <v>42.59</v>
      </c>
      <c r="D12" s="217">
        <v>300</v>
      </c>
      <c r="E12" s="218">
        <f t="shared" si="0"/>
        <v>0.14000000000000001</v>
      </c>
      <c r="F12" s="524"/>
      <c r="G12" s="527"/>
      <c r="H12" s="80"/>
    </row>
    <row r="13" spans="2:12" ht="15.95" customHeight="1" x14ac:dyDescent="0.3">
      <c r="B13" s="135" t="s">
        <v>367</v>
      </c>
      <c r="C13" s="216">
        <v>52.33</v>
      </c>
      <c r="D13" s="217">
        <v>200</v>
      </c>
      <c r="E13" s="218">
        <f t="shared" si="0"/>
        <v>0.26</v>
      </c>
      <c r="F13" s="524"/>
      <c r="G13" s="527"/>
      <c r="H13" s="80"/>
    </row>
    <row r="14" spans="2:12" ht="15.95" customHeight="1" thickBot="1" x14ac:dyDescent="0.35">
      <c r="B14" s="228" t="s">
        <v>366</v>
      </c>
      <c r="C14" s="216">
        <f>11100</f>
        <v>11100</v>
      </c>
      <c r="D14" s="217">
        <v>9000</v>
      </c>
      <c r="E14" s="218">
        <f>C14/D14</f>
        <v>1.23</v>
      </c>
      <c r="F14" s="525"/>
      <c r="G14" s="220"/>
      <c r="H14" s="80"/>
    </row>
    <row r="15" spans="2:12" ht="15.95" customHeight="1" x14ac:dyDescent="0.3">
      <c r="B15" s="529" t="s">
        <v>183</v>
      </c>
      <c r="C15" s="530"/>
      <c r="D15" s="530"/>
      <c r="E15" s="530"/>
      <c r="F15" s="229">
        <f>'Agente de Higienização_CEGUA'!F22</f>
        <v>1</v>
      </c>
      <c r="G15" s="221"/>
      <c r="H15" s="80"/>
    </row>
    <row r="16" spans="2:12" ht="15.95" customHeight="1" x14ac:dyDescent="0.3">
      <c r="B16" s="531" t="s">
        <v>237</v>
      </c>
      <c r="C16" s="532"/>
      <c r="D16" s="532"/>
      <c r="E16" s="532"/>
      <c r="F16" s="219">
        <f>Jardineiro_CEGUA!F22</f>
        <v>1</v>
      </c>
      <c r="G16" s="222"/>
      <c r="H16" s="80"/>
    </row>
    <row r="17" spans="2:8" ht="15.95" customHeight="1" thickBot="1" x14ac:dyDescent="0.35">
      <c r="B17" s="533" t="s">
        <v>368</v>
      </c>
      <c r="C17" s="534"/>
      <c r="D17" s="534"/>
      <c r="E17" s="534"/>
      <c r="F17" s="190">
        <f>SUM(F15:F16)</f>
        <v>2</v>
      </c>
      <c r="G17" s="223"/>
      <c r="H17" s="80"/>
    </row>
    <row r="18" spans="2:8" ht="15.95" customHeight="1" thickBot="1" x14ac:dyDescent="0.35">
      <c r="B18" s="79"/>
      <c r="C18" s="62"/>
      <c r="D18" s="61"/>
      <c r="E18" s="62"/>
      <c r="F18" s="62"/>
      <c r="G18" s="62"/>
      <c r="H18" s="80"/>
    </row>
    <row r="19" spans="2:8" ht="29.45" customHeight="1" thickBot="1" x14ac:dyDescent="0.35">
      <c r="B19" s="132" t="s">
        <v>212</v>
      </c>
      <c r="C19" s="133" t="s">
        <v>187</v>
      </c>
      <c r="D19" s="131"/>
      <c r="E19" s="131"/>
      <c r="F19" s="62"/>
      <c r="G19" s="62"/>
      <c r="H19" s="80"/>
    </row>
    <row r="20" spans="2:8" ht="15.95" customHeight="1" x14ac:dyDescent="0.3">
      <c r="B20" s="85" t="str">
        <f>'Agente de Higienização_CEGUA'!F16</f>
        <v>Agente de Higienização</v>
      </c>
      <c r="C20" s="91">
        <f ca="1">'Agente de Higienização_CEGUA'!G139</f>
        <v>0</v>
      </c>
      <c r="D20" s="130"/>
      <c r="E20" s="130"/>
      <c r="F20" s="62"/>
      <c r="G20" s="62"/>
      <c r="H20" s="86"/>
    </row>
    <row r="21" spans="2:8" ht="15.95" customHeight="1" x14ac:dyDescent="0.3">
      <c r="B21" s="85" t="str">
        <f>Jardineiro_CEGUA!F16</f>
        <v>Jardineiro</v>
      </c>
      <c r="C21" s="91">
        <f ca="1">Jardineiro_CEGUA!G139</f>
        <v>0</v>
      </c>
      <c r="D21" s="130"/>
      <c r="E21" s="130"/>
      <c r="F21" s="62"/>
      <c r="G21" s="62"/>
      <c r="H21" s="86"/>
    </row>
    <row r="22" spans="2:8" ht="15.95" customHeight="1" thickBot="1" x14ac:dyDescent="0.35">
      <c r="B22" s="79"/>
      <c r="C22" s="62"/>
      <c r="D22" s="61"/>
      <c r="E22" s="62"/>
      <c r="F22" s="62"/>
      <c r="G22" s="62"/>
      <c r="H22" s="80"/>
    </row>
    <row r="23" spans="2:8" ht="28.5" customHeight="1" thickBot="1" x14ac:dyDescent="0.35">
      <c r="B23" s="187" t="s">
        <v>169</v>
      </c>
      <c r="C23" s="78" t="s">
        <v>186</v>
      </c>
      <c r="D23" s="78" t="s">
        <v>178</v>
      </c>
      <c r="E23" s="78" t="s">
        <v>177</v>
      </c>
      <c r="F23" s="62"/>
      <c r="G23" s="62"/>
      <c r="H23" s="80"/>
    </row>
    <row r="24" spans="2:8" s="65" customFormat="1" ht="15.95" customHeight="1" x14ac:dyDescent="0.3">
      <c r="B24" s="87" t="s">
        <v>167</v>
      </c>
      <c r="C24" s="88"/>
      <c r="D24" s="88"/>
      <c r="E24" s="89"/>
      <c r="F24" s="62"/>
      <c r="G24" s="62"/>
      <c r="H24" s="80"/>
    </row>
    <row r="25" spans="2:8" s="65" customFormat="1" ht="15.95" customHeight="1" x14ac:dyDescent="0.3">
      <c r="B25" s="85" t="str">
        <f>B20</f>
        <v>Agente de Higienização</v>
      </c>
      <c r="C25" s="249">
        <f>ROUND(1/800,9)*0</f>
        <v>0</v>
      </c>
      <c r="D25" s="66">
        <f ca="1">C20</f>
        <v>0</v>
      </c>
      <c r="E25" s="114">
        <f ca="1">ROUND(D25*C25,2)</f>
        <v>0</v>
      </c>
      <c r="F25" s="62"/>
      <c r="G25" s="62"/>
      <c r="H25" s="80"/>
    </row>
    <row r="26" spans="2:8" s="65" customFormat="1" ht="15.95" customHeight="1" thickBot="1" x14ac:dyDescent="0.35">
      <c r="B26" s="109"/>
      <c r="C26" s="535" t="s">
        <v>176</v>
      </c>
      <c r="D26" s="536"/>
      <c r="E26" s="120">
        <f ca="1">SUM(E25:E25)</f>
        <v>0</v>
      </c>
      <c r="F26" s="62"/>
      <c r="G26" s="62"/>
      <c r="H26" s="80"/>
    </row>
    <row r="27" spans="2:8" s="65" customFormat="1" ht="30.75" customHeight="1" thickBot="1" x14ac:dyDescent="0.35">
      <c r="B27" s="187" t="s">
        <v>169</v>
      </c>
      <c r="C27" s="78" t="s">
        <v>186</v>
      </c>
      <c r="D27" s="78" t="s">
        <v>178</v>
      </c>
      <c r="E27" s="78" t="s">
        <v>177</v>
      </c>
      <c r="F27" s="62"/>
      <c r="G27" s="62"/>
      <c r="H27" s="80"/>
    </row>
    <row r="28" spans="2:8" s="65" customFormat="1" ht="15.95" customHeight="1" x14ac:dyDescent="0.3">
      <c r="B28" s="87" t="s">
        <v>165</v>
      </c>
      <c r="C28" s="88"/>
      <c r="D28" s="88"/>
      <c r="E28" s="89"/>
      <c r="F28" s="62"/>
      <c r="G28" s="62"/>
      <c r="H28" s="80"/>
    </row>
    <row r="29" spans="2:8" s="65" customFormat="1" ht="15.95" customHeight="1" x14ac:dyDescent="0.3">
      <c r="B29" s="85" t="str">
        <f>B20</f>
        <v>Agente de Higienização</v>
      </c>
      <c r="C29" s="246">
        <f>ROUND(1/35000,9)*0</f>
        <v>0</v>
      </c>
      <c r="D29" s="66">
        <f ca="1">C20</f>
        <v>0</v>
      </c>
      <c r="E29" s="114">
        <f ca="1">ROUND(D29*C29,2)</f>
        <v>0</v>
      </c>
      <c r="F29" s="62"/>
      <c r="G29" s="62"/>
      <c r="H29" s="80"/>
    </row>
    <row r="30" spans="2:8" s="65" customFormat="1" ht="15.95" customHeight="1" thickBot="1" x14ac:dyDescent="0.35">
      <c r="B30" s="109"/>
      <c r="C30" s="535" t="s">
        <v>175</v>
      </c>
      <c r="D30" s="536"/>
      <c r="E30" s="120">
        <f ca="1">SUM(E29:E29)</f>
        <v>0</v>
      </c>
      <c r="F30" s="62"/>
      <c r="G30" s="62"/>
      <c r="H30" s="80"/>
    </row>
    <row r="31" spans="2:8" s="65" customFormat="1" ht="15.95" customHeight="1" x14ac:dyDescent="0.3">
      <c r="B31" s="81" t="s">
        <v>369</v>
      </c>
      <c r="C31" s="70"/>
      <c r="D31" s="70"/>
      <c r="E31" s="89"/>
      <c r="F31" s="62"/>
      <c r="G31" s="62"/>
      <c r="H31" s="80"/>
    </row>
    <row r="32" spans="2:8" s="65" customFormat="1" ht="15.95" customHeight="1" x14ac:dyDescent="0.3">
      <c r="B32" s="85" t="str">
        <f>B20</f>
        <v>Agente de Higienização</v>
      </c>
      <c r="C32" s="246">
        <f>ROUND(1/200,9)*0</f>
        <v>0</v>
      </c>
      <c r="D32" s="68">
        <f ca="1">C20</f>
        <v>0</v>
      </c>
      <c r="E32" s="67">
        <f ca="1">ROUND(D32*C32,2)</f>
        <v>0</v>
      </c>
      <c r="F32" s="62"/>
      <c r="G32" s="62"/>
      <c r="H32" s="80"/>
    </row>
    <row r="33" spans="1:8" s="69" customFormat="1" ht="15.95" customHeight="1" thickBot="1" x14ac:dyDescent="0.35">
      <c r="B33" s="109"/>
      <c r="C33" s="535" t="s">
        <v>370</v>
      </c>
      <c r="D33" s="536"/>
      <c r="E33" s="111">
        <f ca="1">SUM(E32)</f>
        <v>0</v>
      </c>
      <c r="F33" s="62"/>
      <c r="G33" s="62"/>
      <c r="H33" s="80"/>
    </row>
    <row r="34" spans="1:8" s="65" customFormat="1" ht="15.95" customHeight="1" thickBot="1" x14ac:dyDescent="0.35">
      <c r="B34" s="90"/>
      <c r="C34" s="62"/>
      <c r="D34" s="61"/>
      <c r="E34" s="62"/>
      <c r="F34" s="61"/>
      <c r="G34" s="62"/>
      <c r="H34" s="80"/>
    </row>
    <row r="35" spans="1:8" s="65" customFormat="1" ht="15.95" customHeight="1" thickBot="1" x14ac:dyDescent="0.35">
      <c r="B35" s="528" t="s">
        <v>169</v>
      </c>
      <c r="C35" s="518" t="s">
        <v>186</v>
      </c>
      <c r="D35" s="518" t="s">
        <v>382</v>
      </c>
      <c r="E35" s="518" t="s">
        <v>383</v>
      </c>
      <c r="F35" s="518" t="s">
        <v>174</v>
      </c>
      <c r="G35" s="518" t="s">
        <v>173</v>
      </c>
      <c r="H35" s="519" t="s">
        <v>172</v>
      </c>
    </row>
    <row r="36" spans="1:8" s="65" customFormat="1" ht="36" customHeight="1" thickBot="1" x14ac:dyDescent="0.35">
      <c r="B36" s="528"/>
      <c r="C36" s="518"/>
      <c r="D36" s="518"/>
      <c r="E36" s="518"/>
      <c r="F36" s="518"/>
      <c r="G36" s="518"/>
      <c r="H36" s="519"/>
    </row>
    <row r="37" spans="1:8" s="65" customFormat="1" ht="15.95" customHeight="1" x14ac:dyDescent="0.3">
      <c r="B37" s="92" t="s">
        <v>208</v>
      </c>
      <c r="C37" s="93"/>
      <c r="D37" s="93"/>
      <c r="E37" s="93"/>
      <c r="F37" s="93"/>
      <c r="G37" s="93"/>
      <c r="H37" s="94"/>
    </row>
    <row r="38" spans="1:8" s="65" customFormat="1" ht="15.95" customHeight="1" x14ac:dyDescent="0.3">
      <c r="B38" s="95" t="str">
        <f>B20</f>
        <v>Agente de Higienização</v>
      </c>
      <c r="C38" s="246">
        <f>ROUND(1/130,9)*0</f>
        <v>0</v>
      </c>
      <c r="D38" s="97">
        <v>1</v>
      </c>
      <c r="E38" s="96">
        <f>ROUND(1/188.76,9)*0</f>
        <v>0</v>
      </c>
      <c r="F38" s="124">
        <f>ROUND(((C38)*(E38)*(D38)),9)</f>
        <v>0</v>
      </c>
      <c r="G38" s="99">
        <f ca="1">C20</f>
        <v>0</v>
      </c>
      <c r="H38" s="125">
        <f ca="1">ROUND(G38*F38,2)</f>
        <v>0</v>
      </c>
    </row>
    <row r="39" spans="1:8" s="65" customFormat="1" ht="15.95" customHeight="1" thickBot="1" x14ac:dyDescent="0.35">
      <c r="B39" s="107"/>
      <c r="C39" s="108"/>
      <c r="D39" s="108"/>
      <c r="E39" s="108"/>
      <c r="F39" s="108"/>
      <c r="G39" s="186" t="s">
        <v>171</v>
      </c>
      <c r="H39" s="102">
        <f ca="1">ROUND(SUM(H38:H38),2)</f>
        <v>0</v>
      </c>
    </row>
    <row r="40" spans="1:8" s="65" customFormat="1" ht="15.95" customHeight="1" x14ac:dyDescent="0.3">
      <c r="A40" s="71"/>
      <c r="B40" s="103" t="s">
        <v>209</v>
      </c>
      <c r="C40" s="104"/>
      <c r="D40" s="105"/>
      <c r="E40" s="104"/>
      <c r="F40" s="104"/>
      <c r="G40" s="104"/>
      <c r="H40" s="106"/>
    </row>
    <row r="41" spans="1:8" s="65" customFormat="1" ht="15.95" customHeight="1" x14ac:dyDescent="0.3">
      <c r="A41" s="71"/>
      <c r="B41" s="95" t="str">
        <f>B20</f>
        <v>Agente de Higienização</v>
      </c>
      <c r="C41" s="246">
        <f>ROUND(1/300,9)*0</f>
        <v>0</v>
      </c>
      <c r="D41" s="97">
        <v>2</v>
      </c>
      <c r="E41" s="96">
        <f>ROUND(1/188.76,9)*0</f>
        <v>0</v>
      </c>
      <c r="F41" s="124">
        <f>+C41*E41*D41</f>
        <v>0</v>
      </c>
      <c r="G41" s="99">
        <f ca="1">C20</f>
        <v>0</v>
      </c>
      <c r="H41" s="125">
        <f ca="1">ROUND(G41*F41,2)</f>
        <v>0</v>
      </c>
    </row>
    <row r="42" spans="1:8" s="65" customFormat="1" ht="15.95" customHeight="1" thickBot="1" x14ac:dyDescent="0.35">
      <c r="A42" s="71"/>
      <c r="B42" s="109"/>
      <c r="C42" s="108"/>
      <c r="D42" s="108"/>
      <c r="E42" s="110"/>
      <c r="F42" s="100"/>
      <c r="G42" s="101" t="s">
        <v>170</v>
      </c>
      <c r="H42" s="102">
        <f ca="1">ROUND(SUM(H41:H41),2)</f>
        <v>0</v>
      </c>
    </row>
    <row r="43" spans="1:8" s="72" customFormat="1" ht="15.95" customHeight="1" thickBot="1" x14ac:dyDescent="0.35">
      <c r="A43" s="233"/>
      <c r="B43" s="234"/>
      <c r="C43" s="231"/>
      <c r="D43" s="231"/>
      <c r="E43" s="231"/>
      <c r="F43" s="231"/>
      <c r="G43" s="232"/>
      <c r="H43" s="235"/>
    </row>
    <row r="44" spans="1:8" s="65" customFormat="1" ht="39" thickBot="1" x14ac:dyDescent="0.35">
      <c r="B44" s="191" t="s">
        <v>169</v>
      </c>
      <c r="C44" s="78" t="s">
        <v>186</v>
      </c>
      <c r="D44" s="78" t="s">
        <v>178</v>
      </c>
      <c r="E44" s="78" t="s">
        <v>177</v>
      </c>
      <c r="F44" s="62"/>
      <c r="G44" s="62"/>
      <c r="H44" s="80"/>
    </row>
    <row r="45" spans="1:8" s="65" customFormat="1" ht="15.95" customHeight="1" x14ac:dyDescent="0.3">
      <c r="B45" s="87" t="s">
        <v>371</v>
      </c>
      <c r="C45" s="88"/>
      <c r="D45" s="88"/>
      <c r="E45" s="89"/>
      <c r="F45" s="62"/>
      <c r="G45" s="62"/>
      <c r="H45" s="80"/>
    </row>
    <row r="46" spans="1:8" s="69" customFormat="1" ht="15.95" customHeight="1" x14ac:dyDescent="0.3">
      <c r="B46" s="85" t="str">
        <f>B21</f>
        <v>Jardineiro</v>
      </c>
      <c r="C46" s="246">
        <f>ROUND(1/9000,9)*0</f>
        <v>0</v>
      </c>
      <c r="D46" s="66">
        <f ca="1">C21</f>
        <v>0</v>
      </c>
      <c r="E46" s="114">
        <f ca="1">ROUND(D46*C46,2)</f>
        <v>0</v>
      </c>
      <c r="F46" s="62"/>
      <c r="G46" s="62"/>
      <c r="H46" s="80"/>
    </row>
    <row r="47" spans="1:8" s="65" customFormat="1" ht="15.95" customHeight="1" thickBot="1" x14ac:dyDescent="0.35">
      <c r="A47" s="71"/>
      <c r="B47" s="109"/>
      <c r="C47" s="535" t="s">
        <v>384</v>
      </c>
      <c r="D47" s="536"/>
      <c r="E47" s="120">
        <f ca="1">SUM(E46:E46)</f>
        <v>0</v>
      </c>
      <c r="F47" s="231"/>
      <c r="G47" s="232"/>
      <c r="H47" s="230"/>
    </row>
    <row r="48" spans="1:8" s="65" customFormat="1" ht="15.95" customHeight="1" thickBot="1" x14ac:dyDescent="0.35">
      <c r="A48" s="71"/>
      <c r="B48" s="79"/>
      <c r="C48" s="62"/>
      <c r="D48" s="62"/>
      <c r="E48" s="62"/>
      <c r="F48" s="62"/>
      <c r="G48" s="62"/>
      <c r="H48" s="80"/>
    </row>
    <row r="49" spans="1:247" s="65" customFormat="1" ht="15.95" customHeight="1" thickBot="1" x14ac:dyDescent="0.35">
      <c r="B49" s="520" t="s">
        <v>169</v>
      </c>
      <c r="C49" s="521" t="s">
        <v>168</v>
      </c>
      <c r="D49" s="522" t="s">
        <v>393</v>
      </c>
      <c r="E49" s="537" t="s">
        <v>394</v>
      </c>
      <c r="F49" s="522" t="s">
        <v>395</v>
      </c>
      <c r="G49" s="537" t="s">
        <v>396</v>
      </c>
      <c r="H49" s="80"/>
    </row>
    <row r="50" spans="1:247" s="65" customFormat="1" ht="29.45" customHeight="1" thickBot="1" x14ac:dyDescent="0.35">
      <c r="B50" s="520"/>
      <c r="C50" s="521"/>
      <c r="D50" s="522"/>
      <c r="E50" s="537"/>
      <c r="F50" s="522"/>
      <c r="G50" s="537"/>
      <c r="H50" s="80"/>
      <c r="IF50" s="72"/>
      <c r="IG50" s="72"/>
      <c r="IH50" s="72"/>
      <c r="II50" s="72"/>
      <c r="IJ50" s="72"/>
      <c r="IK50" s="72"/>
      <c r="IL50" s="72"/>
      <c r="IM50" s="72"/>
    </row>
    <row r="51" spans="1:247" s="65" customFormat="1" ht="15.95" customHeight="1" x14ac:dyDescent="0.3">
      <c r="B51" s="81" t="s">
        <v>167</v>
      </c>
      <c r="C51" s="73">
        <f ca="1">E26</f>
        <v>0</v>
      </c>
      <c r="D51" s="74">
        <f t="shared" ref="D51:D56" si="1">C9</f>
        <v>273.95999999999998</v>
      </c>
      <c r="E51" s="75">
        <f ca="1">ROUND(D51*C51,2)</f>
        <v>0</v>
      </c>
      <c r="F51" s="74">
        <f>D51*12</f>
        <v>3287.52</v>
      </c>
      <c r="G51" s="136">
        <f ca="1">E51*12</f>
        <v>0</v>
      </c>
      <c r="H51" s="84"/>
      <c r="IE51" s="72"/>
      <c r="IF51" s="72"/>
      <c r="IG51" s="72"/>
      <c r="IH51" s="72"/>
      <c r="II51" s="72"/>
      <c r="IJ51" s="72"/>
      <c r="IK51" s="72"/>
      <c r="IL51" s="72"/>
    </row>
    <row r="52" spans="1:247" s="65" customFormat="1" ht="15.95" customHeight="1" x14ac:dyDescent="0.3">
      <c r="B52" s="82" t="s">
        <v>165</v>
      </c>
      <c r="C52" s="73">
        <f ca="1">E30</f>
        <v>0</v>
      </c>
      <c r="D52" s="74">
        <f t="shared" si="1"/>
        <v>9323.56</v>
      </c>
      <c r="E52" s="75">
        <f ca="1">ROUND(D52*C52,2)</f>
        <v>0</v>
      </c>
      <c r="F52" s="74">
        <f t="shared" ref="F52:F56" si="2">D52*12</f>
        <v>111882.72</v>
      </c>
      <c r="G52" s="136">
        <f t="shared" ref="G52:G56" ca="1" si="3">E52*12</f>
        <v>0</v>
      </c>
      <c r="H52" s="84"/>
      <c r="IE52" s="72"/>
      <c r="IF52" s="72"/>
      <c r="IG52" s="72"/>
      <c r="IH52" s="72"/>
      <c r="II52" s="72"/>
      <c r="IJ52" s="72"/>
      <c r="IK52" s="72"/>
      <c r="IL52" s="72"/>
    </row>
    <row r="53" spans="1:247" s="65" customFormat="1" ht="15.95" customHeight="1" x14ac:dyDescent="0.3">
      <c r="B53" s="82" t="s">
        <v>181</v>
      </c>
      <c r="C53" s="73">
        <f ca="1">H39</f>
        <v>0</v>
      </c>
      <c r="D53" s="74">
        <f t="shared" si="1"/>
        <v>1.35</v>
      </c>
      <c r="E53" s="75">
        <f t="shared" ref="E53:E56" ca="1" si="4">ROUND(D53*C53,2)</f>
        <v>0</v>
      </c>
      <c r="F53" s="74">
        <f t="shared" si="2"/>
        <v>16.2</v>
      </c>
      <c r="G53" s="136">
        <f t="shared" ca="1" si="3"/>
        <v>0</v>
      </c>
      <c r="H53" s="84"/>
    </row>
    <row r="54" spans="1:247" s="65" customFormat="1" ht="15.95" customHeight="1" x14ac:dyDescent="0.3">
      <c r="B54" s="82" t="s">
        <v>182</v>
      </c>
      <c r="C54" s="73">
        <f ca="1">H42</f>
        <v>0</v>
      </c>
      <c r="D54" s="74">
        <f t="shared" si="1"/>
        <v>42.59</v>
      </c>
      <c r="E54" s="75">
        <f t="shared" ca="1" si="4"/>
        <v>0</v>
      </c>
      <c r="F54" s="74">
        <f t="shared" si="2"/>
        <v>511.08</v>
      </c>
      <c r="G54" s="136">
        <f t="shared" ca="1" si="3"/>
        <v>0</v>
      </c>
      <c r="H54" s="84"/>
    </row>
    <row r="55" spans="1:247" s="65" customFormat="1" ht="15.95" customHeight="1" x14ac:dyDescent="0.3">
      <c r="B55" s="82" t="s">
        <v>369</v>
      </c>
      <c r="C55" s="73">
        <f ca="1">E33</f>
        <v>0</v>
      </c>
      <c r="D55" s="74">
        <f t="shared" si="1"/>
        <v>52.33</v>
      </c>
      <c r="E55" s="75">
        <f t="shared" ca="1" si="4"/>
        <v>0</v>
      </c>
      <c r="F55" s="74">
        <f t="shared" si="2"/>
        <v>627.96</v>
      </c>
      <c r="G55" s="136">
        <f t="shared" ca="1" si="3"/>
        <v>0</v>
      </c>
      <c r="H55" s="84"/>
    </row>
    <row r="56" spans="1:247" s="65" customFormat="1" ht="15.95" customHeight="1" x14ac:dyDescent="0.3">
      <c r="B56" s="119" t="s">
        <v>372</v>
      </c>
      <c r="C56" s="73">
        <f ca="1">E47</f>
        <v>0</v>
      </c>
      <c r="D56" s="74">
        <f t="shared" si="1"/>
        <v>11100</v>
      </c>
      <c r="E56" s="75">
        <f t="shared" ca="1" si="4"/>
        <v>0</v>
      </c>
      <c r="F56" s="74">
        <f t="shared" si="2"/>
        <v>133200</v>
      </c>
      <c r="G56" s="136">
        <f t="shared" ca="1" si="3"/>
        <v>0</v>
      </c>
      <c r="H56" s="84"/>
    </row>
    <row r="57" spans="1:247" s="65" customFormat="1" ht="15.95" customHeight="1" x14ac:dyDescent="0.3">
      <c r="A57" s="76" t="s">
        <v>166</v>
      </c>
      <c r="B57" s="507" t="s">
        <v>164</v>
      </c>
      <c r="C57" s="508"/>
      <c r="D57" s="508"/>
      <c r="E57" s="253">
        <f ca="1">SUM(E51:E56)</f>
        <v>0</v>
      </c>
      <c r="F57" s="539"/>
      <c r="G57" s="540"/>
      <c r="H57" s="80"/>
    </row>
    <row r="58" spans="1:247" s="65" customFormat="1" ht="15.95" customHeight="1" x14ac:dyDescent="0.3">
      <c r="A58" s="69"/>
      <c r="B58" s="538" t="s">
        <v>163</v>
      </c>
      <c r="C58" s="538"/>
      <c r="D58" s="538"/>
      <c r="E58" s="538"/>
      <c r="F58" s="538"/>
      <c r="G58" s="254">
        <f ca="1">SUM(G51:G56)</f>
        <v>0</v>
      </c>
      <c r="H58" s="80"/>
    </row>
    <row r="59" spans="1:247" s="65" customFormat="1" ht="15.95" customHeight="1" x14ac:dyDescent="0.3">
      <c r="B59" s="126" t="s">
        <v>162</v>
      </c>
      <c r="C59" s="62"/>
      <c r="D59" s="62"/>
      <c r="E59" s="62"/>
      <c r="F59" s="62"/>
      <c r="G59" s="64"/>
      <c r="H59" s="80"/>
    </row>
    <row r="60" spans="1:247" s="65" customFormat="1" ht="15.95" customHeight="1" x14ac:dyDescent="0.3">
      <c r="B60" s="509" t="s">
        <v>408</v>
      </c>
      <c r="C60" s="510"/>
      <c r="D60" s="510"/>
      <c r="E60" s="510"/>
      <c r="F60" s="510"/>
      <c r="G60" s="511"/>
      <c r="H60" s="80"/>
    </row>
    <row r="61" spans="1:247" s="65" customFormat="1" ht="22.5" customHeight="1" x14ac:dyDescent="0.3">
      <c r="B61" s="127" t="s">
        <v>409</v>
      </c>
      <c r="C61" s="128"/>
      <c r="D61" s="128"/>
      <c r="E61" s="128"/>
      <c r="F61" s="128"/>
      <c r="G61" s="129"/>
      <c r="H61" s="80"/>
    </row>
    <row r="62" spans="1:247" s="65" customFormat="1" ht="30.75" customHeight="1" x14ac:dyDescent="0.3">
      <c r="B62" s="512" t="s">
        <v>385</v>
      </c>
      <c r="C62" s="513"/>
      <c r="D62" s="513"/>
      <c r="E62" s="513"/>
      <c r="F62" s="513"/>
      <c r="G62" s="514"/>
      <c r="H62" s="80"/>
    </row>
    <row r="63" spans="1:247" s="65" customFormat="1" ht="15.95" customHeight="1" x14ac:dyDescent="0.3">
      <c r="B63" s="515" t="s">
        <v>210</v>
      </c>
      <c r="C63" s="516"/>
      <c r="D63" s="516"/>
      <c r="E63" s="516"/>
      <c r="F63" s="516"/>
      <c r="G63" s="517"/>
      <c r="H63" s="80"/>
    </row>
    <row r="64" spans="1:247" s="65" customFormat="1" ht="35.25" customHeight="1" x14ac:dyDescent="0.3">
      <c r="B64" s="499" t="s">
        <v>232</v>
      </c>
      <c r="C64" s="500"/>
      <c r="D64" s="500"/>
      <c r="E64" s="500"/>
      <c r="F64" s="500"/>
      <c r="G64" s="501"/>
      <c r="H64" s="80"/>
    </row>
    <row r="65" spans="1:8" s="65" customFormat="1" ht="15.95" customHeight="1" x14ac:dyDescent="0.3">
      <c r="A65" s="77"/>
      <c r="B65" s="83"/>
      <c r="C65" s="77"/>
      <c r="D65" s="77"/>
      <c r="E65" s="77"/>
      <c r="F65" s="77"/>
      <c r="G65" s="77"/>
      <c r="H65" s="80"/>
    </row>
    <row r="66" spans="1:8" s="65" customFormat="1" ht="15.95" customHeight="1" x14ac:dyDescent="0.3">
      <c r="A66" s="77"/>
    </row>
    <row r="67" spans="1:8" s="65" customFormat="1" ht="15.95" customHeight="1" x14ac:dyDescent="0.3">
      <c r="A67" s="77"/>
    </row>
    <row r="68" spans="1:8" s="65" customFormat="1" ht="15.95" customHeight="1" x14ac:dyDescent="0.3">
      <c r="A68" s="77"/>
    </row>
    <row r="69" spans="1:8" s="65" customFormat="1" ht="15.95" customHeight="1" x14ac:dyDescent="0.3">
      <c r="A69" s="77"/>
    </row>
    <row r="70" spans="1:8" s="65" customFormat="1" ht="15.95" customHeight="1" x14ac:dyDescent="0.3">
      <c r="A70" s="77"/>
    </row>
    <row r="71" spans="1:8" s="65" customFormat="1" ht="15.95" customHeight="1" x14ac:dyDescent="0.3">
      <c r="A71" s="77"/>
    </row>
    <row r="72" spans="1:8" s="65" customFormat="1" ht="15.95" customHeight="1" x14ac:dyDescent="0.3">
      <c r="A72" s="77"/>
    </row>
    <row r="73" spans="1:8" s="65" customFormat="1" ht="15.95" customHeight="1" x14ac:dyDescent="0.3">
      <c r="A73" s="77"/>
      <c r="B73" s="60"/>
      <c r="C73" s="60"/>
      <c r="D73" s="60"/>
      <c r="E73" s="60"/>
      <c r="F73" s="60"/>
    </row>
    <row r="74" spans="1:8" s="65" customFormat="1" ht="15.95" customHeight="1" x14ac:dyDescent="0.3">
      <c r="B74" s="60"/>
      <c r="C74" s="60"/>
      <c r="D74" s="60"/>
      <c r="E74" s="60"/>
      <c r="F74" s="60"/>
      <c r="G74" s="60"/>
    </row>
    <row r="75" spans="1:8" s="65" customFormat="1" ht="15.95" customHeight="1" x14ac:dyDescent="0.3">
      <c r="B75" s="60"/>
      <c r="C75" s="60"/>
      <c r="D75" s="60"/>
      <c r="E75" s="60"/>
      <c r="F75" s="60"/>
      <c r="G75" s="60"/>
      <c r="H75" s="60"/>
    </row>
    <row r="76" spans="1:8" s="65" customFormat="1" ht="15.95" customHeight="1" x14ac:dyDescent="0.3">
      <c r="A76" s="77"/>
      <c r="B76" s="60"/>
      <c r="C76" s="60"/>
      <c r="D76" s="60"/>
      <c r="E76" s="60"/>
      <c r="F76" s="60"/>
      <c r="G76" s="60"/>
      <c r="H76" s="60"/>
    </row>
    <row r="77" spans="1:8" s="65" customFormat="1" ht="15.95" customHeight="1" x14ac:dyDescent="0.3">
      <c r="A77" s="77"/>
      <c r="B77" s="60"/>
      <c r="C77" s="60"/>
      <c r="D77" s="60"/>
      <c r="E77" s="60"/>
      <c r="F77" s="60"/>
      <c r="G77" s="60"/>
      <c r="H77" s="60"/>
    </row>
    <row r="78" spans="1:8" s="65" customFormat="1" ht="15.95" customHeight="1" x14ac:dyDescent="0.3">
      <c r="B78" s="60"/>
      <c r="C78" s="60"/>
      <c r="D78" s="60"/>
      <c r="E78" s="60"/>
      <c r="F78" s="60"/>
      <c r="G78" s="60"/>
      <c r="H78" s="60"/>
    </row>
    <row r="82" ht="13.35" customHeight="1" x14ac:dyDescent="0.3"/>
    <row r="102" ht="12.95" customHeight="1" x14ac:dyDescent="0.3"/>
    <row r="103" ht="10.5" customHeight="1" x14ac:dyDescent="0.3"/>
    <row r="114" ht="12" customHeight="1" x14ac:dyDescent="0.3"/>
    <row r="115" ht="12" customHeight="1" x14ac:dyDescent="0.3"/>
    <row r="126" ht="13.5" customHeight="1" x14ac:dyDescent="0.3"/>
    <row r="173" ht="10.5" customHeight="1" x14ac:dyDescent="0.3"/>
    <row r="174" ht="10.5" customHeight="1" x14ac:dyDescent="0.3"/>
  </sheetData>
  <mergeCells count="35">
    <mergeCell ref="G49:G50"/>
    <mergeCell ref="B58:F58"/>
    <mergeCell ref="F57:G57"/>
    <mergeCell ref="B1:H1"/>
    <mergeCell ref="B2:H2"/>
    <mergeCell ref="B3:H3"/>
    <mergeCell ref="E49:E50"/>
    <mergeCell ref="C47:D47"/>
    <mergeCell ref="J3:K3"/>
    <mergeCell ref="G9:G13"/>
    <mergeCell ref="B35:B36"/>
    <mergeCell ref="C35:C36"/>
    <mergeCell ref="D35:D36"/>
    <mergeCell ref="B15:E15"/>
    <mergeCell ref="B16:E16"/>
    <mergeCell ref="B17:E17"/>
    <mergeCell ref="C26:D26"/>
    <mergeCell ref="C30:D30"/>
    <mergeCell ref="C33:D33"/>
    <mergeCell ref="B64:G64"/>
    <mergeCell ref="B5:H6"/>
    <mergeCell ref="C7:G7"/>
    <mergeCell ref="B57:D57"/>
    <mergeCell ref="B60:G60"/>
    <mergeCell ref="B62:G62"/>
    <mergeCell ref="B63:G63"/>
    <mergeCell ref="E35:E36"/>
    <mergeCell ref="F35:F36"/>
    <mergeCell ref="G35:G36"/>
    <mergeCell ref="H35:H36"/>
    <mergeCell ref="B49:B50"/>
    <mergeCell ref="C49:C50"/>
    <mergeCell ref="D49:D50"/>
    <mergeCell ref="F9:F14"/>
    <mergeCell ref="F49:F50"/>
  </mergeCells>
  <dataValidations disablePrompts="1" count="1">
    <dataValidation type="custom" allowBlank="1" showErrorMessage="1" errorTitle="Erro" error="Não é permitido escrever nesta célula" sqref="IP88 SL88 ACH88 AMD88 AVZ88 BFV88 BPR88 BZN88 CJJ88 CTF88 DDB88 DMX88 DWT88 EGP88 EQL88 FAH88 FKD88 FTZ88 GDV88 GNR88 GXN88 HHJ88 HRF88 IBB88 IKX88 IUT88 JEP88 JOL88 JYH88 KID88 KRZ88 LBV88 LLR88 LVN88 MFJ88 MPF88 MZB88 NIX88 NST88 OCP88 OML88 OWH88 PGD88 PPZ88 PZV88 QJR88 QTN88 RDJ88 RNF88 RXB88 SGX88 SQT88 TAP88 TKL88 TUH88 UED88 UNZ88 UXV88 VHR88 VRN88 WBJ88 WLF88 WVB88 IP65624 SL65624 ACH65624 AMD65624 AVZ65624 BFV65624 BPR65624 BZN65624 CJJ65624 CTF65624 DDB65624 DMX65624 DWT65624 EGP65624 EQL65624 FAH65624 FKD65624 FTZ65624 GDV65624 GNR65624 GXN65624 HHJ65624 HRF65624 IBB65624 IKX65624 IUT65624 JEP65624 JOL65624 JYH65624 KID65624 KRZ65624 LBV65624 LLR65624 LVN65624 MFJ65624 MPF65624 MZB65624 NIX65624 NST65624 OCP65624 OML65624 OWH65624 PGD65624 PPZ65624 PZV65624 QJR65624 QTN65624 RDJ65624 RNF65624 RXB65624 SGX65624 SQT65624 TAP65624 TKL65624 TUH65624 UED65624 UNZ65624 UXV65624 VHR65624 VRN65624 WBJ65624 WLF65624 WVB65624 IP131160 SL131160 ACH131160 AMD131160 AVZ131160 BFV131160 BPR131160 BZN131160 CJJ131160 CTF131160 DDB131160 DMX131160 DWT131160 EGP131160 EQL131160 FAH131160 FKD131160 FTZ131160 GDV131160 GNR131160 GXN131160 HHJ131160 HRF131160 IBB131160 IKX131160 IUT131160 JEP131160 JOL131160 JYH131160 KID131160 KRZ131160 LBV131160 LLR131160 LVN131160 MFJ131160 MPF131160 MZB131160 NIX131160 NST131160 OCP131160 OML131160 OWH131160 PGD131160 PPZ131160 PZV131160 QJR131160 QTN131160 RDJ131160 RNF131160 RXB131160 SGX131160 SQT131160 TAP131160 TKL131160 TUH131160 UED131160 UNZ131160 UXV131160 VHR131160 VRN131160 WBJ131160 WLF131160 WVB131160 IP196696 SL196696 ACH196696 AMD196696 AVZ196696 BFV196696 BPR196696 BZN196696 CJJ196696 CTF196696 DDB196696 DMX196696 DWT196696 EGP196696 EQL196696 FAH196696 FKD196696 FTZ196696 GDV196696 GNR196696 GXN196696 HHJ196696 HRF196696 IBB196696 IKX196696 IUT196696 JEP196696 JOL196696 JYH196696 KID196696 KRZ196696 LBV196696 LLR196696 LVN196696 MFJ196696 MPF196696 MZB196696 NIX196696 NST196696 OCP196696 OML196696 OWH196696 PGD196696 PPZ196696 PZV196696 QJR196696 QTN196696 RDJ196696 RNF196696 RXB196696 SGX196696 SQT196696 TAP196696 TKL196696 TUH196696 UED196696 UNZ196696 UXV196696 VHR196696 VRN196696 WBJ196696 WLF196696 WVB196696 IP262232 SL262232 ACH262232 AMD262232 AVZ262232 BFV262232 BPR262232 BZN262232 CJJ262232 CTF262232 DDB262232 DMX262232 DWT262232 EGP262232 EQL262232 FAH262232 FKD262232 FTZ262232 GDV262232 GNR262232 GXN262232 HHJ262232 HRF262232 IBB262232 IKX262232 IUT262232 JEP262232 JOL262232 JYH262232 KID262232 KRZ262232 LBV262232 LLR262232 LVN262232 MFJ262232 MPF262232 MZB262232 NIX262232 NST262232 OCP262232 OML262232 OWH262232 PGD262232 PPZ262232 PZV262232 QJR262232 QTN262232 RDJ262232 RNF262232 RXB262232 SGX262232 SQT262232 TAP262232 TKL262232 TUH262232 UED262232 UNZ262232 UXV262232 VHR262232 VRN262232 WBJ262232 WLF262232 WVB262232 IP327768 SL327768 ACH327768 AMD327768 AVZ327768 BFV327768 BPR327768 BZN327768 CJJ327768 CTF327768 DDB327768 DMX327768 DWT327768 EGP327768 EQL327768 FAH327768 FKD327768 FTZ327768 GDV327768 GNR327768 GXN327768 HHJ327768 HRF327768 IBB327768 IKX327768 IUT327768 JEP327768 JOL327768 JYH327768 KID327768 KRZ327768 LBV327768 LLR327768 LVN327768 MFJ327768 MPF327768 MZB327768 NIX327768 NST327768 OCP327768 OML327768 OWH327768 PGD327768 PPZ327768 PZV327768 QJR327768 QTN327768 RDJ327768 RNF327768 RXB327768 SGX327768 SQT327768 TAP327768 TKL327768 TUH327768 UED327768 UNZ327768 UXV327768 VHR327768 VRN327768 WBJ327768 WLF327768 WVB327768 IP393304 SL393304 ACH393304 AMD393304 AVZ393304 BFV393304 BPR393304 BZN393304 CJJ393304 CTF393304 DDB393304 DMX393304 DWT393304 EGP393304 EQL393304 FAH393304 FKD393304 FTZ393304 GDV393304 GNR393304 GXN393304 HHJ393304 HRF393304 IBB393304 IKX393304 IUT393304 JEP393304 JOL393304 JYH393304 KID393304 KRZ393304 LBV393304 LLR393304 LVN393304 MFJ393304 MPF393304 MZB393304 NIX393304 NST393304 OCP393304 OML393304 OWH393304 PGD393304 PPZ393304 PZV393304 QJR393304 QTN393304 RDJ393304 RNF393304 RXB393304 SGX393304 SQT393304 TAP393304 TKL393304 TUH393304 UED393304 UNZ393304 UXV393304 VHR393304 VRN393304 WBJ393304 WLF393304 WVB393304 IP458840 SL458840 ACH458840 AMD458840 AVZ458840 BFV458840 BPR458840 BZN458840 CJJ458840 CTF458840 DDB458840 DMX458840 DWT458840 EGP458840 EQL458840 FAH458840 FKD458840 FTZ458840 GDV458840 GNR458840 GXN458840 HHJ458840 HRF458840 IBB458840 IKX458840 IUT458840 JEP458840 JOL458840 JYH458840 KID458840 KRZ458840 LBV458840 LLR458840 LVN458840 MFJ458840 MPF458840 MZB458840 NIX458840 NST458840 OCP458840 OML458840 OWH458840 PGD458840 PPZ458840 PZV458840 QJR458840 QTN458840 RDJ458840 RNF458840 RXB458840 SGX458840 SQT458840 TAP458840 TKL458840 TUH458840 UED458840 UNZ458840 UXV458840 VHR458840 VRN458840 WBJ458840 WLF458840 WVB458840 IP524376 SL524376 ACH524376 AMD524376 AVZ524376 BFV524376 BPR524376 BZN524376 CJJ524376 CTF524376 DDB524376 DMX524376 DWT524376 EGP524376 EQL524376 FAH524376 FKD524376 FTZ524376 GDV524376 GNR524376 GXN524376 HHJ524376 HRF524376 IBB524376 IKX524376 IUT524376 JEP524376 JOL524376 JYH524376 KID524376 KRZ524376 LBV524376 LLR524376 LVN524376 MFJ524376 MPF524376 MZB524376 NIX524376 NST524376 OCP524376 OML524376 OWH524376 PGD524376 PPZ524376 PZV524376 QJR524376 QTN524376 RDJ524376 RNF524376 RXB524376 SGX524376 SQT524376 TAP524376 TKL524376 TUH524376 UED524376 UNZ524376 UXV524376 VHR524376 VRN524376 WBJ524376 WLF524376 WVB524376 IP589912 SL589912 ACH589912 AMD589912 AVZ589912 BFV589912 BPR589912 BZN589912 CJJ589912 CTF589912 DDB589912 DMX589912 DWT589912 EGP589912 EQL589912 FAH589912 FKD589912 FTZ589912 GDV589912 GNR589912 GXN589912 HHJ589912 HRF589912 IBB589912 IKX589912 IUT589912 JEP589912 JOL589912 JYH589912 KID589912 KRZ589912 LBV589912 LLR589912 LVN589912 MFJ589912 MPF589912 MZB589912 NIX589912 NST589912 OCP589912 OML589912 OWH589912 PGD589912 PPZ589912 PZV589912 QJR589912 QTN589912 RDJ589912 RNF589912 RXB589912 SGX589912 SQT589912 TAP589912 TKL589912 TUH589912 UED589912 UNZ589912 UXV589912 VHR589912 VRN589912 WBJ589912 WLF589912 WVB589912 IP655448 SL655448 ACH655448 AMD655448 AVZ655448 BFV655448 BPR655448 BZN655448 CJJ655448 CTF655448 DDB655448 DMX655448 DWT655448 EGP655448 EQL655448 FAH655448 FKD655448 FTZ655448 GDV655448 GNR655448 GXN655448 HHJ655448 HRF655448 IBB655448 IKX655448 IUT655448 JEP655448 JOL655448 JYH655448 KID655448 KRZ655448 LBV655448 LLR655448 LVN655448 MFJ655448 MPF655448 MZB655448 NIX655448 NST655448 OCP655448 OML655448 OWH655448 PGD655448 PPZ655448 PZV655448 QJR655448 QTN655448 RDJ655448 RNF655448 RXB655448 SGX655448 SQT655448 TAP655448 TKL655448 TUH655448 UED655448 UNZ655448 UXV655448 VHR655448 VRN655448 WBJ655448 WLF655448 WVB655448 IP720984 SL720984 ACH720984 AMD720984 AVZ720984 BFV720984 BPR720984 BZN720984 CJJ720984 CTF720984 DDB720984 DMX720984 DWT720984 EGP720984 EQL720984 FAH720984 FKD720984 FTZ720984 GDV720984 GNR720984 GXN720984 HHJ720984 HRF720984 IBB720984 IKX720984 IUT720984 JEP720984 JOL720984 JYH720984 KID720984 KRZ720984 LBV720984 LLR720984 LVN720984 MFJ720984 MPF720984 MZB720984 NIX720984 NST720984 OCP720984 OML720984 OWH720984 PGD720984 PPZ720984 PZV720984 QJR720984 QTN720984 RDJ720984 RNF720984 RXB720984 SGX720984 SQT720984 TAP720984 TKL720984 TUH720984 UED720984 UNZ720984 UXV720984 VHR720984 VRN720984 WBJ720984 WLF720984 WVB720984 IP786520 SL786520 ACH786520 AMD786520 AVZ786520 BFV786520 BPR786520 BZN786520 CJJ786520 CTF786520 DDB786520 DMX786520 DWT786520 EGP786520 EQL786520 FAH786520 FKD786520 FTZ786520 GDV786520 GNR786520 GXN786520 HHJ786520 HRF786520 IBB786520 IKX786520 IUT786520 JEP786520 JOL786520 JYH786520 KID786520 KRZ786520 LBV786520 LLR786520 LVN786520 MFJ786520 MPF786520 MZB786520 NIX786520 NST786520 OCP786520 OML786520 OWH786520 PGD786520 PPZ786520 PZV786520 QJR786520 QTN786520 RDJ786520 RNF786520 RXB786520 SGX786520 SQT786520 TAP786520 TKL786520 TUH786520 UED786520 UNZ786520 UXV786520 VHR786520 VRN786520 WBJ786520 WLF786520 WVB786520 IP852056 SL852056 ACH852056 AMD852056 AVZ852056 BFV852056 BPR852056 BZN852056 CJJ852056 CTF852056 DDB852056 DMX852056 DWT852056 EGP852056 EQL852056 FAH852056 FKD852056 FTZ852056 GDV852056 GNR852056 GXN852056 HHJ852056 HRF852056 IBB852056 IKX852056 IUT852056 JEP852056 JOL852056 JYH852056 KID852056 KRZ852056 LBV852056 LLR852056 LVN852056 MFJ852056 MPF852056 MZB852056 NIX852056 NST852056 OCP852056 OML852056 OWH852056 PGD852056 PPZ852056 PZV852056 QJR852056 QTN852056 RDJ852056 RNF852056 RXB852056 SGX852056 SQT852056 TAP852056 TKL852056 TUH852056 UED852056 UNZ852056 UXV852056 VHR852056 VRN852056 WBJ852056 WLF852056 WVB852056 IP917592 SL917592 ACH917592 AMD917592 AVZ917592 BFV917592 BPR917592 BZN917592 CJJ917592 CTF917592 DDB917592 DMX917592 DWT917592 EGP917592 EQL917592 FAH917592 FKD917592 FTZ917592 GDV917592 GNR917592 GXN917592 HHJ917592 HRF917592 IBB917592 IKX917592 IUT917592 JEP917592 JOL917592 JYH917592 KID917592 KRZ917592 LBV917592 LLR917592 LVN917592 MFJ917592 MPF917592 MZB917592 NIX917592 NST917592 OCP917592 OML917592 OWH917592 PGD917592 PPZ917592 PZV917592 QJR917592 QTN917592 RDJ917592 RNF917592 RXB917592 SGX917592 SQT917592 TAP917592 TKL917592 TUH917592 UED917592 UNZ917592 UXV917592 VHR917592 VRN917592 WBJ917592 WLF917592 WVB917592 IP983128 SL983128 ACH983128 AMD983128 AVZ983128 BFV983128 BPR983128 BZN983128 CJJ983128 CTF983128 DDB983128 DMX983128 DWT983128 EGP983128 EQL983128 FAH983128 FKD983128 FTZ983128 GDV983128 GNR983128 GXN983128 HHJ983128 HRF983128 IBB983128 IKX983128 IUT983128 JEP983128 JOL983128 JYH983128 KID983128 KRZ983128 LBV983128 LLR983128 LVN983128 MFJ983128 MPF983128 MZB983128 NIX983128 NST983128 OCP983128 OML983128 OWH983128 PGD983128 PPZ983128 PZV983128 QJR983128 QTN983128 RDJ983128 RNF983128 RXB983128 SGX983128 SQT983128 TAP983128 TKL983128 TUH983128 UED983128 UNZ983128 UXV983128 VHR983128 VRN983128 WBJ983128 WLF983128 WVB983128">
      <formula1>"&lt;""""&gt; "</formula1>
      <formula2>0</formula2>
    </dataValidation>
  </dataValidations>
  <pageMargins left="0.98425196850393704" right="0.39370078740157483" top="0.78740157480314965" bottom="0.98425196850393704" header="0.59055118110236227" footer="0.78740157480314965"/>
  <pageSetup paperSize="9" scale="58" firstPageNumber="0" orientation="portrait" r:id="rId1"/>
  <headerFooter alignWithMargins="0">
    <oddHeader>&amp;RModelo (Nome da Empresa)</oddHeader>
    <oddFooter>&amp;C&amp;"Arial Narrow,Normal"&amp;A - Página &amp;P</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H148"/>
  <sheetViews>
    <sheetView view="pageBreakPreview" topLeftCell="A106" zoomScaleNormal="100" zoomScaleSheetLayoutView="100" workbookViewId="0">
      <selection activeCell="B64" sqref="B64:G64"/>
    </sheetView>
  </sheetViews>
  <sheetFormatPr defaultColWidth="9.140625" defaultRowHeight="12.75" x14ac:dyDescent="0.2"/>
  <cols>
    <col min="1" max="1" width="4.7109375" style="1" customWidth="1"/>
    <col min="2" max="2" width="19.7109375" style="1" customWidth="1"/>
    <col min="3" max="5" width="11.7109375" style="1" customWidth="1"/>
    <col min="6" max="7" width="13.7109375" style="1" customWidth="1"/>
    <col min="8" max="16381" width="9.140625" style="1"/>
    <col min="16382" max="16384" width="17" style="1" customWidth="1"/>
  </cols>
  <sheetData>
    <row r="1" spans="1:8" ht="30" customHeight="1" thickBot="1" x14ac:dyDescent="0.25">
      <c r="A1" s="477" t="s">
        <v>13</v>
      </c>
      <c r="B1" s="477"/>
      <c r="C1" s="477"/>
      <c r="D1" s="477"/>
      <c r="E1" s="477"/>
      <c r="F1" s="477"/>
      <c r="G1" s="477"/>
    </row>
    <row r="2" spans="1:8" ht="18.75" customHeight="1" x14ac:dyDescent="0.2">
      <c r="A2" s="475" t="s">
        <v>235</v>
      </c>
      <c r="B2" s="476"/>
      <c r="C2" s="476"/>
      <c r="D2" s="2"/>
      <c r="E2" s="2"/>
      <c r="F2" s="478"/>
      <c r="G2" s="479"/>
    </row>
    <row r="3" spans="1:8" ht="18" customHeight="1" x14ac:dyDescent="0.2">
      <c r="A3" s="480" t="s">
        <v>236</v>
      </c>
      <c r="B3" s="481"/>
      <c r="C3" s="481"/>
      <c r="D3" s="481"/>
      <c r="E3" s="481"/>
      <c r="F3" s="481"/>
      <c r="G3" s="482"/>
    </row>
    <row r="4" spans="1:8" ht="18" customHeight="1" thickBot="1" x14ac:dyDescent="0.25">
      <c r="A4" s="483"/>
      <c r="B4" s="484"/>
      <c r="C4" s="484"/>
      <c r="D4" s="484"/>
      <c r="E4" s="484"/>
      <c r="F4" s="484"/>
      <c r="G4" s="485"/>
    </row>
    <row r="5" spans="1:8" ht="14.1" customHeight="1" x14ac:dyDescent="0.2">
      <c r="A5" s="486" t="s">
        <v>4</v>
      </c>
      <c r="B5" s="487"/>
      <c r="C5" s="487"/>
      <c r="D5" s="487"/>
      <c r="E5" s="487"/>
      <c r="F5" s="488"/>
      <c r="G5" s="489"/>
    </row>
    <row r="6" spans="1:8" x14ac:dyDescent="0.2">
      <c r="A6" s="460" t="s">
        <v>15</v>
      </c>
      <c r="B6" s="461"/>
      <c r="C6" s="461"/>
      <c r="D6" s="461"/>
      <c r="E6" s="462"/>
      <c r="F6" s="452"/>
      <c r="G6" s="453"/>
    </row>
    <row r="7" spans="1:8" ht="14.1" customHeight="1" x14ac:dyDescent="0.2">
      <c r="A7" s="460" t="s">
        <v>10</v>
      </c>
      <c r="B7" s="461"/>
      <c r="C7" s="461"/>
      <c r="D7" s="461"/>
      <c r="E7" s="462"/>
      <c r="F7" s="492" t="s">
        <v>239</v>
      </c>
      <c r="G7" s="453"/>
    </row>
    <row r="8" spans="1:8" ht="19.5" customHeight="1" x14ac:dyDescent="0.2">
      <c r="A8" s="493" t="s">
        <v>411</v>
      </c>
      <c r="B8" s="494"/>
      <c r="C8" s="494"/>
      <c r="D8" s="494"/>
      <c r="E8" s="494"/>
      <c r="F8" s="494"/>
      <c r="G8" s="495"/>
    </row>
    <row r="9" spans="1:8" ht="19.5" customHeight="1" x14ac:dyDescent="0.2">
      <c r="A9" s="496"/>
      <c r="B9" s="497"/>
      <c r="C9" s="497"/>
      <c r="D9" s="497"/>
      <c r="E9" s="497"/>
      <c r="F9" s="497"/>
      <c r="G9" s="498"/>
    </row>
    <row r="10" spans="1:8" ht="14.1" customHeight="1" x14ac:dyDescent="0.2">
      <c r="A10" s="455" t="s">
        <v>16</v>
      </c>
      <c r="B10" s="456"/>
      <c r="C10" s="456"/>
      <c r="D10" s="456"/>
      <c r="E10" s="457"/>
      <c r="F10" s="490">
        <v>2023</v>
      </c>
      <c r="G10" s="491"/>
    </row>
    <row r="11" spans="1:8" ht="14.1" customHeight="1" x14ac:dyDescent="0.2">
      <c r="A11" s="455" t="s">
        <v>17</v>
      </c>
      <c r="B11" s="456"/>
      <c r="C11" s="456"/>
      <c r="D11" s="456"/>
      <c r="E11" s="457"/>
      <c r="F11" s="490" t="s">
        <v>148</v>
      </c>
      <c r="G11" s="491"/>
    </row>
    <row r="12" spans="1:8" ht="14.1" customHeight="1" x14ac:dyDescent="0.2">
      <c r="A12" s="455" t="s">
        <v>18</v>
      </c>
      <c r="B12" s="456"/>
      <c r="C12" s="456"/>
      <c r="D12" s="456"/>
      <c r="E12" s="457"/>
      <c r="F12" s="490" t="s">
        <v>19</v>
      </c>
      <c r="G12" s="491"/>
    </row>
    <row r="13" spans="1:8" ht="14.1" customHeight="1" x14ac:dyDescent="0.2">
      <c r="A13" s="455" t="s">
        <v>9</v>
      </c>
      <c r="B13" s="456"/>
      <c r="C13" s="456"/>
      <c r="D13" s="456"/>
      <c r="E13" s="457"/>
      <c r="F13" s="490" t="s">
        <v>8</v>
      </c>
      <c r="G13" s="491"/>
    </row>
    <row r="14" spans="1:8" ht="14.1" customHeight="1" x14ac:dyDescent="0.2">
      <c r="A14" s="412" t="s">
        <v>5</v>
      </c>
      <c r="B14" s="413"/>
      <c r="C14" s="413"/>
      <c r="D14" s="413"/>
      <c r="E14" s="413"/>
      <c r="F14" s="414"/>
      <c r="G14" s="415"/>
    </row>
    <row r="15" spans="1:8" ht="14.1" customHeight="1" x14ac:dyDescent="0.2">
      <c r="A15" s="455" t="s">
        <v>6</v>
      </c>
      <c r="B15" s="456"/>
      <c r="C15" s="456"/>
      <c r="D15" s="456"/>
      <c r="E15" s="457"/>
      <c r="F15" s="469">
        <v>0</v>
      </c>
      <c r="G15" s="470"/>
    </row>
    <row r="16" spans="1:8" ht="14.1" customHeight="1" x14ac:dyDescent="0.2">
      <c r="A16" s="455" t="s">
        <v>0</v>
      </c>
      <c r="B16" s="456"/>
      <c r="C16" s="456"/>
      <c r="D16" s="456"/>
      <c r="E16" s="457"/>
      <c r="F16" s="471" t="s">
        <v>183</v>
      </c>
      <c r="G16" s="472"/>
      <c r="H16" s="3"/>
    </row>
    <row r="17" spans="1:8" ht="14.1" customHeight="1" x14ac:dyDescent="0.2">
      <c r="A17" s="455" t="s">
        <v>20</v>
      </c>
      <c r="B17" s="456"/>
      <c r="C17" s="456"/>
      <c r="D17" s="456"/>
      <c r="E17" s="457"/>
      <c r="F17" s="471"/>
      <c r="G17" s="472"/>
      <c r="H17" s="3"/>
    </row>
    <row r="18" spans="1:8" ht="14.1" customHeight="1" x14ac:dyDescent="0.2">
      <c r="A18" s="455" t="s">
        <v>1</v>
      </c>
      <c r="B18" s="456"/>
      <c r="C18" s="456"/>
      <c r="D18" s="456"/>
      <c r="E18" s="457"/>
      <c r="F18" s="465">
        <v>0</v>
      </c>
      <c r="G18" s="466"/>
    </row>
    <row r="19" spans="1:8" ht="14.1" customHeight="1" x14ac:dyDescent="0.2">
      <c r="A19" s="460" t="s">
        <v>7</v>
      </c>
      <c r="B19" s="461"/>
      <c r="C19" s="461"/>
      <c r="D19" s="461"/>
      <c r="E19" s="462"/>
      <c r="F19" s="467">
        <v>44927</v>
      </c>
      <c r="G19" s="468"/>
    </row>
    <row r="20" spans="1:8" ht="14.1" customHeight="1" x14ac:dyDescent="0.2">
      <c r="A20" s="455" t="s">
        <v>21</v>
      </c>
      <c r="B20" s="456"/>
      <c r="C20" s="456"/>
      <c r="D20" s="456"/>
      <c r="E20" s="457"/>
      <c r="F20" s="458" t="s">
        <v>141</v>
      </c>
      <c r="G20" s="459"/>
    </row>
    <row r="21" spans="1:8" ht="14.1" customHeight="1" x14ac:dyDescent="0.2">
      <c r="A21" s="460" t="s">
        <v>22</v>
      </c>
      <c r="B21" s="461"/>
      <c r="C21" s="461"/>
      <c r="D21" s="461"/>
      <c r="E21" s="462"/>
      <c r="F21" s="463">
        <v>1</v>
      </c>
      <c r="G21" s="464"/>
    </row>
    <row r="22" spans="1:8" ht="14.1" customHeight="1" x14ac:dyDescent="0.2">
      <c r="A22" s="460" t="s">
        <v>23</v>
      </c>
      <c r="B22" s="461"/>
      <c r="C22" s="461"/>
      <c r="D22" s="461"/>
      <c r="E22" s="462"/>
      <c r="F22" s="463">
        <v>5</v>
      </c>
      <c r="G22" s="464"/>
    </row>
    <row r="23" spans="1:8" ht="12.75" customHeight="1" x14ac:dyDescent="0.2">
      <c r="A23" s="460" t="s">
        <v>24</v>
      </c>
      <c r="B23" s="461"/>
      <c r="C23" s="461"/>
      <c r="D23" s="461"/>
      <c r="E23" s="462"/>
      <c r="F23" s="473" t="s">
        <v>233</v>
      </c>
      <c r="G23" s="474"/>
    </row>
    <row r="24" spans="1:8" ht="27.75" customHeight="1" x14ac:dyDescent="0.2">
      <c r="A24" s="451" t="s">
        <v>373</v>
      </c>
      <c r="B24" s="452"/>
      <c r="C24" s="452"/>
      <c r="D24" s="452"/>
      <c r="E24" s="452"/>
      <c r="F24" s="452"/>
      <c r="G24" s="453"/>
    </row>
    <row r="25" spans="1:8" x14ac:dyDescent="0.2">
      <c r="A25" s="412" t="s">
        <v>2</v>
      </c>
      <c r="B25" s="413"/>
      <c r="C25" s="413"/>
      <c r="D25" s="413"/>
      <c r="E25" s="413"/>
      <c r="F25" s="414"/>
      <c r="G25" s="415"/>
    </row>
    <row r="26" spans="1:8" x14ac:dyDescent="0.2">
      <c r="A26" s="143">
        <v>1</v>
      </c>
      <c r="B26" s="454" t="s">
        <v>25</v>
      </c>
      <c r="C26" s="454"/>
      <c r="D26" s="454"/>
      <c r="E26" s="454"/>
      <c r="F26" s="185" t="s">
        <v>26</v>
      </c>
      <c r="G26" s="144" t="s">
        <v>3</v>
      </c>
    </row>
    <row r="27" spans="1:8" s="34" customFormat="1" x14ac:dyDescent="0.2">
      <c r="A27" s="145" t="s">
        <v>27</v>
      </c>
      <c r="B27" s="450" t="s">
        <v>152</v>
      </c>
      <c r="C27" s="450"/>
      <c r="D27" s="450"/>
      <c r="E27" s="450"/>
      <c r="F27" s="146">
        <v>1</v>
      </c>
      <c r="G27" s="147">
        <f>F18*F27</f>
        <v>0</v>
      </c>
      <c r="H27" s="59"/>
    </row>
    <row r="28" spans="1:8" s="34" customFormat="1" x14ac:dyDescent="0.2">
      <c r="A28" s="145" t="s">
        <v>28</v>
      </c>
      <c r="B28" s="448" t="s">
        <v>116</v>
      </c>
      <c r="C28" s="448"/>
      <c r="D28" s="448"/>
      <c r="E28" s="448"/>
      <c r="F28" s="148"/>
      <c r="G28" s="147">
        <f>ROUND(F18*F28,2)</f>
        <v>0</v>
      </c>
      <c r="H28" s="59"/>
    </row>
    <row r="29" spans="1:8" s="34" customFormat="1" x14ac:dyDescent="0.2">
      <c r="A29" s="145" t="s">
        <v>29</v>
      </c>
      <c r="B29" s="448" t="s">
        <v>14</v>
      </c>
      <c r="C29" s="448"/>
      <c r="D29" s="448"/>
      <c r="E29" s="448"/>
      <c r="F29" s="148">
        <v>0.4</v>
      </c>
      <c r="G29" s="147">
        <f>ROUND(F15*F29,2)</f>
        <v>0</v>
      </c>
      <c r="H29" s="59"/>
    </row>
    <row r="30" spans="1:8" s="34" customFormat="1" x14ac:dyDescent="0.2">
      <c r="A30" s="145" t="s">
        <v>30</v>
      </c>
      <c r="B30" s="448" t="s">
        <v>153</v>
      </c>
      <c r="C30" s="448"/>
      <c r="D30" s="448"/>
      <c r="E30" s="448"/>
      <c r="F30" s="148"/>
      <c r="G30" s="147">
        <f>ROUND(F18*F30,2)</f>
        <v>0</v>
      </c>
      <c r="H30" s="59"/>
    </row>
    <row r="31" spans="1:8" s="34" customFormat="1" x14ac:dyDescent="0.2">
      <c r="A31" s="145" t="s">
        <v>31</v>
      </c>
      <c r="B31" s="448" t="s">
        <v>32</v>
      </c>
      <c r="C31" s="448"/>
      <c r="D31" s="448"/>
      <c r="E31" s="448"/>
      <c r="F31" s="146">
        <f>ROUND((ROUND((0*15.22),2)/52.5)*60,2)</f>
        <v>0</v>
      </c>
      <c r="G31" s="147">
        <f>ROUND((F18/192*0.2)*F31,2)</f>
        <v>0</v>
      </c>
      <c r="H31" s="59"/>
    </row>
    <row r="32" spans="1:8" s="34" customFormat="1" x14ac:dyDescent="0.2">
      <c r="A32" s="145" t="s">
        <v>33</v>
      </c>
      <c r="B32" s="448" t="s">
        <v>154</v>
      </c>
      <c r="C32" s="448"/>
      <c r="D32" s="448"/>
      <c r="E32" s="448"/>
      <c r="F32" s="146">
        <f>ROUND(SUM(F31)/25*5,2)</f>
        <v>0</v>
      </c>
      <c r="G32" s="147">
        <f>ROUND((F18/192*0.2)*F32,2)</f>
        <v>0</v>
      </c>
      <c r="H32" s="59"/>
    </row>
    <row r="33" spans="1:8" s="34" customFormat="1" x14ac:dyDescent="0.2">
      <c r="A33" s="145" t="s">
        <v>47</v>
      </c>
      <c r="B33" s="448" t="s">
        <v>155</v>
      </c>
      <c r="C33" s="448"/>
      <c r="D33" s="448"/>
      <c r="E33" s="448"/>
      <c r="F33" s="148"/>
      <c r="G33" s="147">
        <v>0</v>
      </c>
    </row>
    <row r="34" spans="1:8" x14ac:dyDescent="0.2">
      <c r="A34" s="419" t="s">
        <v>34</v>
      </c>
      <c r="B34" s="400"/>
      <c r="C34" s="400"/>
      <c r="D34" s="400"/>
      <c r="E34" s="400"/>
      <c r="F34" s="449"/>
      <c r="G34" s="149">
        <f>SUM(G27:G33)</f>
        <v>0</v>
      </c>
    </row>
    <row r="35" spans="1:8" x14ac:dyDescent="0.2">
      <c r="A35" s="412" t="s">
        <v>35</v>
      </c>
      <c r="B35" s="413"/>
      <c r="C35" s="413"/>
      <c r="D35" s="413"/>
      <c r="E35" s="413"/>
      <c r="F35" s="414"/>
      <c r="G35" s="415"/>
    </row>
    <row r="36" spans="1:8" x14ac:dyDescent="0.2">
      <c r="A36" s="420" t="s">
        <v>36</v>
      </c>
      <c r="B36" s="421"/>
      <c r="C36" s="421"/>
      <c r="D36" s="421"/>
      <c r="E36" s="421"/>
      <c r="F36" s="421"/>
      <c r="G36" s="422"/>
      <c r="H36" s="4"/>
    </row>
    <row r="37" spans="1:8" s="7" customFormat="1" x14ac:dyDescent="0.2">
      <c r="A37" s="36" t="s">
        <v>27</v>
      </c>
      <c r="B37" s="423" t="s">
        <v>37</v>
      </c>
      <c r="C37" s="424"/>
      <c r="D37" s="424"/>
      <c r="E37" s="447"/>
      <c r="F37" s="150">
        <f>ROUND((1/12),6)*0</f>
        <v>0</v>
      </c>
      <c r="G37" s="151">
        <f>ROUND(G$34*F37,2)</f>
        <v>0</v>
      </c>
      <c r="H37" s="57"/>
    </row>
    <row r="38" spans="1:8" x14ac:dyDescent="0.2">
      <c r="A38" s="152" t="s">
        <v>28</v>
      </c>
      <c r="B38" s="434" t="s">
        <v>156</v>
      </c>
      <c r="C38" s="435"/>
      <c r="D38" s="435"/>
      <c r="E38" s="445"/>
      <c r="F38" s="153">
        <f>ROUND((1/11)+(1/11)/3, 3)*0</f>
        <v>0</v>
      </c>
      <c r="G38" s="8">
        <f>ROUND(G$34*F38,2)</f>
        <v>0</v>
      </c>
      <c r="H38" s="4"/>
    </row>
    <row r="39" spans="1:8" x14ac:dyDescent="0.2">
      <c r="A39" s="154"/>
      <c r="B39" s="446" t="s">
        <v>38</v>
      </c>
      <c r="C39" s="446"/>
      <c r="D39" s="446"/>
      <c r="E39" s="446"/>
      <c r="F39" s="37">
        <f>SUM(F37:F38)</f>
        <v>0</v>
      </c>
      <c r="G39" s="151"/>
      <c r="H39" s="4"/>
    </row>
    <row r="40" spans="1:8" x14ac:dyDescent="0.2">
      <c r="A40" s="155" t="s">
        <v>29</v>
      </c>
      <c r="B40" s="38" t="s">
        <v>39</v>
      </c>
      <c r="C40" s="39"/>
      <c r="D40" s="39"/>
      <c r="E40" s="39"/>
      <c r="F40" s="40">
        <f>ROUND((F51*F39),4)</f>
        <v>0</v>
      </c>
      <c r="G40" s="9">
        <f>ROUND(G$34*F40,2)</f>
        <v>0</v>
      </c>
      <c r="H40" s="4"/>
    </row>
    <row r="41" spans="1:8" x14ac:dyDescent="0.2">
      <c r="A41" s="427" t="s">
        <v>40</v>
      </c>
      <c r="B41" s="428"/>
      <c r="C41" s="428"/>
      <c r="D41" s="428"/>
      <c r="E41" s="426"/>
      <c r="F41" s="41">
        <f>ROUND(SUM(F39:F40),4)</f>
        <v>0</v>
      </c>
      <c r="G41" s="156">
        <f>SUM(G37:G40)</f>
        <v>0</v>
      </c>
      <c r="H41" s="4">
        <f>ROUND(G34*F41,2)</f>
        <v>0</v>
      </c>
    </row>
    <row r="42" spans="1:8" x14ac:dyDescent="0.2">
      <c r="A42" s="420" t="s">
        <v>118</v>
      </c>
      <c r="B42" s="421"/>
      <c r="C42" s="421"/>
      <c r="D42" s="421"/>
      <c r="E42" s="421"/>
      <c r="F42" s="421"/>
      <c r="G42" s="422"/>
      <c r="H42" s="4">
        <f>SUM(G41,G34)</f>
        <v>0</v>
      </c>
    </row>
    <row r="43" spans="1:8" x14ac:dyDescent="0.2">
      <c r="A43" s="42" t="s">
        <v>27</v>
      </c>
      <c r="B43" s="423" t="s">
        <v>41</v>
      </c>
      <c r="C43" s="424"/>
      <c r="D43" s="424"/>
      <c r="E43" s="447"/>
      <c r="F43" s="43">
        <v>0</v>
      </c>
      <c r="G43" s="23">
        <f>ROUND((G$34)*F43,2)</f>
        <v>0</v>
      </c>
      <c r="H43" s="4"/>
    </row>
    <row r="44" spans="1:8" x14ac:dyDescent="0.2">
      <c r="A44" s="36" t="s">
        <v>28</v>
      </c>
      <c r="B44" s="432" t="s">
        <v>42</v>
      </c>
      <c r="C44" s="433"/>
      <c r="D44" s="433"/>
      <c r="E44" s="444"/>
      <c r="F44" s="150">
        <v>0</v>
      </c>
      <c r="G44" s="157">
        <f>ROUND((G$34)*F44,2)</f>
        <v>0</v>
      </c>
      <c r="H44" s="4"/>
    </row>
    <row r="45" spans="1:8" x14ac:dyDescent="0.2">
      <c r="A45" s="36" t="s">
        <v>29</v>
      </c>
      <c r="B45" s="432" t="s">
        <v>43</v>
      </c>
      <c r="C45" s="433"/>
      <c r="D45" s="433"/>
      <c r="E45" s="444"/>
      <c r="F45" s="158">
        <v>0</v>
      </c>
      <c r="G45" s="157">
        <f t="shared" ref="G45:G50" si="0">ROUND((G$34)*F45,2)</f>
        <v>0</v>
      </c>
      <c r="H45" s="4"/>
    </row>
    <row r="46" spans="1:8" x14ac:dyDescent="0.2">
      <c r="A46" s="36" t="s">
        <v>30</v>
      </c>
      <c r="B46" s="432" t="s">
        <v>44</v>
      </c>
      <c r="C46" s="433"/>
      <c r="D46" s="433"/>
      <c r="E46" s="444"/>
      <c r="F46" s="150">
        <v>0</v>
      </c>
      <c r="G46" s="157">
        <f t="shared" si="0"/>
        <v>0</v>
      </c>
      <c r="H46" s="4"/>
    </row>
    <row r="47" spans="1:8" x14ac:dyDescent="0.2">
      <c r="A47" s="36" t="s">
        <v>31</v>
      </c>
      <c r="B47" s="432" t="s">
        <v>45</v>
      </c>
      <c r="C47" s="433"/>
      <c r="D47" s="433"/>
      <c r="E47" s="444"/>
      <c r="F47" s="150">
        <v>0</v>
      </c>
      <c r="G47" s="157">
        <f t="shared" si="0"/>
        <v>0</v>
      </c>
      <c r="H47" s="4"/>
    </row>
    <row r="48" spans="1:8" x14ac:dyDescent="0.2">
      <c r="A48" s="36" t="s">
        <v>33</v>
      </c>
      <c r="B48" s="432" t="s">
        <v>46</v>
      </c>
      <c r="C48" s="433"/>
      <c r="D48" s="433"/>
      <c r="E48" s="444"/>
      <c r="F48" s="150">
        <v>0</v>
      </c>
      <c r="G48" s="157">
        <f t="shared" si="0"/>
        <v>0</v>
      </c>
      <c r="H48" s="4"/>
    </row>
    <row r="49" spans="1:8" x14ac:dyDescent="0.2">
      <c r="A49" s="36" t="s">
        <v>47</v>
      </c>
      <c r="B49" s="432" t="s">
        <v>48</v>
      </c>
      <c r="C49" s="433"/>
      <c r="D49" s="433"/>
      <c r="E49" s="444"/>
      <c r="F49" s="150">
        <v>0</v>
      </c>
      <c r="G49" s="157">
        <f t="shared" si="0"/>
        <v>0</v>
      </c>
      <c r="H49" s="4"/>
    </row>
    <row r="50" spans="1:8" x14ac:dyDescent="0.2">
      <c r="A50" s="152" t="s">
        <v>49</v>
      </c>
      <c r="B50" s="434" t="s">
        <v>50</v>
      </c>
      <c r="C50" s="435"/>
      <c r="D50" s="435"/>
      <c r="E50" s="445"/>
      <c r="F50" s="153">
        <v>0</v>
      </c>
      <c r="G50" s="157">
        <f t="shared" si="0"/>
        <v>0</v>
      </c>
      <c r="H50" s="4"/>
    </row>
    <row r="51" spans="1:8" x14ac:dyDescent="0.2">
      <c r="A51" s="427" t="s">
        <v>51</v>
      </c>
      <c r="B51" s="428"/>
      <c r="C51" s="428"/>
      <c r="D51" s="428"/>
      <c r="E51" s="426"/>
      <c r="F51" s="41">
        <f>SUM(F43:F50)</f>
        <v>0</v>
      </c>
      <c r="G51" s="156">
        <f>SUM(G43:G50)</f>
        <v>0</v>
      </c>
      <c r="H51" s="4">
        <f>ROUND(G34*F51,2)</f>
        <v>0</v>
      </c>
    </row>
    <row r="52" spans="1:8" x14ac:dyDescent="0.2">
      <c r="A52" s="420" t="s">
        <v>52</v>
      </c>
      <c r="B52" s="421"/>
      <c r="C52" s="421"/>
      <c r="D52" s="421"/>
      <c r="E52" s="421"/>
      <c r="F52" s="421"/>
      <c r="G52" s="422"/>
      <c r="H52" s="4"/>
    </row>
    <row r="53" spans="1:8" s="34" customFormat="1" x14ac:dyDescent="0.2">
      <c r="A53" s="42" t="s">
        <v>27</v>
      </c>
      <c r="B53" s="440" t="s">
        <v>53</v>
      </c>
      <c r="C53" s="441"/>
      <c r="D53" s="441"/>
      <c r="E53" s="159">
        <v>0</v>
      </c>
      <c r="F53" s="58">
        <v>44</v>
      </c>
      <c r="G53" s="15">
        <f>IF(ROUND((E53*F53)-(G27*0.06),2)&lt;0,0,ROUND((E53*F53)-(G27*0.06),2))</f>
        <v>0</v>
      </c>
      <c r="H53" s="35"/>
    </row>
    <row r="54" spans="1:8" s="34" customFormat="1" x14ac:dyDescent="0.2">
      <c r="A54" s="36" t="s">
        <v>54</v>
      </c>
      <c r="B54" s="438" t="s">
        <v>55</v>
      </c>
      <c r="C54" s="439"/>
      <c r="D54" s="439"/>
      <c r="E54" s="159">
        <v>0</v>
      </c>
      <c r="F54" s="160">
        <v>22</v>
      </c>
      <c r="G54" s="147">
        <f>ROUND((E54*F54),2)</f>
        <v>0</v>
      </c>
      <c r="H54" s="35"/>
    </row>
    <row r="55" spans="1:8" s="34" customFormat="1" x14ac:dyDescent="0.2">
      <c r="A55" s="36" t="s">
        <v>56</v>
      </c>
      <c r="B55" s="438" t="s">
        <v>57</v>
      </c>
      <c r="C55" s="439"/>
      <c r="D55" s="439"/>
      <c r="E55" s="159">
        <v>0</v>
      </c>
      <c r="F55" s="160">
        <v>1</v>
      </c>
      <c r="G55" s="147">
        <f>ROUND((E55*F55),2)</f>
        <v>0</v>
      </c>
      <c r="H55" s="35"/>
    </row>
    <row r="56" spans="1:8" s="34" customFormat="1" x14ac:dyDescent="0.2">
      <c r="A56" s="36" t="s">
        <v>29</v>
      </c>
      <c r="B56" s="438" t="s">
        <v>151</v>
      </c>
      <c r="C56" s="439"/>
      <c r="D56" s="439"/>
      <c r="E56" s="159">
        <v>0</v>
      </c>
      <c r="F56" s="160">
        <v>1</v>
      </c>
      <c r="G56" s="147">
        <f>ROUND((E56*F56),2)</f>
        <v>0</v>
      </c>
      <c r="H56" s="35"/>
    </row>
    <row r="57" spans="1:8" s="34" customFormat="1" x14ac:dyDescent="0.2">
      <c r="A57" s="36" t="s">
        <v>30</v>
      </c>
      <c r="B57" s="438" t="s">
        <v>151</v>
      </c>
      <c r="C57" s="439"/>
      <c r="D57" s="439"/>
      <c r="E57" s="159">
        <f>ROUND((F18*30%)*5%,2)*0</f>
        <v>0</v>
      </c>
      <c r="F57" s="160">
        <v>1</v>
      </c>
      <c r="G57" s="147">
        <f t="shared" ref="G57:G61" si="1">ROUND((E57*F57),2)</f>
        <v>0</v>
      </c>
      <c r="H57" s="35"/>
    </row>
    <row r="58" spans="1:8" s="34" customFormat="1" x14ac:dyDescent="0.2">
      <c r="A58" s="36" t="s">
        <v>31</v>
      </c>
      <c r="B58" s="438" t="s">
        <v>151</v>
      </c>
      <c r="C58" s="439"/>
      <c r="D58" s="439"/>
      <c r="E58" s="159">
        <v>0</v>
      </c>
      <c r="F58" s="160">
        <v>1</v>
      </c>
      <c r="G58" s="147">
        <f>ROUND((E58*F58)/12,2)</f>
        <v>0</v>
      </c>
      <c r="H58" s="35"/>
    </row>
    <row r="59" spans="1:8" s="34" customFormat="1" x14ac:dyDescent="0.2">
      <c r="A59" s="36" t="s">
        <v>33</v>
      </c>
      <c r="B59" s="438" t="s">
        <v>151</v>
      </c>
      <c r="C59" s="439"/>
      <c r="D59" s="439"/>
      <c r="E59" s="159">
        <v>0</v>
      </c>
      <c r="F59" s="161">
        <v>1</v>
      </c>
      <c r="G59" s="162">
        <f t="shared" ref="G59" si="2">ROUND((E59*F59),2)</f>
        <v>0</v>
      </c>
      <c r="H59" s="35"/>
    </row>
    <row r="60" spans="1:8" s="34" customFormat="1" x14ac:dyDescent="0.2">
      <c r="A60" s="36" t="s">
        <v>47</v>
      </c>
      <c r="B60" s="438" t="s">
        <v>151</v>
      </c>
      <c r="C60" s="439"/>
      <c r="D60" s="439"/>
      <c r="E60" s="159">
        <v>0</v>
      </c>
      <c r="F60" s="160">
        <v>1</v>
      </c>
      <c r="G60" s="147">
        <f>ROUND((E60*F60)/12,2)</f>
        <v>0</v>
      </c>
      <c r="H60" s="35"/>
    </row>
    <row r="61" spans="1:8" s="34" customFormat="1" x14ac:dyDescent="0.2">
      <c r="A61" s="145" t="s">
        <v>49</v>
      </c>
      <c r="B61" s="438" t="s">
        <v>151</v>
      </c>
      <c r="C61" s="439"/>
      <c r="D61" s="439"/>
      <c r="E61" s="159">
        <v>0</v>
      </c>
      <c r="F61" s="160">
        <v>1</v>
      </c>
      <c r="G61" s="163">
        <f t="shared" si="1"/>
        <v>0</v>
      </c>
      <c r="H61" s="35"/>
    </row>
    <row r="62" spans="1:8" s="34" customFormat="1" x14ac:dyDescent="0.2">
      <c r="A62" s="36" t="s">
        <v>150</v>
      </c>
      <c r="B62" s="442" t="s">
        <v>151</v>
      </c>
      <c r="C62" s="443"/>
      <c r="D62" s="443"/>
      <c r="E62" s="164">
        <v>0</v>
      </c>
      <c r="F62" s="160">
        <v>1</v>
      </c>
      <c r="G62" s="147">
        <v>0</v>
      </c>
      <c r="H62" s="35"/>
    </row>
    <row r="63" spans="1:8" x14ac:dyDescent="0.2">
      <c r="A63" s="398" t="s">
        <v>59</v>
      </c>
      <c r="B63" s="399"/>
      <c r="C63" s="399"/>
      <c r="D63" s="399"/>
      <c r="E63" s="399"/>
      <c r="F63" s="400"/>
      <c r="G63" s="149">
        <f>SUM(G53:G62)</f>
        <v>0</v>
      </c>
      <c r="H63" s="4"/>
    </row>
    <row r="64" spans="1:8" x14ac:dyDescent="0.2">
      <c r="A64" s="412" t="s">
        <v>60</v>
      </c>
      <c r="B64" s="413"/>
      <c r="C64" s="413"/>
      <c r="D64" s="413"/>
      <c r="E64" s="413"/>
      <c r="F64" s="414"/>
      <c r="G64" s="415"/>
      <c r="H64" s="4"/>
    </row>
    <row r="65" spans="1:8" x14ac:dyDescent="0.2">
      <c r="A65" s="16" t="s">
        <v>61</v>
      </c>
      <c r="B65" s="416" t="s">
        <v>62</v>
      </c>
      <c r="C65" s="417"/>
      <c r="D65" s="417"/>
      <c r="E65" s="417"/>
      <c r="F65" s="17">
        <f>F41</f>
        <v>0</v>
      </c>
      <c r="G65" s="18">
        <f>G41</f>
        <v>0</v>
      </c>
      <c r="H65" s="4"/>
    </row>
    <row r="66" spans="1:8" x14ac:dyDescent="0.2">
      <c r="A66" s="165" t="s">
        <v>63</v>
      </c>
      <c r="B66" s="389" t="s">
        <v>128</v>
      </c>
      <c r="C66" s="390"/>
      <c r="D66" s="390"/>
      <c r="E66" s="390"/>
      <c r="F66" s="19">
        <f>F51</f>
        <v>0</v>
      </c>
      <c r="G66" s="166">
        <f>G51</f>
        <v>0</v>
      </c>
      <c r="H66" s="4"/>
    </row>
    <row r="67" spans="1:8" x14ac:dyDescent="0.2">
      <c r="A67" s="165" t="s">
        <v>64</v>
      </c>
      <c r="B67" s="389" t="s">
        <v>65</v>
      </c>
      <c r="C67" s="390"/>
      <c r="D67" s="390"/>
      <c r="E67" s="390"/>
      <c r="F67" s="391"/>
      <c r="G67" s="166">
        <f>G63</f>
        <v>0</v>
      </c>
      <c r="H67" s="4"/>
    </row>
    <row r="68" spans="1:8" x14ac:dyDescent="0.2">
      <c r="A68" s="398" t="s">
        <v>66</v>
      </c>
      <c r="B68" s="399"/>
      <c r="C68" s="399"/>
      <c r="D68" s="399"/>
      <c r="E68" s="399"/>
      <c r="F68" s="400"/>
      <c r="G68" s="149">
        <f>SUM(G65:G67)</f>
        <v>0</v>
      </c>
      <c r="H68" s="4"/>
    </row>
    <row r="69" spans="1:8" x14ac:dyDescent="0.2">
      <c r="A69" s="412" t="s">
        <v>67</v>
      </c>
      <c r="B69" s="413"/>
      <c r="C69" s="413"/>
      <c r="D69" s="413"/>
      <c r="E69" s="413"/>
      <c r="F69" s="414"/>
      <c r="G69" s="415"/>
      <c r="H69" s="4"/>
    </row>
    <row r="70" spans="1:8" s="22" customFormat="1" x14ac:dyDescent="0.2">
      <c r="A70" s="143">
        <v>3</v>
      </c>
      <c r="B70" s="20" t="s">
        <v>68</v>
      </c>
      <c r="C70" s="20"/>
      <c r="D70" s="20"/>
      <c r="E70" s="20"/>
      <c r="F70" s="20"/>
      <c r="G70" s="21"/>
      <c r="H70" s="4"/>
    </row>
    <row r="71" spans="1:8" x14ac:dyDescent="0.2">
      <c r="A71" s="11" t="s">
        <v>27</v>
      </c>
      <c r="B71" s="404" t="s">
        <v>69</v>
      </c>
      <c r="C71" s="405"/>
      <c r="D71" s="405"/>
      <c r="E71" s="405"/>
      <c r="F71" s="48">
        <f>ROUND((1/12)*0.05,4)*0</f>
        <v>0</v>
      </c>
      <c r="G71" s="23">
        <f t="shared" ref="G71:G76" si="3">ROUND(G$34*F71,2)</f>
        <v>0</v>
      </c>
      <c r="H71" s="4"/>
    </row>
    <row r="72" spans="1:8" x14ac:dyDescent="0.2">
      <c r="A72" s="5" t="s">
        <v>28</v>
      </c>
      <c r="B72" s="406" t="s">
        <v>70</v>
      </c>
      <c r="C72" s="407"/>
      <c r="D72" s="407"/>
      <c r="E72" s="407"/>
      <c r="F72" s="167">
        <f>ROUND((F71*F50),4)</f>
        <v>0</v>
      </c>
      <c r="G72" s="157">
        <f t="shared" si="3"/>
        <v>0</v>
      </c>
      <c r="H72" s="4"/>
    </row>
    <row r="73" spans="1:8" x14ac:dyDescent="0.2">
      <c r="A73" s="5" t="s">
        <v>29</v>
      </c>
      <c r="B73" s="406" t="s">
        <v>135</v>
      </c>
      <c r="C73" s="407"/>
      <c r="D73" s="407"/>
      <c r="E73" s="407"/>
      <c r="F73" s="167">
        <f>ROUND((0.08*0.4*0.9)*(1+0.09+0.09+0.3),2)*0</f>
        <v>0</v>
      </c>
      <c r="G73" s="157">
        <f t="shared" si="3"/>
        <v>0</v>
      </c>
      <c r="H73" s="4"/>
    </row>
    <row r="74" spans="1:8" x14ac:dyDescent="0.2">
      <c r="A74" s="5" t="s">
        <v>30</v>
      </c>
      <c r="B74" s="406" t="s">
        <v>71</v>
      </c>
      <c r="C74" s="407"/>
      <c r="D74" s="407"/>
      <c r="E74" s="407"/>
      <c r="F74" s="167">
        <f>ROUND(100%/30*7/12*100%,4)*0</f>
        <v>0</v>
      </c>
      <c r="G74" s="157">
        <f t="shared" si="3"/>
        <v>0</v>
      </c>
      <c r="H74" s="4"/>
    </row>
    <row r="75" spans="1:8" s="3" customFormat="1" x14ac:dyDescent="0.2">
      <c r="A75" s="5" t="s">
        <v>31</v>
      </c>
      <c r="B75" s="406" t="s">
        <v>119</v>
      </c>
      <c r="C75" s="407"/>
      <c r="D75" s="407"/>
      <c r="E75" s="407"/>
      <c r="F75" s="167">
        <f>ROUND(F74*F51,4)</f>
        <v>0</v>
      </c>
      <c r="G75" s="157">
        <f t="shared" si="3"/>
        <v>0</v>
      </c>
      <c r="H75" s="4"/>
    </row>
    <row r="76" spans="1:8" x14ac:dyDescent="0.2">
      <c r="A76" s="5" t="s">
        <v>33</v>
      </c>
      <c r="B76" s="436" t="s">
        <v>136</v>
      </c>
      <c r="C76" s="437"/>
      <c r="D76" s="437"/>
      <c r="E76" s="437"/>
      <c r="F76" s="168">
        <v>0</v>
      </c>
      <c r="G76" s="169">
        <f t="shared" si="3"/>
        <v>0</v>
      </c>
      <c r="H76" s="4"/>
    </row>
    <row r="77" spans="1:8" x14ac:dyDescent="0.2">
      <c r="A77" s="398" t="s">
        <v>72</v>
      </c>
      <c r="B77" s="399"/>
      <c r="C77" s="399"/>
      <c r="D77" s="399"/>
      <c r="E77" s="399"/>
      <c r="F77" s="24">
        <f>SUM(F71:F76)</f>
        <v>0</v>
      </c>
      <c r="G77" s="170">
        <f>SUM(G71:G76)</f>
        <v>0</v>
      </c>
      <c r="H77" s="4">
        <f>ROUND(G34*F77,2)</f>
        <v>0</v>
      </c>
    </row>
    <row r="78" spans="1:8" x14ac:dyDescent="0.2">
      <c r="A78" s="412" t="s">
        <v>73</v>
      </c>
      <c r="B78" s="413"/>
      <c r="C78" s="413"/>
      <c r="D78" s="413"/>
      <c r="E78" s="413"/>
      <c r="F78" s="414"/>
      <c r="G78" s="415"/>
      <c r="H78" s="4"/>
    </row>
    <row r="79" spans="1:8" s="22" customFormat="1" x14ac:dyDescent="0.2">
      <c r="A79" s="420" t="s">
        <v>120</v>
      </c>
      <c r="B79" s="421"/>
      <c r="C79" s="421"/>
      <c r="D79" s="421"/>
      <c r="E79" s="421"/>
      <c r="F79" s="421"/>
      <c r="G79" s="422"/>
      <c r="H79" s="4"/>
    </row>
    <row r="80" spans="1:8" x14ac:dyDescent="0.2">
      <c r="A80" s="42" t="s">
        <v>27</v>
      </c>
      <c r="B80" s="423" t="s">
        <v>188</v>
      </c>
      <c r="C80" s="424"/>
      <c r="D80" s="424"/>
      <c r="E80" s="424"/>
      <c r="F80" s="43">
        <v>0</v>
      </c>
      <c r="G80" s="23">
        <f t="shared" ref="G80:G85" si="4">ROUND(G$34*F80,2)</f>
        <v>0</v>
      </c>
      <c r="H80" s="4"/>
    </row>
    <row r="81" spans="1:8" x14ac:dyDescent="0.2">
      <c r="A81" s="36" t="s">
        <v>28</v>
      </c>
      <c r="B81" s="432" t="s">
        <v>121</v>
      </c>
      <c r="C81" s="433"/>
      <c r="D81" s="433"/>
      <c r="E81" s="433"/>
      <c r="F81" s="150">
        <f>ROUND(((1/30)/12)*1,4)*0</f>
        <v>0</v>
      </c>
      <c r="G81" s="157">
        <f t="shared" si="4"/>
        <v>0</v>
      </c>
      <c r="H81" s="4"/>
    </row>
    <row r="82" spans="1:8" x14ac:dyDescent="0.2">
      <c r="A82" s="36" t="s">
        <v>29</v>
      </c>
      <c r="B82" s="432" t="s">
        <v>122</v>
      </c>
      <c r="C82" s="433"/>
      <c r="D82" s="433"/>
      <c r="E82" s="433"/>
      <c r="F82" s="150">
        <f>ROUND((((1/30)/12)*5)*0.02,4)*0</f>
        <v>0</v>
      </c>
      <c r="G82" s="157">
        <f t="shared" si="4"/>
        <v>0</v>
      </c>
      <c r="H82" s="4"/>
    </row>
    <row r="83" spans="1:8" x14ac:dyDescent="0.2">
      <c r="A83" s="36" t="s">
        <v>30</v>
      </c>
      <c r="B83" s="432" t="s">
        <v>123</v>
      </c>
      <c r="C83" s="433"/>
      <c r="D83" s="433"/>
      <c r="E83" s="433"/>
      <c r="F83" s="150">
        <f>ROUND((((1/30)/12)*15)*0.05,4)*0</f>
        <v>0</v>
      </c>
      <c r="G83" s="157">
        <f t="shared" si="4"/>
        <v>0</v>
      </c>
      <c r="H83" s="4"/>
    </row>
    <row r="84" spans="1:8" x14ac:dyDescent="0.2">
      <c r="A84" s="36" t="s">
        <v>31</v>
      </c>
      <c r="B84" s="432" t="s">
        <v>190</v>
      </c>
      <c r="C84" s="433"/>
      <c r="D84" s="433"/>
      <c r="E84" s="433"/>
      <c r="F84" s="150">
        <v>0</v>
      </c>
      <c r="G84" s="157">
        <f t="shared" si="4"/>
        <v>0</v>
      </c>
      <c r="H84" s="4"/>
    </row>
    <row r="85" spans="1:8" x14ac:dyDescent="0.2">
      <c r="A85" s="36" t="s">
        <v>33</v>
      </c>
      <c r="B85" s="434" t="s">
        <v>124</v>
      </c>
      <c r="C85" s="435"/>
      <c r="D85" s="435"/>
      <c r="E85" s="435"/>
      <c r="F85" s="153">
        <f>ROUND((((1/30)/12)*5)*0.5,4)*0</f>
        <v>0</v>
      </c>
      <c r="G85" s="169">
        <f t="shared" si="4"/>
        <v>0</v>
      </c>
      <c r="H85" s="4"/>
    </row>
    <row r="86" spans="1:8" x14ac:dyDescent="0.2">
      <c r="A86" s="425" t="s">
        <v>74</v>
      </c>
      <c r="B86" s="426"/>
      <c r="C86" s="426"/>
      <c r="D86" s="426"/>
      <c r="E86" s="426"/>
      <c r="F86" s="41">
        <f>SUM(F80:F85)</f>
        <v>0</v>
      </c>
      <c r="G86" s="156">
        <f>SUM(G80:G85)</f>
        <v>0</v>
      </c>
      <c r="H86" s="4">
        <f>ROUND(G34*F86,2)</f>
        <v>0</v>
      </c>
    </row>
    <row r="87" spans="1:8" s="22" customFormat="1" x14ac:dyDescent="0.2">
      <c r="A87" s="429" t="s">
        <v>75</v>
      </c>
      <c r="B87" s="430"/>
      <c r="C87" s="430"/>
      <c r="D87" s="430"/>
      <c r="E87" s="430"/>
      <c r="F87" s="430"/>
      <c r="G87" s="431"/>
      <c r="H87" s="4"/>
    </row>
    <row r="88" spans="1:8" x14ac:dyDescent="0.2">
      <c r="A88" s="11" t="s">
        <v>27</v>
      </c>
      <c r="B88" s="404" t="s">
        <v>76</v>
      </c>
      <c r="C88" s="405"/>
      <c r="D88" s="405"/>
      <c r="E88" s="405"/>
      <c r="F88" s="43">
        <f xml:space="preserve"> ROUND((((ROUND((1/11)+(1/11)/3, 3))*4)/12)*1%,4)*0</f>
        <v>0</v>
      </c>
      <c r="G88" s="23">
        <f>ROUND(G$34*F88,2)</f>
        <v>0</v>
      </c>
      <c r="H88" s="4"/>
    </row>
    <row r="89" spans="1:8" x14ac:dyDescent="0.2">
      <c r="A89" s="5" t="s">
        <v>28</v>
      </c>
      <c r="B89" s="406" t="s">
        <v>77</v>
      </c>
      <c r="C89" s="407"/>
      <c r="D89" s="407"/>
      <c r="E89" s="407"/>
      <c r="F89" s="150">
        <f>ROUND(F88*F51,4)</f>
        <v>0</v>
      </c>
      <c r="G89" s="157">
        <f>ROUND(G$34*F89,2)</f>
        <v>0</v>
      </c>
      <c r="H89" s="4"/>
    </row>
    <row r="90" spans="1:8" x14ac:dyDescent="0.2">
      <c r="A90" s="5" t="s">
        <v>29</v>
      </c>
      <c r="B90" s="406" t="s">
        <v>78</v>
      </c>
      <c r="C90" s="407"/>
      <c r="D90" s="407"/>
      <c r="E90" s="407"/>
      <c r="F90" s="150">
        <f>ROUND(ROUND(ROUND(((1+1/12)*4)/12,4)*1%,4)*F51,4)</f>
        <v>0</v>
      </c>
      <c r="G90" s="157">
        <f>ROUND(G$34*F90,2)</f>
        <v>0</v>
      </c>
      <c r="H90" s="4"/>
    </row>
    <row r="91" spans="1:8" x14ac:dyDescent="0.2">
      <c r="A91" s="5" t="s">
        <v>30</v>
      </c>
      <c r="B91" s="406" t="s">
        <v>58</v>
      </c>
      <c r="C91" s="407"/>
      <c r="D91" s="407"/>
      <c r="E91" s="407"/>
      <c r="F91" s="150">
        <v>0</v>
      </c>
      <c r="G91" s="169">
        <f>ROUND(G$34*F91,2)</f>
        <v>0</v>
      </c>
      <c r="H91" s="4"/>
    </row>
    <row r="92" spans="1:8" x14ac:dyDescent="0.2">
      <c r="A92" s="419" t="s">
        <v>79</v>
      </c>
      <c r="B92" s="400"/>
      <c r="C92" s="400"/>
      <c r="D92" s="400"/>
      <c r="E92" s="400"/>
      <c r="F92" s="10">
        <f>SUM(F88:F91)</f>
        <v>0</v>
      </c>
      <c r="G92" s="171">
        <f>SUM(G88:G91)</f>
        <v>0</v>
      </c>
      <c r="H92" s="4">
        <f>ROUND(G34*F92,2)</f>
        <v>0</v>
      </c>
    </row>
    <row r="93" spans="1:8" s="22" customFormat="1" x14ac:dyDescent="0.2">
      <c r="A93" s="429" t="s">
        <v>80</v>
      </c>
      <c r="B93" s="430"/>
      <c r="C93" s="430"/>
      <c r="D93" s="430"/>
      <c r="E93" s="430"/>
      <c r="F93" s="430"/>
      <c r="G93" s="431"/>
      <c r="H93" s="4"/>
    </row>
    <row r="94" spans="1:8" x14ac:dyDescent="0.2">
      <c r="A94" s="11" t="s">
        <v>27</v>
      </c>
      <c r="B94" s="404" t="s">
        <v>81</v>
      </c>
      <c r="C94" s="405"/>
      <c r="D94" s="405"/>
      <c r="E94" s="405"/>
      <c r="F94" s="12">
        <f>((1/220)*22)*0</f>
        <v>0</v>
      </c>
      <c r="G94" s="23">
        <f>ROUND(G$34*F94,2)</f>
        <v>0</v>
      </c>
      <c r="H94" s="4"/>
    </row>
    <row r="95" spans="1:8" x14ac:dyDescent="0.2">
      <c r="A95" s="11" t="s">
        <v>28</v>
      </c>
      <c r="B95" s="386" t="s">
        <v>205</v>
      </c>
      <c r="C95" s="387"/>
      <c r="D95" s="387"/>
      <c r="E95" s="388"/>
      <c r="F95" s="116">
        <f>F94*F51</f>
        <v>0</v>
      </c>
      <c r="G95" s="23">
        <f>ROUND(G$34*F95,2)</f>
        <v>0</v>
      </c>
      <c r="H95" s="4"/>
    </row>
    <row r="96" spans="1:8" x14ac:dyDescent="0.2">
      <c r="A96" s="419" t="s">
        <v>82</v>
      </c>
      <c r="B96" s="400"/>
      <c r="C96" s="400"/>
      <c r="D96" s="400"/>
      <c r="E96" s="400"/>
      <c r="F96" s="10">
        <f>SUM(F94:F94)</f>
        <v>0</v>
      </c>
      <c r="G96" s="171">
        <f>SUM(G94:G95)</f>
        <v>0</v>
      </c>
      <c r="H96" s="4">
        <f>ROUND(G34*F96,2)</f>
        <v>0</v>
      </c>
    </row>
    <row r="97" spans="1:8" s="45" customFormat="1" x14ac:dyDescent="0.2">
      <c r="A97" s="420" t="s">
        <v>125</v>
      </c>
      <c r="B97" s="421"/>
      <c r="C97" s="421"/>
      <c r="D97" s="421"/>
      <c r="E97" s="421"/>
      <c r="F97" s="421"/>
      <c r="G97" s="422"/>
      <c r="H97" s="35"/>
    </row>
    <row r="98" spans="1:8" s="34" customFormat="1" x14ac:dyDescent="0.2">
      <c r="A98" s="42" t="s">
        <v>27</v>
      </c>
      <c r="B98" s="423" t="s">
        <v>126</v>
      </c>
      <c r="C98" s="424"/>
      <c r="D98" s="424"/>
      <c r="E98" s="424"/>
      <c r="F98" s="12">
        <f>((((8*13)/12)/220)+((((8*13)/12)/220)*100%))*0</f>
        <v>0</v>
      </c>
      <c r="G98" s="23">
        <f>ROUND(G$34*F98,2)</f>
        <v>0</v>
      </c>
      <c r="H98" s="35"/>
    </row>
    <row r="99" spans="1:8" s="34" customFormat="1" x14ac:dyDescent="0.2">
      <c r="A99" s="11" t="s">
        <v>28</v>
      </c>
      <c r="B99" s="386" t="s">
        <v>205</v>
      </c>
      <c r="C99" s="387"/>
      <c r="D99" s="387"/>
      <c r="E99" s="388"/>
      <c r="F99" s="116">
        <f>F98*F51</f>
        <v>0</v>
      </c>
      <c r="G99" s="23">
        <f>ROUND(G$34*F99,2)</f>
        <v>0</v>
      </c>
      <c r="H99" s="35"/>
    </row>
    <row r="100" spans="1:8" s="34" customFormat="1" x14ac:dyDescent="0.2">
      <c r="A100" s="425" t="s">
        <v>127</v>
      </c>
      <c r="B100" s="426"/>
      <c r="C100" s="426"/>
      <c r="D100" s="426"/>
      <c r="E100" s="426"/>
      <c r="F100" s="41">
        <f>SUM(F98:F98)</f>
        <v>0</v>
      </c>
      <c r="G100" s="156">
        <f>SUM(G98:G99)</f>
        <v>0</v>
      </c>
      <c r="H100" s="35">
        <f>ROUND(G44*F100,2)</f>
        <v>0</v>
      </c>
    </row>
    <row r="101" spans="1:8" x14ac:dyDescent="0.2">
      <c r="A101" s="412" t="s">
        <v>83</v>
      </c>
      <c r="B101" s="413"/>
      <c r="C101" s="413"/>
      <c r="D101" s="413"/>
      <c r="E101" s="413"/>
      <c r="F101" s="414"/>
      <c r="G101" s="415"/>
      <c r="H101" s="4"/>
    </row>
    <row r="102" spans="1:8" x14ac:dyDescent="0.2">
      <c r="A102" s="16" t="s">
        <v>84</v>
      </c>
      <c r="B102" s="416" t="s">
        <v>129</v>
      </c>
      <c r="C102" s="417"/>
      <c r="D102" s="417"/>
      <c r="E102" s="417"/>
      <c r="F102" s="17">
        <f>F86</f>
        <v>0</v>
      </c>
      <c r="G102" s="18">
        <f>G86</f>
        <v>0</v>
      </c>
      <c r="H102" s="4"/>
    </row>
    <row r="103" spans="1:8" x14ac:dyDescent="0.2">
      <c r="A103" s="165" t="s">
        <v>85</v>
      </c>
      <c r="B103" s="389" t="s">
        <v>86</v>
      </c>
      <c r="C103" s="390"/>
      <c r="D103" s="390"/>
      <c r="E103" s="390"/>
      <c r="F103" s="19">
        <f>F92</f>
        <v>0</v>
      </c>
      <c r="G103" s="166">
        <f>G92</f>
        <v>0</v>
      </c>
      <c r="H103" s="4"/>
    </row>
    <row r="104" spans="1:8" x14ac:dyDescent="0.2">
      <c r="A104" s="165" t="s">
        <v>87</v>
      </c>
      <c r="B104" s="389" t="s">
        <v>88</v>
      </c>
      <c r="C104" s="390"/>
      <c r="D104" s="390"/>
      <c r="E104" s="390"/>
      <c r="F104" s="19">
        <f>F96</f>
        <v>0</v>
      </c>
      <c r="G104" s="166">
        <f>G96</f>
        <v>0</v>
      </c>
      <c r="H104" s="4"/>
    </row>
    <row r="105" spans="1:8" x14ac:dyDescent="0.2">
      <c r="A105" s="165" t="s">
        <v>131</v>
      </c>
      <c r="B105" s="395" t="s">
        <v>130</v>
      </c>
      <c r="C105" s="396"/>
      <c r="D105" s="396"/>
      <c r="E105" s="396"/>
      <c r="F105" s="19">
        <f>F100</f>
        <v>0</v>
      </c>
      <c r="G105" s="166">
        <f>G100</f>
        <v>0</v>
      </c>
      <c r="H105" s="4"/>
    </row>
    <row r="106" spans="1:8" x14ac:dyDescent="0.2">
      <c r="A106" s="398" t="s">
        <v>89</v>
      </c>
      <c r="B106" s="399"/>
      <c r="C106" s="399"/>
      <c r="D106" s="399"/>
      <c r="E106" s="399"/>
      <c r="F106" s="400"/>
      <c r="G106" s="149">
        <f>SUM(G102:G105)</f>
        <v>0</v>
      </c>
      <c r="H106" s="4"/>
    </row>
    <row r="107" spans="1:8" x14ac:dyDescent="0.2">
      <c r="A107" s="412" t="s">
        <v>90</v>
      </c>
      <c r="B107" s="413"/>
      <c r="C107" s="413"/>
      <c r="D107" s="413"/>
      <c r="E107" s="413"/>
      <c r="F107" s="414"/>
      <c r="G107" s="415"/>
      <c r="H107" s="4"/>
    </row>
    <row r="108" spans="1:8" x14ac:dyDescent="0.2">
      <c r="A108" s="11" t="s">
        <v>27</v>
      </c>
      <c r="B108" s="50" t="str">
        <f>'Insumos Diversos'!A114</f>
        <v>Uniformes</v>
      </c>
      <c r="C108" s="53"/>
      <c r="D108" s="53"/>
      <c r="E108" s="14">
        <f>'Insumos Diversos'!G124</f>
        <v>0</v>
      </c>
      <c r="F108" s="25">
        <v>1</v>
      </c>
      <c r="G108" s="147">
        <f>ROUND(SUM(C108:E108),2)*F108</f>
        <v>0</v>
      </c>
      <c r="H108" s="4"/>
    </row>
    <row r="109" spans="1:8" s="34" customFormat="1" x14ac:dyDescent="0.2">
      <c r="A109" s="36" t="s">
        <v>28</v>
      </c>
      <c r="B109" s="183" t="str">
        <f>'Insumos Diversos'!A99</f>
        <v>EPI's</v>
      </c>
      <c r="C109" s="184"/>
      <c r="D109" s="184"/>
      <c r="E109" s="44">
        <f>'Insumos Diversos'!G112</f>
        <v>0</v>
      </c>
      <c r="F109" s="46">
        <v>1</v>
      </c>
      <c r="G109" s="147">
        <f>ROUND((E109*F109),2)</f>
        <v>0</v>
      </c>
      <c r="H109" s="35"/>
    </row>
    <row r="110" spans="1:8" s="34" customFormat="1" x14ac:dyDescent="0.2">
      <c r="A110" s="36" t="s">
        <v>29</v>
      </c>
      <c r="B110" s="183" t="str">
        <f>'Insumos Diversos'!A4</f>
        <v>MATERIAIS (Limpeza)</v>
      </c>
      <c r="C110" s="184"/>
      <c r="D110" s="184"/>
      <c r="E110" s="44">
        <f>'Insumos Diversos'!G46</f>
        <v>0</v>
      </c>
      <c r="F110" s="47">
        <v>1</v>
      </c>
      <c r="G110" s="147">
        <f t="shared" ref="G110:G113" si="5">ROUND((E110*F110),2)</f>
        <v>0</v>
      </c>
      <c r="H110" s="35"/>
    </row>
    <row r="111" spans="1:8" s="34" customFormat="1" x14ac:dyDescent="0.2">
      <c r="A111" s="36" t="s">
        <v>30</v>
      </c>
      <c r="B111" s="183" t="str">
        <f>'Insumos Diversos'!A48</f>
        <v>UTENSÍLIOS - Jardinagem</v>
      </c>
      <c r="C111" s="184"/>
      <c r="D111" s="184"/>
      <c r="E111" s="44">
        <v>0</v>
      </c>
      <c r="F111" s="47">
        <v>1</v>
      </c>
      <c r="G111" s="147">
        <f t="shared" si="5"/>
        <v>0</v>
      </c>
      <c r="H111" s="35"/>
    </row>
    <row r="112" spans="1:8" s="34" customFormat="1" x14ac:dyDescent="0.2">
      <c r="A112" s="36" t="s">
        <v>31</v>
      </c>
      <c r="B112" s="236" t="str">
        <f>'Insumos Diversos'!A63</f>
        <v>EQUIPAMENTOS - Uso Jardinagem</v>
      </c>
      <c r="C112" s="237"/>
      <c r="D112" s="237"/>
      <c r="E112" s="44">
        <v>0</v>
      </c>
      <c r="F112" s="47">
        <v>1</v>
      </c>
      <c r="G112" s="147">
        <f t="shared" ref="G112" si="6">ROUND((E112*F112),2)</f>
        <v>0</v>
      </c>
      <c r="H112" s="35"/>
    </row>
    <row r="113" spans="1:8" s="34" customFormat="1" x14ac:dyDescent="0.2">
      <c r="A113" s="36" t="s">
        <v>33</v>
      </c>
      <c r="B113" s="183" t="str">
        <f>'Insumos Diversos'!A69</f>
        <v>UTENSÍLIOS (Uso Geral)</v>
      </c>
      <c r="C113" s="184"/>
      <c r="D113" s="184"/>
      <c r="E113" s="44">
        <f>'Insumos Diversos'!G81</f>
        <v>0</v>
      </c>
      <c r="F113" s="47">
        <v>1</v>
      </c>
      <c r="G113" s="147">
        <f t="shared" si="5"/>
        <v>0</v>
      </c>
      <c r="H113" s="35"/>
    </row>
    <row r="114" spans="1:8" s="34" customFormat="1" x14ac:dyDescent="0.2">
      <c r="A114" s="36" t="s">
        <v>47</v>
      </c>
      <c r="B114" s="183" t="str">
        <f>'Insumos Diversos'!A83</f>
        <v>MÁQUINAS E EQUIPAMENTOS (Uso Geral)</v>
      </c>
      <c r="C114" s="184"/>
      <c r="D114" s="184"/>
      <c r="E114" s="44">
        <f>'Insumos Diversos'!G97</f>
        <v>0</v>
      </c>
      <c r="F114" s="47">
        <v>1</v>
      </c>
      <c r="G114" s="147">
        <f>ROUND((E114*F114)/12,2)</f>
        <v>0</v>
      </c>
      <c r="H114" s="35"/>
    </row>
    <row r="115" spans="1:8" s="34" customFormat="1" x14ac:dyDescent="0.2">
      <c r="A115" s="36" t="s">
        <v>49</v>
      </c>
      <c r="B115" s="188" t="s">
        <v>58</v>
      </c>
      <c r="C115" s="189"/>
      <c r="D115" s="189"/>
      <c r="E115" s="44">
        <v>0</v>
      </c>
      <c r="F115" s="47">
        <v>1</v>
      </c>
      <c r="G115" s="147">
        <f>ROUND((E115*F115)/12,2)</f>
        <v>0</v>
      </c>
      <c r="H115" s="35"/>
    </row>
    <row r="116" spans="1:8" s="34" customFormat="1" x14ac:dyDescent="0.2">
      <c r="A116" s="427" t="s">
        <v>91</v>
      </c>
      <c r="B116" s="428"/>
      <c r="C116" s="428"/>
      <c r="D116" s="428"/>
      <c r="E116" s="428"/>
      <c r="F116" s="426"/>
      <c r="G116" s="149">
        <f>SUM(G108:G115)</f>
        <v>0</v>
      </c>
      <c r="H116" s="35"/>
    </row>
    <row r="117" spans="1:8" x14ac:dyDescent="0.2">
      <c r="A117" s="412" t="s">
        <v>92</v>
      </c>
      <c r="B117" s="413"/>
      <c r="C117" s="413"/>
      <c r="D117" s="413"/>
      <c r="E117" s="413"/>
      <c r="F117" s="414"/>
      <c r="G117" s="415"/>
      <c r="H117" s="4"/>
    </row>
    <row r="118" spans="1:8" s="22" customFormat="1" x14ac:dyDescent="0.2">
      <c r="A118" s="143">
        <v>3</v>
      </c>
      <c r="B118" s="20" t="s">
        <v>93</v>
      </c>
      <c r="C118" s="20"/>
      <c r="D118" s="20"/>
      <c r="E118" s="20"/>
      <c r="F118" s="20"/>
      <c r="G118" s="21"/>
      <c r="H118" s="4"/>
    </row>
    <row r="119" spans="1:8" x14ac:dyDescent="0.2">
      <c r="A119" s="11" t="s">
        <v>27</v>
      </c>
      <c r="B119" s="404" t="s">
        <v>94</v>
      </c>
      <c r="C119" s="405"/>
      <c r="D119" s="405"/>
      <c r="E119" s="405"/>
      <c r="F119" s="48">
        <v>0</v>
      </c>
      <c r="G119" s="13">
        <f>ROUND(G134*F119,2)</f>
        <v>0</v>
      </c>
      <c r="H119" s="4"/>
    </row>
    <row r="120" spans="1:8" x14ac:dyDescent="0.2">
      <c r="A120" s="5" t="s">
        <v>28</v>
      </c>
      <c r="B120" s="406" t="s">
        <v>95</v>
      </c>
      <c r="C120" s="407"/>
      <c r="D120" s="407"/>
      <c r="E120" s="407"/>
      <c r="F120" s="167">
        <v>0</v>
      </c>
      <c r="G120" s="151">
        <f>ROUND(((G134+G119)*F120),2)</f>
        <v>0</v>
      </c>
      <c r="H120" s="4"/>
    </row>
    <row r="121" spans="1:8" x14ac:dyDescent="0.2">
      <c r="A121" s="5" t="s">
        <v>29</v>
      </c>
      <c r="B121" s="408" t="s">
        <v>96</v>
      </c>
      <c r="C121" s="409"/>
      <c r="D121" s="409"/>
      <c r="E121" s="409"/>
      <c r="F121" s="167"/>
      <c r="G121" s="151"/>
      <c r="H121" s="4"/>
    </row>
    <row r="122" spans="1:8" x14ac:dyDescent="0.2">
      <c r="A122" s="5" t="s">
        <v>97</v>
      </c>
      <c r="B122" s="406" t="s">
        <v>98</v>
      </c>
      <c r="C122" s="407"/>
      <c r="D122" s="407"/>
      <c r="E122" s="407"/>
      <c r="F122" s="172">
        <v>0</v>
      </c>
      <c r="G122" s="151">
        <f ca="1">ROUND(G$138*F122,2)</f>
        <v>0</v>
      </c>
      <c r="H122" s="4"/>
    </row>
    <row r="123" spans="1:8" s="3" customFormat="1" x14ac:dyDescent="0.2">
      <c r="A123" s="5" t="s">
        <v>99</v>
      </c>
      <c r="B123" s="406" t="s">
        <v>100</v>
      </c>
      <c r="C123" s="407"/>
      <c r="D123" s="407"/>
      <c r="E123" s="407"/>
      <c r="F123" s="167">
        <v>0</v>
      </c>
      <c r="G123" s="151">
        <f ca="1">ROUND(G$138*F123,2)</f>
        <v>0</v>
      </c>
      <c r="H123" s="4"/>
    </row>
    <row r="124" spans="1:8" x14ac:dyDescent="0.2">
      <c r="A124" s="5" t="s">
        <v>101</v>
      </c>
      <c r="B124" s="406" t="s">
        <v>11</v>
      </c>
      <c r="C124" s="407"/>
      <c r="D124" s="407"/>
      <c r="E124" s="407"/>
      <c r="F124" s="167">
        <v>0</v>
      </c>
      <c r="G124" s="151">
        <f ca="1">ROUND(G$138*F124,2)</f>
        <v>0</v>
      </c>
      <c r="H124" s="4"/>
    </row>
    <row r="125" spans="1:8" x14ac:dyDescent="0.2">
      <c r="A125" s="5" t="s">
        <v>157</v>
      </c>
      <c r="B125" s="406" t="s">
        <v>147</v>
      </c>
      <c r="C125" s="407"/>
      <c r="D125" s="407"/>
      <c r="E125" s="407"/>
      <c r="F125" s="167">
        <v>0</v>
      </c>
      <c r="G125" s="151">
        <f ca="1">ROUND(G$138*F125,2)</f>
        <v>0</v>
      </c>
      <c r="H125" s="4"/>
    </row>
    <row r="126" spans="1:8" x14ac:dyDescent="0.2">
      <c r="A126" s="5"/>
      <c r="B126" s="410" t="s">
        <v>102</v>
      </c>
      <c r="C126" s="411"/>
      <c r="D126" s="411"/>
      <c r="E126" s="411"/>
      <c r="F126" s="173">
        <f>SUM(F122:F125)</f>
        <v>0</v>
      </c>
      <c r="G126" s="174">
        <f ca="1">SUM(G122:G125)</f>
        <v>0</v>
      </c>
      <c r="H126" s="4">
        <f ca="1">ROUND(G138*F126,2)</f>
        <v>0</v>
      </c>
    </row>
    <row r="127" spans="1:8" x14ac:dyDescent="0.2">
      <c r="A127" s="398" t="s">
        <v>103</v>
      </c>
      <c r="B127" s="399"/>
      <c r="C127" s="399"/>
      <c r="D127" s="399"/>
      <c r="E127" s="399"/>
      <c r="F127" s="24">
        <f>SUM(F119,F120,F126)</f>
        <v>0</v>
      </c>
      <c r="G127" s="170">
        <f ca="1">SUM(G119:G125)</f>
        <v>0</v>
      </c>
      <c r="H127" s="4"/>
    </row>
    <row r="128" spans="1:8" x14ac:dyDescent="0.2">
      <c r="A128" s="412" t="s">
        <v>104</v>
      </c>
      <c r="B128" s="413"/>
      <c r="C128" s="413"/>
      <c r="D128" s="413"/>
      <c r="E128" s="413"/>
      <c r="F128" s="414"/>
      <c r="G128" s="415"/>
      <c r="H128" s="4"/>
    </row>
    <row r="129" spans="1:8" x14ac:dyDescent="0.2">
      <c r="A129" s="16" t="s">
        <v>27</v>
      </c>
      <c r="B129" s="416" t="s">
        <v>105</v>
      </c>
      <c r="C129" s="417"/>
      <c r="D129" s="417"/>
      <c r="E129" s="417"/>
      <c r="F129" s="418"/>
      <c r="G129" s="18">
        <f>G34</f>
        <v>0</v>
      </c>
      <c r="H129" s="4"/>
    </row>
    <row r="130" spans="1:8" x14ac:dyDescent="0.2">
      <c r="A130" s="165" t="s">
        <v>28</v>
      </c>
      <c r="B130" s="389" t="s">
        <v>106</v>
      </c>
      <c r="C130" s="390"/>
      <c r="D130" s="390"/>
      <c r="E130" s="390"/>
      <c r="F130" s="391"/>
      <c r="G130" s="166">
        <f>G68</f>
        <v>0</v>
      </c>
      <c r="H130" s="4"/>
    </row>
    <row r="131" spans="1:8" x14ac:dyDescent="0.2">
      <c r="A131" s="165" t="s">
        <v>29</v>
      </c>
      <c r="B131" s="389" t="s">
        <v>107</v>
      </c>
      <c r="C131" s="390"/>
      <c r="D131" s="390"/>
      <c r="E131" s="390"/>
      <c r="F131" s="391"/>
      <c r="G131" s="166">
        <f>G77</f>
        <v>0</v>
      </c>
      <c r="H131" s="4"/>
    </row>
    <row r="132" spans="1:8" x14ac:dyDescent="0.2">
      <c r="A132" s="165" t="s">
        <v>30</v>
      </c>
      <c r="B132" s="389" t="s">
        <v>108</v>
      </c>
      <c r="C132" s="390"/>
      <c r="D132" s="390"/>
      <c r="E132" s="390"/>
      <c r="F132" s="391"/>
      <c r="G132" s="166">
        <f>G106</f>
        <v>0</v>
      </c>
      <c r="H132" s="4"/>
    </row>
    <row r="133" spans="1:8" x14ac:dyDescent="0.2">
      <c r="A133" s="165" t="s">
        <v>31</v>
      </c>
      <c r="B133" s="389" t="s">
        <v>109</v>
      </c>
      <c r="C133" s="390"/>
      <c r="D133" s="390"/>
      <c r="E133" s="390"/>
      <c r="F133" s="391"/>
      <c r="G133" s="166">
        <f>G116</f>
        <v>0</v>
      </c>
      <c r="H133" s="4"/>
    </row>
    <row r="134" spans="1:8" x14ac:dyDescent="0.2">
      <c r="A134" s="165"/>
      <c r="B134" s="392" t="s">
        <v>110</v>
      </c>
      <c r="C134" s="393"/>
      <c r="D134" s="393"/>
      <c r="E134" s="393"/>
      <c r="F134" s="394"/>
      <c r="G134" s="166">
        <f>SUM(G129:G133)</f>
        <v>0</v>
      </c>
      <c r="H134" s="4"/>
    </row>
    <row r="135" spans="1:8" x14ac:dyDescent="0.2">
      <c r="A135" s="165" t="s">
        <v>33</v>
      </c>
      <c r="B135" s="395" t="s">
        <v>111</v>
      </c>
      <c r="C135" s="396"/>
      <c r="D135" s="396"/>
      <c r="E135" s="396"/>
      <c r="F135" s="397"/>
      <c r="G135" s="166">
        <f ca="1">G127</f>
        <v>0</v>
      </c>
      <c r="H135" s="4"/>
    </row>
    <row r="136" spans="1:8" x14ac:dyDescent="0.2">
      <c r="A136" s="398" t="s">
        <v>112</v>
      </c>
      <c r="B136" s="399"/>
      <c r="C136" s="399"/>
      <c r="D136" s="399"/>
      <c r="E136" s="399"/>
      <c r="F136" s="400"/>
      <c r="G136" s="149">
        <f ca="1">SUM(G134:G135)</f>
        <v>0</v>
      </c>
      <c r="H136" s="4">
        <f ca="1">SUM(G129:G135)-G134</f>
        <v>0</v>
      </c>
    </row>
    <row r="137" spans="1:8" x14ac:dyDescent="0.2">
      <c r="A137" s="401" t="s">
        <v>12</v>
      </c>
      <c r="B137" s="402"/>
      <c r="C137" s="402"/>
      <c r="D137" s="402"/>
      <c r="E137" s="402"/>
      <c r="F137" s="402"/>
      <c r="G137" s="403"/>
      <c r="H137" s="4"/>
    </row>
    <row r="138" spans="1:8" x14ac:dyDescent="0.2">
      <c r="A138" s="26"/>
      <c r="B138" s="27" t="s">
        <v>113</v>
      </c>
      <c r="C138" s="27"/>
      <c r="D138" s="27"/>
      <c r="E138" s="27"/>
      <c r="F138" s="28"/>
      <c r="G138" s="29">
        <f ca="1">G136</f>
        <v>0</v>
      </c>
      <c r="H138" s="4"/>
    </row>
    <row r="139" spans="1:8" x14ac:dyDescent="0.2">
      <c r="A139" s="175"/>
      <c r="B139" s="30" t="s">
        <v>114</v>
      </c>
      <c r="C139" s="30"/>
      <c r="D139" s="30"/>
      <c r="E139" s="30"/>
      <c r="F139" s="31">
        <f>F21</f>
        <v>1</v>
      </c>
      <c r="G139" s="176">
        <f ca="1">G138*F139</f>
        <v>0</v>
      </c>
      <c r="H139" s="4"/>
    </row>
    <row r="140" spans="1:8" ht="13.5" thickBot="1" x14ac:dyDescent="0.25">
      <c r="A140" s="177"/>
      <c r="B140" s="178" t="s">
        <v>115</v>
      </c>
      <c r="C140" s="178"/>
      <c r="D140" s="178"/>
      <c r="E140" s="178"/>
      <c r="F140" s="179"/>
      <c r="G140" s="180">
        <f>F21*F22</f>
        <v>5</v>
      </c>
      <c r="H140" s="4"/>
    </row>
    <row r="141" spans="1:8" x14ac:dyDescent="0.2">
      <c r="F141" s="183"/>
    </row>
    <row r="148" spans="7:7" x14ac:dyDescent="0.2">
      <c r="G148" s="32"/>
    </row>
  </sheetData>
  <mergeCells count="140">
    <mergeCell ref="A1:G1"/>
    <mergeCell ref="A2:C2"/>
    <mergeCell ref="F2:G2"/>
    <mergeCell ref="A3:G4"/>
    <mergeCell ref="A5:G5"/>
    <mergeCell ref="A6:E6"/>
    <mergeCell ref="F6:G6"/>
    <mergeCell ref="A12:E12"/>
    <mergeCell ref="F12:G12"/>
    <mergeCell ref="A13:E13"/>
    <mergeCell ref="F13:G13"/>
    <mergeCell ref="A14:G14"/>
    <mergeCell ref="A15:E15"/>
    <mergeCell ref="F15:G15"/>
    <mergeCell ref="A7:E7"/>
    <mergeCell ref="F7:G7"/>
    <mergeCell ref="A8:G9"/>
    <mergeCell ref="A10:E10"/>
    <mergeCell ref="F10:G10"/>
    <mergeCell ref="A11:E11"/>
    <mergeCell ref="F11:G11"/>
    <mergeCell ref="A19:E19"/>
    <mergeCell ref="F19:G19"/>
    <mergeCell ref="A20:E20"/>
    <mergeCell ref="F20:G20"/>
    <mergeCell ref="A21:E21"/>
    <mergeCell ref="F21:G21"/>
    <mergeCell ref="A16:E16"/>
    <mergeCell ref="F16:G16"/>
    <mergeCell ref="A17:E17"/>
    <mergeCell ref="F17:G17"/>
    <mergeCell ref="A18:E18"/>
    <mergeCell ref="F18:G18"/>
    <mergeCell ref="B26:E26"/>
    <mergeCell ref="B27:E27"/>
    <mergeCell ref="B28:E28"/>
    <mergeCell ref="B29:E29"/>
    <mergeCell ref="B30:E30"/>
    <mergeCell ref="B31:E31"/>
    <mergeCell ref="A22:E22"/>
    <mergeCell ref="F22:G22"/>
    <mergeCell ref="A23:E23"/>
    <mergeCell ref="F23:G23"/>
    <mergeCell ref="A24:G24"/>
    <mergeCell ref="A25:G25"/>
    <mergeCell ref="B38:E38"/>
    <mergeCell ref="B39:E39"/>
    <mergeCell ref="A41:E41"/>
    <mergeCell ref="A42:G42"/>
    <mergeCell ref="B43:E43"/>
    <mergeCell ref="B44:E44"/>
    <mergeCell ref="B32:E32"/>
    <mergeCell ref="B33:E33"/>
    <mergeCell ref="A34:F34"/>
    <mergeCell ref="A35:G35"/>
    <mergeCell ref="A36:G36"/>
    <mergeCell ref="B37:E37"/>
    <mergeCell ref="A51:E51"/>
    <mergeCell ref="A52:G52"/>
    <mergeCell ref="B53:D53"/>
    <mergeCell ref="B54:D54"/>
    <mergeCell ref="B55:D55"/>
    <mergeCell ref="B56:D56"/>
    <mergeCell ref="B45:E45"/>
    <mergeCell ref="B46:E46"/>
    <mergeCell ref="B47:E47"/>
    <mergeCell ref="B48:E48"/>
    <mergeCell ref="B49:E49"/>
    <mergeCell ref="B50:E50"/>
    <mergeCell ref="A63:F63"/>
    <mergeCell ref="A64:G64"/>
    <mergeCell ref="B65:E65"/>
    <mergeCell ref="B66:E66"/>
    <mergeCell ref="B67:F67"/>
    <mergeCell ref="A68:F68"/>
    <mergeCell ref="B57:D57"/>
    <mergeCell ref="B58:D58"/>
    <mergeCell ref="B59:D59"/>
    <mergeCell ref="B60:D60"/>
    <mergeCell ref="B61:D61"/>
    <mergeCell ref="B62:D62"/>
    <mergeCell ref="B76:E76"/>
    <mergeCell ref="A77:E77"/>
    <mergeCell ref="A78:G78"/>
    <mergeCell ref="A79:G79"/>
    <mergeCell ref="B80:E80"/>
    <mergeCell ref="B81:E81"/>
    <mergeCell ref="A69:G69"/>
    <mergeCell ref="B71:E71"/>
    <mergeCell ref="B72:E72"/>
    <mergeCell ref="B73:E73"/>
    <mergeCell ref="B74:E74"/>
    <mergeCell ref="B75:E75"/>
    <mergeCell ref="B88:E88"/>
    <mergeCell ref="B89:E89"/>
    <mergeCell ref="B90:E90"/>
    <mergeCell ref="B91:E91"/>
    <mergeCell ref="A92:E92"/>
    <mergeCell ref="A93:G93"/>
    <mergeCell ref="B82:E82"/>
    <mergeCell ref="B83:E83"/>
    <mergeCell ref="B84:E84"/>
    <mergeCell ref="B85:E85"/>
    <mergeCell ref="A86:E86"/>
    <mergeCell ref="A87:G87"/>
    <mergeCell ref="A100:E100"/>
    <mergeCell ref="A101:G101"/>
    <mergeCell ref="B102:E102"/>
    <mergeCell ref="B103:E103"/>
    <mergeCell ref="B104:E104"/>
    <mergeCell ref="B105:E105"/>
    <mergeCell ref="B94:E94"/>
    <mergeCell ref="B95:E95"/>
    <mergeCell ref="A96:E96"/>
    <mergeCell ref="A97:G97"/>
    <mergeCell ref="B98:E98"/>
    <mergeCell ref="B99:E99"/>
    <mergeCell ref="B121:E121"/>
    <mergeCell ref="B122:E122"/>
    <mergeCell ref="B123:E123"/>
    <mergeCell ref="B124:E124"/>
    <mergeCell ref="B125:E125"/>
    <mergeCell ref="B126:E126"/>
    <mergeCell ref="A106:F106"/>
    <mergeCell ref="A107:G107"/>
    <mergeCell ref="A116:F116"/>
    <mergeCell ref="A117:G117"/>
    <mergeCell ref="B119:E119"/>
    <mergeCell ref="B120:E120"/>
    <mergeCell ref="B133:F133"/>
    <mergeCell ref="B134:F134"/>
    <mergeCell ref="B135:F135"/>
    <mergeCell ref="A136:F136"/>
    <mergeCell ref="A137:G137"/>
    <mergeCell ref="A127:E127"/>
    <mergeCell ref="A128:G128"/>
    <mergeCell ref="B129:F129"/>
    <mergeCell ref="B130:F130"/>
    <mergeCell ref="B131:F131"/>
    <mergeCell ref="B132:F132"/>
  </mergeCells>
  <printOptions horizontalCentered="1"/>
  <pageMargins left="0.78740157480314965" right="0.78740157480314965" top="0.59055118110236227" bottom="0.98425196850393704" header="0.11811023622047245" footer="0.31496062992125984"/>
  <pageSetup paperSize="9" scale="78" firstPageNumber="0" fitToHeight="2" orientation="portrait" r:id="rId1"/>
  <headerFooter alignWithMargins="0">
    <oddHeader>&amp;R&amp;9Modelo (Nome da Empresa)</oddHeader>
    <oddFooter>&amp;C&amp;9&amp;A - Pag. &amp;P</oddFooter>
  </headerFooter>
  <rowBreaks count="1" manualBreakCount="1">
    <brk id="68" max="6"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H148"/>
  <sheetViews>
    <sheetView view="pageBreakPreview" topLeftCell="A100" zoomScaleNormal="100" zoomScaleSheetLayoutView="100" workbookViewId="0">
      <selection activeCell="B64" sqref="B64:G64"/>
    </sheetView>
  </sheetViews>
  <sheetFormatPr defaultColWidth="9.140625" defaultRowHeight="12.75" x14ac:dyDescent="0.2"/>
  <cols>
    <col min="1" max="1" width="4.7109375" style="1" customWidth="1"/>
    <col min="2" max="2" width="19.7109375" style="1" customWidth="1"/>
    <col min="3" max="5" width="11.7109375" style="1" customWidth="1"/>
    <col min="6" max="7" width="13.7109375" style="1" customWidth="1"/>
    <col min="8" max="16381" width="9.140625" style="1"/>
    <col min="16382" max="16384" width="17" style="1" customWidth="1"/>
  </cols>
  <sheetData>
    <row r="1" spans="1:8" ht="30" customHeight="1" thickBot="1" x14ac:dyDescent="0.25">
      <c r="A1" s="477" t="s">
        <v>13</v>
      </c>
      <c r="B1" s="477"/>
      <c r="C1" s="477"/>
      <c r="D1" s="477"/>
      <c r="E1" s="477"/>
      <c r="F1" s="477"/>
      <c r="G1" s="477"/>
    </row>
    <row r="2" spans="1:8" ht="18.75" customHeight="1" x14ac:dyDescent="0.2">
      <c r="A2" s="475" t="s">
        <v>235</v>
      </c>
      <c r="B2" s="476"/>
      <c r="C2" s="476"/>
      <c r="D2" s="2"/>
      <c r="E2" s="2"/>
      <c r="F2" s="478"/>
      <c r="G2" s="479"/>
    </row>
    <row r="3" spans="1:8" ht="18" customHeight="1" x14ac:dyDescent="0.2">
      <c r="A3" s="480" t="s">
        <v>236</v>
      </c>
      <c r="B3" s="481"/>
      <c r="C3" s="481"/>
      <c r="D3" s="481"/>
      <c r="E3" s="481"/>
      <c r="F3" s="481"/>
      <c r="G3" s="482"/>
    </row>
    <row r="4" spans="1:8" ht="18" customHeight="1" thickBot="1" x14ac:dyDescent="0.25">
      <c r="A4" s="483"/>
      <c r="B4" s="484"/>
      <c r="C4" s="484"/>
      <c r="D4" s="484"/>
      <c r="E4" s="484"/>
      <c r="F4" s="484"/>
      <c r="G4" s="485"/>
    </row>
    <row r="5" spans="1:8" ht="14.1" customHeight="1" x14ac:dyDescent="0.2">
      <c r="A5" s="486" t="s">
        <v>4</v>
      </c>
      <c r="B5" s="487"/>
      <c r="C5" s="487"/>
      <c r="D5" s="487"/>
      <c r="E5" s="487"/>
      <c r="F5" s="488"/>
      <c r="G5" s="489"/>
    </row>
    <row r="6" spans="1:8" x14ac:dyDescent="0.2">
      <c r="A6" s="460" t="s">
        <v>15</v>
      </c>
      <c r="B6" s="461"/>
      <c r="C6" s="461"/>
      <c r="D6" s="461"/>
      <c r="E6" s="462"/>
      <c r="F6" s="452"/>
      <c r="G6" s="453"/>
    </row>
    <row r="7" spans="1:8" ht="14.1" customHeight="1" x14ac:dyDescent="0.2">
      <c r="A7" s="460" t="s">
        <v>10</v>
      </c>
      <c r="B7" s="461"/>
      <c r="C7" s="461"/>
      <c r="D7" s="461"/>
      <c r="E7" s="462"/>
      <c r="F7" s="492" t="s">
        <v>239</v>
      </c>
      <c r="G7" s="453"/>
    </row>
    <row r="8" spans="1:8" ht="19.5" customHeight="1" x14ac:dyDescent="0.2">
      <c r="A8" s="493" t="s">
        <v>411</v>
      </c>
      <c r="B8" s="494"/>
      <c r="C8" s="494"/>
      <c r="D8" s="494"/>
      <c r="E8" s="494"/>
      <c r="F8" s="494"/>
      <c r="G8" s="495"/>
    </row>
    <row r="9" spans="1:8" ht="19.5" customHeight="1" x14ac:dyDescent="0.2">
      <c r="A9" s="496"/>
      <c r="B9" s="497"/>
      <c r="C9" s="497"/>
      <c r="D9" s="497"/>
      <c r="E9" s="497"/>
      <c r="F9" s="497"/>
      <c r="G9" s="498"/>
    </row>
    <row r="10" spans="1:8" ht="14.1" customHeight="1" x14ac:dyDescent="0.2">
      <c r="A10" s="455" t="s">
        <v>16</v>
      </c>
      <c r="B10" s="456"/>
      <c r="C10" s="456"/>
      <c r="D10" s="456"/>
      <c r="E10" s="457"/>
      <c r="F10" s="490">
        <v>2023</v>
      </c>
      <c r="G10" s="491"/>
    </row>
    <row r="11" spans="1:8" ht="14.1" customHeight="1" x14ac:dyDescent="0.2">
      <c r="A11" s="455" t="s">
        <v>17</v>
      </c>
      <c r="B11" s="456"/>
      <c r="C11" s="456"/>
      <c r="D11" s="456"/>
      <c r="E11" s="457"/>
      <c r="F11" s="490" t="s">
        <v>148</v>
      </c>
      <c r="G11" s="491"/>
    </row>
    <row r="12" spans="1:8" ht="14.1" customHeight="1" x14ac:dyDescent="0.2">
      <c r="A12" s="455" t="s">
        <v>18</v>
      </c>
      <c r="B12" s="456"/>
      <c r="C12" s="456"/>
      <c r="D12" s="456"/>
      <c r="E12" s="457"/>
      <c r="F12" s="490" t="s">
        <v>19</v>
      </c>
      <c r="G12" s="491"/>
    </row>
    <row r="13" spans="1:8" ht="14.1" customHeight="1" x14ac:dyDescent="0.2">
      <c r="A13" s="455" t="s">
        <v>9</v>
      </c>
      <c r="B13" s="456"/>
      <c r="C13" s="456"/>
      <c r="D13" s="456"/>
      <c r="E13" s="457"/>
      <c r="F13" s="490" t="s">
        <v>8</v>
      </c>
      <c r="G13" s="491"/>
    </row>
    <row r="14" spans="1:8" ht="14.1" customHeight="1" x14ac:dyDescent="0.2">
      <c r="A14" s="412" t="s">
        <v>5</v>
      </c>
      <c r="B14" s="413"/>
      <c r="C14" s="413"/>
      <c r="D14" s="413"/>
      <c r="E14" s="413"/>
      <c r="F14" s="414"/>
      <c r="G14" s="415"/>
    </row>
    <row r="15" spans="1:8" ht="14.1" customHeight="1" x14ac:dyDescent="0.2">
      <c r="A15" s="455" t="s">
        <v>6</v>
      </c>
      <c r="B15" s="456"/>
      <c r="C15" s="456"/>
      <c r="D15" s="456"/>
      <c r="E15" s="457"/>
      <c r="F15" s="469">
        <v>0</v>
      </c>
      <c r="G15" s="470"/>
    </row>
    <row r="16" spans="1:8" ht="14.1" customHeight="1" x14ac:dyDescent="0.2">
      <c r="A16" s="455" t="s">
        <v>0</v>
      </c>
      <c r="B16" s="456"/>
      <c r="C16" s="456"/>
      <c r="D16" s="456"/>
      <c r="E16" s="457"/>
      <c r="F16" s="471" t="s">
        <v>237</v>
      </c>
      <c r="G16" s="472"/>
      <c r="H16" s="3"/>
    </row>
    <row r="17" spans="1:8" ht="14.1" customHeight="1" x14ac:dyDescent="0.2">
      <c r="A17" s="455" t="s">
        <v>20</v>
      </c>
      <c r="B17" s="456"/>
      <c r="C17" s="456"/>
      <c r="D17" s="456"/>
      <c r="E17" s="457"/>
      <c r="F17" s="471"/>
      <c r="G17" s="472"/>
      <c r="H17" s="3"/>
    </row>
    <row r="18" spans="1:8" ht="14.1" customHeight="1" x14ac:dyDescent="0.2">
      <c r="A18" s="455" t="s">
        <v>1</v>
      </c>
      <c r="B18" s="456"/>
      <c r="C18" s="456"/>
      <c r="D18" s="456"/>
      <c r="E18" s="457"/>
      <c r="F18" s="465">
        <v>0</v>
      </c>
      <c r="G18" s="466"/>
    </row>
    <row r="19" spans="1:8" ht="14.1" customHeight="1" x14ac:dyDescent="0.2">
      <c r="A19" s="460" t="s">
        <v>7</v>
      </c>
      <c r="B19" s="461"/>
      <c r="C19" s="461"/>
      <c r="D19" s="461"/>
      <c r="E19" s="462"/>
      <c r="F19" s="467">
        <v>44986</v>
      </c>
      <c r="G19" s="468"/>
    </row>
    <row r="20" spans="1:8" ht="14.1" customHeight="1" x14ac:dyDescent="0.2">
      <c r="A20" s="455" t="s">
        <v>21</v>
      </c>
      <c r="B20" s="456"/>
      <c r="C20" s="456"/>
      <c r="D20" s="456"/>
      <c r="E20" s="457"/>
      <c r="F20" s="458" t="s">
        <v>141</v>
      </c>
      <c r="G20" s="459"/>
    </row>
    <row r="21" spans="1:8" ht="14.1" customHeight="1" x14ac:dyDescent="0.2">
      <c r="A21" s="460" t="s">
        <v>22</v>
      </c>
      <c r="B21" s="461"/>
      <c r="C21" s="461"/>
      <c r="D21" s="461"/>
      <c r="E21" s="462"/>
      <c r="F21" s="463">
        <v>1</v>
      </c>
      <c r="G21" s="464"/>
    </row>
    <row r="22" spans="1:8" ht="14.1" customHeight="1" x14ac:dyDescent="0.2">
      <c r="A22" s="460" t="s">
        <v>23</v>
      </c>
      <c r="B22" s="461"/>
      <c r="C22" s="461"/>
      <c r="D22" s="461"/>
      <c r="E22" s="462"/>
      <c r="F22" s="463">
        <v>1</v>
      </c>
      <c r="G22" s="464"/>
    </row>
    <row r="23" spans="1:8" ht="12.75" customHeight="1" x14ac:dyDescent="0.2">
      <c r="A23" s="460" t="s">
        <v>24</v>
      </c>
      <c r="B23" s="461"/>
      <c r="C23" s="461"/>
      <c r="D23" s="461"/>
      <c r="E23" s="462"/>
      <c r="F23" s="473" t="s">
        <v>233</v>
      </c>
      <c r="G23" s="474"/>
    </row>
    <row r="24" spans="1:8" ht="27.75" customHeight="1" x14ac:dyDescent="0.2">
      <c r="A24" s="451" t="s">
        <v>240</v>
      </c>
      <c r="B24" s="452"/>
      <c r="C24" s="452"/>
      <c r="D24" s="452"/>
      <c r="E24" s="452"/>
      <c r="F24" s="452"/>
      <c r="G24" s="453"/>
    </row>
    <row r="25" spans="1:8" x14ac:dyDescent="0.2">
      <c r="A25" s="412" t="s">
        <v>2</v>
      </c>
      <c r="B25" s="413"/>
      <c r="C25" s="413"/>
      <c r="D25" s="413"/>
      <c r="E25" s="413"/>
      <c r="F25" s="414"/>
      <c r="G25" s="415"/>
    </row>
    <row r="26" spans="1:8" x14ac:dyDescent="0.2">
      <c r="A26" s="143">
        <v>1</v>
      </c>
      <c r="B26" s="454" t="s">
        <v>25</v>
      </c>
      <c r="C26" s="454"/>
      <c r="D26" s="454"/>
      <c r="E26" s="454"/>
      <c r="F26" s="185" t="s">
        <v>26</v>
      </c>
      <c r="G26" s="144" t="s">
        <v>3</v>
      </c>
    </row>
    <row r="27" spans="1:8" s="34" customFormat="1" x14ac:dyDescent="0.2">
      <c r="A27" s="145" t="s">
        <v>27</v>
      </c>
      <c r="B27" s="450" t="s">
        <v>152</v>
      </c>
      <c r="C27" s="450"/>
      <c r="D27" s="450"/>
      <c r="E27" s="450"/>
      <c r="F27" s="146">
        <v>1</v>
      </c>
      <c r="G27" s="147">
        <f>F18*F27</f>
        <v>0</v>
      </c>
      <c r="H27" s="59"/>
    </row>
    <row r="28" spans="1:8" s="34" customFormat="1" x14ac:dyDescent="0.2">
      <c r="A28" s="145" t="s">
        <v>28</v>
      </c>
      <c r="B28" s="448" t="s">
        <v>116</v>
      </c>
      <c r="C28" s="448"/>
      <c r="D28" s="448"/>
      <c r="E28" s="448"/>
      <c r="F28" s="148"/>
      <c r="G28" s="147">
        <f>ROUND(F18*F28,2)</f>
        <v>0</v>
      </c>
      <c r="H28" s="59"/>
    </row>
    <row r="29" spans="1:8" s="34" customFormat="1" x14ac:dyDescent="0.2">
      <c r="A29" s="145" t="s">
        <v>29</v>
      </c>
      <c r="B29" s="448" t="s">
        <v>14</v>
      </c>
      <c r="C29" s="448"/>
      <c r="D29" s="448"/>
      <c r="E29" s="448"/>
      <c r="F29" s="148">
        <v>0.2</v>
      </c>
      <c r="G29" s="147">
        <f>ROUND(F15*F29,2)</f>
        <v>0</v>
      </c>
      <c r="H29" s="59"/>
    </row>
    <row r="30" spans="1:8" s="34" customFormat="1" x14ac:dyDescent="0.2">
      <c r="A30" s="145" t="s">
        <v>30</v>
      </c>
      <c r="B30" s="448" t="s">
        <v>153</v>
      </c>
      <c r="C30" s="448"/>
      <c r="D30" s="448"/>
      <c r="E30" s="448"/>
      <c r="F30" s="148"/>
      <c r="G30" s="147">
        <f>ROUND(F18*F30,2)</f>
        <v>0</v>
      </c>
      <c r="H30" s="59"/>
    </row>
    <row r="31" spans="1:8" s="34" customFormat="1" x14ac:dyDescent="0.2">
      <c r="A31" s="145" t="s">
        <v>31</v>
      </c>
      <c r="B31" s="448" t="s">
        <v>32</v>
      </c>
      <c r="C31" s="448"/>
      <c r="D31" s="448"/>
      <c r="E31" s="448"/>
      <c r="F31" s="146">
        <f>ROUND((ROUND((0*15.22),2)/52.5)*60,2)</f>
        <v>0</v>
      </c>
      <c r="G31" s="147">
        <f>ROUND((F18/192*0.2)*F31,2)</f>
        <v>0</v>
      </c>
      <c r="H31" s="59"/>
    </row>
    <row r="32" spans="1:8" s="34" customFormat="1" x14ac:dyDescent="0.2">
      <c r="A32" s="145" t="s">
        <v>33</v>
      </c>
      <c r="B32" s="448" t="s">
        <v>154</v>
      </c>
      <c r="C32" s="448"/>
      <c r="D32" s="448"/>
      <c r="E32" s="448"/>
      <c r="F32" s="146">
        <f>ROUND(SUM(F31)/25*5,2)</f>
        <v>0</v>
      </c>
      <c r="G32" s="147">
        <f>ROUND((F18/192*0.2)*F32,2)</f>
        <v>0</v>
      </c>
      <c r="H32" s="59"/>
    </row>
    <row r="33" spans="1:8" s="34" customFormat="1" x14ac:dyDescent="0.2">
      <c r="A33" s="145" t="s">
        <v>47</v>
      </c>
      <c r="B33" s="448" t="s">
        <v>155</v>
      </c>
      <c r="C33" s="448"/>
      <c r="D33" s="448"/>
      <c r="E33" s="448"/>
      <c r="F33" s="148"/>
      <c r="G33" s="147">
        <v>0</v>
      </c>
    </row>
    <row r="34" spans="1:8" x14ac:dyDescent="0.2">
      <c r="A34" s="419" t="s">
        <v>34</v>
      </c>
      <c r="B34" s="400"/>
      <c r="C34" s="400"/>
      <c r="D34" s="400"/>
      <c r="E34" s="400"/>
      <c r="F34" s="449"/>
      <c r="G34" s="149">
        <f>SUM(G27:G33)</f>
        <v>0</v>
      </c>
    </row>
    <row r="35" spans="1:8" x14ac:dyDescent="0.2">
      <c r="A35" s="412" t="s">
        <v>35</v>
      </c>
      <c r="B35" s="413"/>
      <c r="C35" s="413"/>
      <c r="D35" s="413"/>
      <c r="E35" s="413"/>
      <c r="F35" s="414"/>
      <c r="G35" s="415"/>
    </row>
    <row r="36" spans="1:8" x14ac:dyDescent="0.2">
      <c r="A36" s="420" t="s">
        <v>36</v>
      </c>
      <c r="B36" s="421"/>
      <c r="C36" s="421"/>
      <c r="D36" s="421"/>
      <c r="E36" s="421"/>
      <c r="F36" s="421"/>
      <c r="G36" s="422"/>
      <c r="H36" s="4"/>
    </row>
    <row r="37" spans="1:8" s="7" customFormat="1" x14ac:dyDescent="0.2">
      <c r="A37" s="36" t="s">
        <v>27</v>
      </c>
      <c r="B37" s="423" t="s">
        <v>37</v>
      </c>
      <c r="C37" s="424"/>
      <c r="D37" s="424"/>
      <c r="E37" s="447"/>
      <c r="F37" s="150">
        <f>ROUND((1/12),6)*0</f>
        <v>0</v>
      </c>
      <c r="G37" s="151">
        <f>ROUND(G$34*F37,2)</f>
        <v>0</v>
      </c>
      <c r="H37" s="57"/>
    </row>
    <row r="38" spans="1:8" x14ac:dyDescent="0.2">
      <c r="A38" s="152" t="s">
        <v>28</v>
      </c>
      <c r="B38" s="434" t="s">
        <v>156</v>
      </c>
      <c r="C38" s="435"/>
      <c r="D38" s="435"/>
      <c r="E38" s="445"/>
      <c r="F38" s="153">
        <f>ROUND((1/11)+(1/11)/3, 3)*0</f>
        <v>0</v>
      </c>
      <c r="G38" s="8">
        <f>ROUND(G$34*F38,2)</f>
        <v>0</v>
      </c>
      <c r="H38" s="4"/>
    </row>
    <row r="39" spans="1:8" x14ac:dyDescent="0.2">
      <c r="A39" s="154"/>
      <c r="B39" s="446" t="s">
        <v>38</v>
      </c>
      <c r="C39" s="446"/>
      <c r="D39" s="446"/>
      <c r="E39" s="446"/>
      <c r="F39" s="37">
        <f>SUM(F37:F38)</f>
        <v>0</v>
      </c>
      <c r="G39" s="151"/>
      <c r="H39" s="4"/>
    </row>
    <row r="40" spans="1:8" x14ac:dyDescent="0.2">
      <c r="A40" s="155" t="s">
        <v>29</v>
      </c>
      <c r="B40" s="38" t="s">
        <v>39</v>
      </c>
      <c r="C40" s="39"/>
      <c r="D40" s="39"/>
      <c r="E40" s="39"/>
      <c r="F40" s="40">
        <f>ROUND((F51*F39),4)</f>
        <v>0</v>
      </c>
      <c r="G40" s="9">
        <f>ROUND(G$34*F40,2)</f>
        <v>0</v>
      </c>
      <c r="H40" s="4"/>
    </row>
    <row r="41" spans="1:8" x14ac:dyDescent="0.2">
      <c r="A41" s="427" t="s">
        <v>40</v>
      </c>
      <c r="B41" s="428"/>
      <c r="C41" s="428"/>
      <c r="D41" s="428"/>
      <c r="E41" s="426"/>
      <c r="F41" s="41">
        <f>ROUND(SUM(F39:F40),4)</f>
        <v>0</v>
      </c>
      <c r="G41" s="156">
        <f>SUM(G37:G40)</f>
        <v>0</v>
      </c>
      <c r="H41" s="4">
        <f>ROUND(G34*F41,2)</f>
        <v>0</v>
      </c>
    </row>
    <row r="42" spans="1:8" x14ac:dyDescent="0.2">
      <c r="A42" s="420" t="s">
        <v>118</v>
      </c>
      <c r="B42" s="421"/>
      <c r="C42" s="421"/>
      <c r="D42" s="421"/>
      <c r="E42" s="421"/>
      <c r="F42" s="421"/>
      <c r="G42" s="422"/>
      <c r="H42" s="4">
        <f>SUM(G41,G34)</f>
        <v>0</v>
      </c>
    </row>
    <row r="43" spans="1:8" x14ac:dyDescent="0.2">
      <c r="A43" s="42" t="s">
        <v>27</v>
      </c>
      <c r="B43" s="423" t="s">
        <v>41</v>
      </c>
      <c r="C43" s="424"/>
      <c r="D43" s="424"/>
      <c r="E43" s="447"/>
      <c r="F43" s="43">
        <v>0</v>
      </c>
      <c r="G43" s="23">
        <f>ROUND((G$34)*F43,2)</f>
        <v>0</v>
      </c>
      <c r="H43" s="4"/>
    </row>
    <row r="44" spans="1:8" x14ac:dyDescent="0.2">
      <c r="A44" s="36" t="s">
        <v>28</v>
      </c>
      <c r="B44" s="432" t="s">
        <v>42</v>
      </c>
      <c r="C44" s="433"/>
      <c r="D44" s="433"/>
      <c r="E44" s="444"/>
      <c r="F44" s="150">
        <v>0</v>
      </c>
      <c r="G44" s="157">
        <f>ROUND((G$34)*F44,2)</f>
        <v>0</v>
      </c>
      <c r="H44" s="4"/>
    </row>
    <row r="45" spans="1:8" x14ac:dyDescent="0.2">
      <c r="A45" s="36" t="s">
        <v>29</v>
      </c>
      <c r="B45" s="432" t="s">
        <v>43</v>
      </c>
      <c r="C45" s="433"/>
      <c r="D45" s="433"/>
      <c r="E45" s="444"/>
      <c r="F45" s="158">
        <v>0</v>
      </c>
      <c r="G45" s="157">
        <f t="shared" ref="G45:G50" si="0">ROUND((G$34)*F45,2)</f>
        <v>0</v>
      </c>
      <c r="H45" s="4"/>
    </row>
    <row r="46" spans="1:8" x14ac:dyDescent="0.2">
      <c r="A46" s="36" t="s">
        <v>30</v>
      </c>
      <c r="B46" s="432" t="s">
        <v>44</v>
      </c>
      <c r="C46" s="433"/>
      <c r="D46" s="433"/>
      <c r="E46" s="444"/>
      <c r="F46" s="150">
        <v>0</v>
      </c>
      <c r="G46" s="157">
        <f t="shared" si="0"/>
        <v>0</v>
      </c>
      <c r="H46" s="4"/>
    </row>
    <row r="47" spans="1:8" x14ac:dyDescent="0.2">
      <c r="A47" s="36" t="s">
        <v>31</v>
      </c>
      <c r="B47" s="432" t="s">
        <v>45</v>
      </c>
      <c r="C47" s="433"/>
      <c r="D47" s="433"/>
      <c r="E47" s="444"/>
      <c r="F47" s="150">
        <v>0</v>
      </c>
      <c r="G47" s="157">
        <f t="shared" si="0"/>
        <v>0</v>
      </c>
      <c r="H47" s="4"/>
    </row>
    <row r="48" spans="1:8" x14ac:dyDescent="0.2">
      <c r="A48" s="36" t="s">
        <v>33</v>
      </c>
      <c r="B48" s="432" t="s">
        <v>46</v>
      </c>
      <c r="C48" s="433"/>
      <c r="D48" s="433"/>
      <c r="E48" s="444"/>
      <c r="F48" s="150">
        <v>0</v>
      </c>
      <c r="G48" s="157">
        <f t="shared" si="0"/>
        <v>0</v>
      </c>
      <c r="H48" s="4"/>
    </row>
    <row r="49" spans="1:8" x14ac:dyDescent="0.2">
      <c r="A49" s="36" t="s">
        <v>47</v>
      </c>
      <c r="B49" s="432" t="s">
        <v>48</v>
      </c>
      <c r="C49" s="433"/>
      <c r="D49" s="433"/>
      <c r="E49" s="444"/>
      <c r="F49" s="150">
        <v>0</v>
      </c>
      <c r="G49" s="157">
        <f t="shared" si="0"/>
        <v>0</v>
      </c>
      <c r="H49" s="4"/>
    </row>
    <row r="50" spans="1:8" x14ac:dyDescent="0.2">
      <c r="A50" s="152" t="s">
        <v>49</v>
      </c>
      <c r="B50" s="434" t="s">
        <v>50</v>
      </c>
      <c r="C50" s="435"/>
      <c r="D50" s="435"/>
      <c r="E50" s="445"/>
      <c r="F50" s="153">
        <v>0</v>
      </c>
      <c r="G50" s="157">
        <f t="shared" si="0"/>
        <v>0</v>
      </c>
      <c r="H50" s="4"/>
    </row>
    <row r="51" spans="1:8" x14ac:dyDescent="0.2">
      <c r="A51" s="427" t="s">
        <v>51</v>
      </c>
      <c r="B51" s="428"/>
      <c r="C51" s="428"/>
      <c r="D51" s="428"/>
      <c r="E51" s="426"/>
      <c r="F51" s="41">
        <f>SUM(F43:F50)</f>
        <v>0</v>
      </c>
      <c r="G51" s="156">
        <f>SUM(G43:G50)</f>
        <v>0</v>
      </c>
      <c r="H51" s="4">
        <f>ROUND(G34*F51,2)</f>
        <v>0</v>
      </c>
    </row>
    <row r="52" spans="1:8" x14ac:dyDescent="0.2">
      <c r="A52" s="420" t="s">
        <v>52</v>
      </c>
      <c r="B52" s="421"/>
      <c r="C52" s="421"/>
      <c r="D52" s="421"/>
      <c r="E52" s="421"/>
      <c r="F52" s="421"/>
      <c r="G52" s="422"/>
      <c r="H52" s="4"/>
    </row>
    <row r="53" spans="1:8" s="34" customFormat="1" x14ac:dyDescent="0.2">
      <c r="A53" s="42" t="s">
        <v>27</v>
      </c>
      <c r="B53" s="440" t="s">
        <v>53</v>
      </c>
      <c r="C53" s="441"/>
      <c r="D53" s="441"/>
      <c r="E53" s="159">
        <v>0</v>
      </c>
      <c r="F53" s="58">
        <v>44</v>
      </c>
      <c r="G53" s="15">
        <f>IF(ROUND((E53*F53)-(G27*0.06),2)&lt;0,0,ROUND((E53*F53)-(G27*0.06),2))</f>
        <v>0</v>
      </c>
      <c r="H53" s="35"/>
    </row>
    <row r="54" spans="1:8" s="34" customFormat="1" x14ac:dyDescent="0.2">
      <c r="A54" s="36" t="s">
        <v>54</v>
      </c>
      <c r="B54" s="438" t="s">
        <v>55</v>
      </c>
      <c r="C54" s="439"/>
      <c r="D54" s="439"/>
      <c r="E54" s="159">
        <v>0</v>
      </c>
      <c r="F54" s="160">
        <v>1</v>
      </c>
      <c r="G54" s="147">
        <f>ROUND((E54*F54),2)</f>
        <v>0</v>
      </c>
      <c r="H54" s="35"/>
    </row>
    <row r="55" spans="1:8" s="34" customFormat="1" x14ac:dyDescent="0.2">
      <c r="A55" s="36" t="s">
        <v>56</v>
      </c>
      <c r="B55" s="438" t="s">
        <v>57</v>
      </c>
      <c r="C55" s="439"/>
      <c r="D55" s="439"/>
      <c r="E55" s="159">
        <v>0</v>
      </c>
      <c r="F55" s="160">
        <v>1</v>
      </c>
      <c r="G55" s="147">
        <f>ROUND((E55*F55),2)</f>
        <v>0</v>
      </c>
      <c r="H55" s="35"/>
    </row>
    <row r="56" spans="1:8" s="34" customFormat="1" x14ac:dyDescent="0.2">
      <c r="A56" s="36" t="s">
        <v>29</v>
      </c>
      <c r="B56" s="438" t="s">
        <v>151</v>
      </c>
      <c r="C56" s="439"/>
      <c r="D56" s="439"/>
      <c r="E56" s="159">
        <v>0</v>
      </c>
      <c r="F56" s="160">
        <v>1</v>
      </c>
      <c r="G56" s="147">
        <f>ROUND((E56*F56),2)</f>
        <v>0</v>
      </c>
      <c r="H56" s="35"/>
    </row>
    <row r="57" spans="1:8" s="34" customFormat="1" x14ac:dyDescent="0.2">
      <c r="A57" s="36" t="s">
        <v>30</v>
      </c>
      <c r="B57" s="438" t="s">
        <v>151</v>
      </c>
      <c r="C57" s="439"/>
      <c r="D57" s="439"/>
      <c r="E57" s="159">
        <f>ROUND((F18*30%)*5%,2)*0</f>
        <v>0</v>
      </c>
      <c r="F57" s="160">
        <v>1</v>
      </c>
      <c r="G57" s="147">
        <f t="shared" ref="G57:G61" si="1">ROUND((E57*F57),2)</f>
        <v>0</v>
      </c>
      <c r="H57" s="35"/>
    </row>
    <row r="58" spans="1:8" s="34" customFormat="1" x14ac:dyDescent="0.2">
      <c r="A58" s="36" t="s">
        <v>31</v>
      </c>
      <c r="B58" s="438" t="s">
        <v>151</v>
      </c>
      <c r="C58" s="439"/>
      <c r="D58" s="439"/>
      <c r="E58" s="159">
        <v>0</v>
      </c>
      <c r="F58" s="160">
        <v>1</v>
      </c>
      <c r="G58" s="147">
        <f>ROUND((E58*F58)/12,2)</f>
        <v>0</v>
      </c>
      <c r="H58" s="35"/>
    </row>
    <row r="59" spans="1:8" s="34" customFormat="1" x14ac:dyDescent="0.2">
      <c r="A59" s="36" t="s">
        <v>33</v>
      </c>
      <c r="B59" s="438" t="s">
        <v>151</v>
      </c>
      <c r="C59" s="439"/>
      <c r="D59" s="439"/>
      <c r="E59" s="159">
        <v>0</v>
      </c>
      <c r="F59" s="161">
        <v>1</v>
      </c>
      <c r="G59" s="162">
        <f t="shared" ref="G59" si="2">ROUND((E59*F59),2)</f>
        <v>0</v>
      </c>
      <c r="H59" s="35"/>
    </row>
    <row r="60" spans="1:8" s="34" customFormat="1" x14ac:dyDescent="0.2">
      <c r="A60" s="36" t="s">
        <v>47</v>
      </c>
      <c r="B60" s="438" t="s">
        <v>151</v>
      </c>
      <c r="C60" s="439"/>
      <c r="D60" s="439"/>
      <c r="E60" s="159">
        <v>0</v>
      </c>
      <c r="F60" s="160">
        <v>1</v>
      </c>
      <c r="G60" s="147">
        <f>ROUND((E60*F60)/12,2)</f>
        <v>0</v>
      </c>
      <c r="H60" s="35"/>
    </row>
    <row r="61" spans="1:8" s="34" customFormat="1" x14ac:dyDescent="0.2">
      <c r="A61" s="145" t="s">
        <v>49</v>
      </c>
      <c r="B61" s="438" t="s">
        <v>151</v>
      </c>
      <c r="C61" s="439"/>
      <c r="D61" s="439"/>
      <c r="E61" s="159">
        <v>0</v>
      </c>
      <c r="F61" s="160">
        <v>1</v>
      </c>
      <c r="G61" s="163">
        <f t="shared" si="1"/>
        <v>0</v>
      </c>
      <c r="H61" s="35"/>
    </row>
    <row r="62" spans="1:8" s="34" customFormat="1" x14ac:dyDescent="0.2">
      <c r="A62" s="36" t="s">
        <v>150</v>
      </c>
      <c r="B62" s="442" t="s">
        <v>151</v>
      </c>
      <c r="C62" s="443"/>
      <c r="D62" s="443"/>
      <c r="E62" s="164">
        <v>0</v>
      </c>
      <c r="F62" s="160">
        <v>1</v>
      </c>
      <c r="G62" s="147">
        <v>0</v>
      </c>
      <c r="H62" s="35"/>
    </row>
    <row r="63" spans="1:8" x14ac:dyDescent="0.2">
      <c r="A63" s="398" t="s">
        <v>59</v>
      </c>
      <c r="B63" s="399"/>
      <c r="C63" s="399"/>
      <c r="D63" s="399"/>
      <c r="E63" s="399"/>
      <c r="F63" s="400"/>
      <c r="G63" s="149">
        <f>SUM(G53:G62)</f>
        <v>0</v>
      </c>
      <c r="H63" s="4"/>
    </row>
    <row r="64" spans="1:8" x14ac:dyDescent="0.2">
      <c r="A64" s="412" t="s">
        <v>60</v>
      </c>
      <c r="B64" s="413"/>
      <c r="C64" s="413"/>
      <c r="D64" s="413"/>
      <c r="E64" s="413"/>
      <c r="F64" s="414"/>
      <c r="G64" s="415"/>
      <c r="H64" s="4"/>
    </row>
    <row r="65" spans="1:8" x14ac:dyDescent="0.2">
      <c r="A65" s="16" t="s">
        <v>61</v>
      </c>
      <c r="B65" s="416" t="s">
        <v>62</v>
      </c>
      <c r="C65" s="417"/>
      <c r="D65" s="417"/>
      <c r="E65" s="417"/>
      <c r="F65" s="17">
        <f>F41</f>
        <v>0</v>
      </c>
      <c r="G65" s="18">
        <f>G41</f>
        <v>0</v>
      </c>
      <c r="H65" s="4"/>
    </row>
    <row r="66" spans="1:8" x14ac:dyDescent="0.2">
      <c r="A66" s="165" t="s">
        <v>63</v>
      </c>
      <c r="B66" s="389" t="s">
        <v>128</v>
      </c>
      <c r="C66" s="390"/>
      <c r="D66" s="390"/>
      <c r="E66" s="390"/>
      <c r="F66" s="19">
        <f>F51</f>
        <v>0</v>
      </c>
      <c r="G66" s="166">
        <f>G51</f>
        <v>0</v>
      </c>
      <c r="H66" s="4"/>
    </row>
    <row r="67" spans="1:8" x14ac:dyDescent="0.2">
      <c r="A67" s="165" t="s">
        <v>64</v>
      </c>
      <c r="B67" s="389" t="s">
        <v>65</v>
      </c>
      <c r="C67" s="390"/>
      <c r="D67" s="390"/>
      <c r="E67" s="390"/>
      <c r="F67" s="391"/>
      <c r="G67" s="166">
        <f>G63</f>
        <v>0</v>
      </c>
      <c r="H67" s="4"/>
    </row>
    <row r="68" spans="1:8" x14ac:dyDescent="0.2">
      <c r="A68" s="398" t="s">
        <v>66</v>
      </c>
      <c r="B68" s="399"/>
      <c r="C68" s="399"/>
      <c r="D68" s="399"/>
      <c r="E68" s="399"/>
      <c r="F68" s="400"/>
      <c r="G68" s="149">
        <f>SUM(G65:G67)</f>
        <v>0</v>
      </c>
      <c r="H68" s="4"/>
    </row>
    <row r="69" spans="1:8" x14ac:dyDescent="0.2">
      <c r="A69" s="412" t="s">
        <v>67</v>
      </c>
      <c r="B69" s="413"/>
      <c r="C69" s="413"/>
      <c r="D69" s="413"/>
      <c r="E69" s="413"/>
      <c r="F69" s="414"/>
      <c r="G69" s="415"/>
      <c r="H69" s="4"/>
    </row>
    <row r="70" spans="1:8" s="22" customFormat="1" x14ac:dyDescent="0.2">
      <c r="A70" s="143">
        <v>3</v>
      </c>
      <c r="B70" s="20" t="s">
        <v>68</v>
      </c>
      <c r="C70" s="20"/>
      <c r="D70" s="20"/>
      <c r="E70" s="20"/>
      <c r="F70" s="20"/>
      <c r="G70" s="21"/>
      <c r="H70" s="4"/>
    </row>
    <row r="71" spans="1:8" x14ac:dyDescent="0.2">
      <c r="A71" s="11" t="s">
        <v>27</v>
      </c>
      <c r="B71" s="404" t="s">
        <v>69</v>
      </c>
      <c r="C71" s="405"/>
      <c r="D71" s="405"/>
      <c r="E71" s="405"/>
      <c r="F71" s="48">
        <f>ROUND((1/12)*0.05,4)*0</f>
        <v>0</v>
      </c>
      <c r="G71" s="23">
        <f t="shared" ref="G71:G76" si="3">ROUND(G$34*F71,2)</f>
        <v>0</v>
      </c>
      <c r="H71" s="4"/>
    </row>
    <row r="72" spans="1:8" x14ac:dyDescent="0.2">
      <c r="A72" s="5" t="s">
        <v>28</v>
      </c>
      <c r="B72" s="406" t="s">
        <v>70</v>
      </c>
      <c r="C72" s="407"/>
      <c r="D72" s="407"/>
      <c r="E72" s="407"/>
      <c r="F72" s="167">
        <f>ROUND((F71*F50),4)</f>
        <v>0</v>
      </c>
      <c r="G72" s="157">
        <f t="shared" si="3"/>
        <v>0</v>
      </c>
      <c r="H72" s="4"/>
    </row>
    <row r="73" spans="1:8" x14ac:dyDescent="0.2">
      <c r="A73" s="5" t="s">
        <v>29</v>
      </c>
      <c r="B73" s="406" t="s">
        <v>135</v>
      </c>
      <c r="C73" s="407"/>
      <c r="D73" s="407"/>
      <c r="E73" s="407"/>
      <c r="F73" s="167">
        <f>ROUND((0.08*0.4*0.9)*(1+0.09+0.09+0.3),2)*0</f>
        <v>0</v>
      </c>
      <c r="G73" s="157">
        <f t="shared" si="3"/>
        <v>0</v>
      </c>
      <c r="H73" s="4"/>
    </row>
    <row r="74" spans="1:8" x14ac:dyDescent="0.2">
      <c r="A74" s="5" t="s">
        <v>30</v>
      </c>
      <c r="B74" s="406" t="s">
        <v>71</v>
      </c>
      <c r="C74" s="407"/>
      <c r="D74" s="407"/>
      <c r="E74" s="407"/>
      <c r="F74" s="167">
        <f>ROUND(100%/30*7/12*100%,4)*0</f>
        <v>0</v>
      </c>
      <c r="G74" s="157">
        <f t="shared" si="3"/>
        <v>0</v>
      </c>
      <c r="H74" s="4"/>
    </row>
    <row r="75" spans="1:8" s="3" customFormat="1" x14ac:dyDescent="0.2">
      <c r="A75" s="5" t="s">
        <v>31</v>
      </c>
      <c r="B75" s="406" t="s">
        <v>119</v>
      </c>
      <c r="C75" s="407"/>
      <c r="D75" s="407"/>
      <c r="E75" s="407"/>
      <c r="F75" s="167">
        <f>ROUND(F74*F51,4)</f>
        <v>0</v>
      </c>
      <c r="G75" s="157">
        <f t="shared" si="3"/>
        <v>0</v>
      </c>
      <c r="H75" s="4"/>
    </row>
    <row r="76" spans="1:8" x14ac:dyDescent="0.2">
      <c r="A76" s="5" t="s">
        <v>33</v>
      </c>
      <c r="B76" s="436" t="s">
        <v>136</v>
      </c>
      <c r="C76" s="437"/>
      <c r="D76" s="437"/>
      <c r="E76" s="437"/>
      <c r="F76" s="168">
        <v>0</v>
      </c>
      <c r="G76" s="169">
        <f t="shared" si="3"/>
        <v>0</v>
      </c>
      <c r="H76" s="4"/>
    </row>
    <row r="77" spans="1:8" x14ac:dyDescent="0.2">
      <c r="A77" s="398" t="s">
        <v>72</v>
      </c>
      <c r="B77" s="399"/>
      <c r="C77" s="399"/>
      <c r="D77" s="399"/>
      <c r="E77" s="399"/>
      <c r="F77" s="24">
        <f>SUM(F71:F76)</f>
        <v>0</v>
      </c>
      <c r="G77" s="170">
        <f>SUM(G71:G76)</f>
        <v>0</v>
      </c>
      <c r="H77" s="4">
        <f>ROUND(G34*F77,2)</f>
        <v>0</v>
      </c>
    </row>
    <row r="78" spans="1:8" x14ac:dyDescent="0.2">
      <c r="A78" s="412" t="s">
        <v>73</v>
      </c>
      <c r="B78" s="413"/>
      <c r="C78" s="413"/>
      <c r="D78" s="413"/>
      <c r="E78" s="413"/>
      <c r="F78" s="414"/>
      <c r="G78" s="415"/>
      <c r="H78" s="4"/>
    </row>
    <row r="79" spans="1:8" s="22" customFormat="1" x14ac:dyDescent="0.2">
      <c r="A79" s="420" t="s">
        <v>120</v>
      </c>
      <c r="B79" s="421"/>
      <c r="C79" s="421"/>
      <c r="D79" s="421"/>
      <c r="E79" s="421"/>
      <c r="F79" s="421"/>
      <c r="G79" s="422"/>
      <c r="H79" s="4"/>
    </row>
    <row r="80" spans="1:8" x14ac:dyDescent="0.2">
      <c r="A80" s="42" t="s">
        <v>27</v>
      </c>
      <c r="B80" s="423" t="s">
        <v>188</v>
      </c>
      <c r="C80" s="424"/>
      <c r="D80" s="424"/>
      <c r="E80" s="424"/>
      <c r="F80" s="43">
        <v>0</v>
      </c>
      <c r="G80" s="23">
        <f t="shared" ref="G80:G85" si="4">ROUND(G$34*F80,2)</f>
        <v>0</v>
      </c>
      <c r="H80" s="4"/>
    </row>
    <row r="81" spans="1:8" x14ac:dyDescent="0.2">
      <c r="A81" s="36" t="s">
        <v>28</v>
      </c>
      <c r="B81" s="432" t="s">
        <v>121</v>
      </c>
      <c r="C81" s="433"/>
      <c r="D81" s="433"/>
      <c r="E81" s="433"/>
      <c r="F81" s="150">
        <f>ROUND(((1/30)/12)*1,4)*0</f>
        <v>0</v>
      </c>
      <c r="G81" s="157">
        <f t="shared" si="4"/>
        <v>0</v>
      </c>
      <c r="H81" s="4"/>
    </row>
    <row r="82" spans="1:8" x14ac:dyDescent="0.2">
      <c r="A82" s="36" t="s">
        <v>29</v>
      </c>
      <c r="B82" s="432" t="s">
        <v>122</v>
      </c>
      <c r="C82" s="433"/>
      <c r="D82" s="433"/>
      <c r="E82" s="433"/>
      <c r="F82" s="150">
        <f>ROUND((((1/30)/12)*5)*0.02,4)*0</f>
        <v>0</v>
      </c>
      <c r="G82" s="157">
        <f t="shared" si="4"/>
        <v>0</v>
      </c>
      <c r="H82" s="4"/>
    </row>
    <row r="83" spans="1:8" x14ac:dyDescent="0.2">
      <c r="A83" s="36" t="s">
        <v>30</v>
      </c>
      <c r="B83" s="432" t="s">
        <v>123</v>
      </c>
      <c r="C83" s="433"/>
      <c r="D83" s="433"/>
      <c r="E83" s="433"/>
      <c r="F83" s="150">
        <f>ROUND((((1/30)/12)*15)*0.05,4)*0</f>
        <v>0</v>
      </c>
      <c r="G83" s="157">
        <f t="shared" si="4"/>
        <v>0</v>
      </c>
      <c r="H83" s="4"/>
    </row>
    <row r="84" spans="1:8" x14ac:dyDescent="0.2">
      <c r="A84" s="36" t="s">
        <v>31</v>
      </c>
      <c r="B84" s="432" t="s">
        <v>190</v>
      </c>
      <c r="C84" s="433"/>
      <c r="D84" s="433"/>
      <c r="E84" s="433"/>
      <c r="F84" s="150">
        <v>0</v>
      </c>
      <c r="G84" s="157">
        <f t="shared" si="4"/>
        <v>0</v>
      </c>
      <c r="H84" s="4"/>
    </row>
    <row r="85" spans="1:8" x14ac:dyDescent="0.2">
      <c r="A85" s="36" t="s">
        <v>33</v>
      </c>
      <c r="B85" s="434" t="s">
        <v>124</v>
      </c>
      <c r="C85" s="435"/>
      <c r="D85" s="435"/>
      <c r="E85" s="435"/>
      <c r="F85" s="153">
        <f>ROUND((((1/30)/12)*5)*0.5,4)*0</f>
        <v>0</v>
      </c>
      <c r="G85" s="169">
        <f t="shared" si="4"/>
        <v>0</v>
      </c>
      <c r="H85" s="4"/>
    </row>
    <row r="86" spans="1:8" x14ac:dyDescent="0.2">
      <c r="A86" s="425" t="s">
        <v>74</v>
      </c>
      <c r="B86" s="426"/>
      <c r="C86" s="426"/>
      <c r="D86" s="426"/>
      <c r="E86" s="426"/>
      <c r="F86" s="41">
        <f>SUM(F80:F85)</f>
        <v>0</v>
      </c>
      <c r="G86" s="156">
        <f>SUM(G80:G85)</f>
        <v>0</v>
      </c>
      <c r="H86" s="4">
        <f>ROUND(G34*F86,2)</f>
        <v>0</v>
      </c>
    </row>
    <row r="87" spans="1:8" s="22" customFormat="1" x14ac:dyDescent="0.2">
      <c r="A87" s="429" t="s">
        <v>75</v>
      </c>
      <c r="B87" s="430"/>
      <c r="C87" s="430"/>
      <c r="D87" s="430"/>
      <c r="E87" s="430"/>
      <c r="F87" s="430"/>
      <c r="G87" s="431"/>
      <c r="H87" s="4"/>
    </row>
    <row r="88" spans="1:8" x14ac:dyDescent="0.2">
      <c r="A88" s="11" t="s">
        <v>27</v>
      </c>
      <c r="B88" s="404" t="s">
        <v>76</v>
      </c>
      <c r="C88" s="405"/>
      <c r="D88" s="405"/>
      <c r="E88" s="405"/>
      <c r="F88" s="43">
        <f xml:space="preserve"> ROUND((((ROUND((1/11)+(1/11)/3, 3))*4)/12)*1%,4)*0</f>
        <v>0</v>
      </c>
      <c r="G88" s="23">
        <f>ROUND(G$34*F88,2)</f>
        <v>0</v>
      </c>
      <c r="H88" s="4"/>
    </row>
    <row r="89" spans="1:8" x14ac:dyDescent="0.2">
      <c r="A89" s="5" t="s">
        <v>28</v>
      </c>
      <c r="B89" s="406" t="s">
        <v>77</v>
      </c>
      <c r="C89" s="407"/>
      <c r="D89" s="407"/>
      <c r="E89" s="407"/>
      <c r="F89" s="150">
        <f>ROUND(F88*F51,4)</f>
        <v>0</v>
      </c>
      <c r="G89" s="157">
        <f>ROUND(G$34*F89,2)</f>
        <v>0</v>
      </c>
      <c r="H89" s="4"/>
    </row>
    <row r="90" spans="1:8" x14ac:dyDescent="0.2">
      <c r="A90" s="5" t="s">
        <v>29</v>
      </c>
      <c r="B90" s="406" t="s">
        <v>78</v>
      </c>
      <c r="C90" s="407"/>
      <c r="D90" s="407"/>
      <c r="E90" s="407"/>
      <c r="F90" s="150">
        <f>ROUND(ROUND(ROUND(((1+1/12)*4)/12,4)*1%,4)*F51,4)</f>
        <v>0</v>
      </c>
      <c r="G90" s="157">
        <f>ROUND(G$34*F90,2)</f>
        <v>0</v>
      </c>
      <c r="H90" s="4"/>
    </row>
    <row r="91" spans="1:8" x14ac:dyDescent="0.2">
      <c r="A91" s="5" t="s">
        <v>30</v>
      </c>
      <c r="B91" s="406" t="s">
        <v>58</v>
      </c>
      <c r="C91" s="407"/>
      <c r="D91" s="407"/>
      <c r="E91" s="407"/>
      <c r="F91" s="150">
        <v>0</v>
      </c>
      <c r="G91" s="169">
        <f>ROUND(G$34*F91,2)</f>
        <v>0</v>
      </c>
      <c r="H91" s="4"/>
    </row>
    <row r="92" spans="1:8" x14ac:dyDescent="0.2">
      <c r="A92" s="419" t="s">
        <v>79</v>
      </c>
      <c r="B92" s="400"/>
      <c r="C92" s="400"/>
      <c r="D92" s="400"/>
      <c r="E92" s="400"/>
      <c r="F92" s="10">
        <f>SUM(F88:F91)</f>
        <v>0</v>
      </c>
      <c r="G92" s="171">
        <f>SUM(G88:G91)</f>
        <v>0</v>
      </c>
      <c r="H92" s="4">
        <f>ROUND(G34*F92,2)</f>
        <v>0</v>
      </c>
    </row>
    <row r="93" spans="1:8" s="22" customFormat="1" x14ac:dyDescent="0.2">
      <c r="A93" s="429" t="s">
        <v>80</v>
      </c>
      <c r="B93" s="430"/>
      <c r="C93" s="430"/>
      <c r="D93" s="430"/>
      <c r="E93" s="430"/>
      <c r="F93" s="430"/>
      <c r="G93" s="431"/>
      <c r="H93" s="4"/>
    </row>
    <row r="94" spans="1:8" x14ac:dyDescent="0.2">
      <c r="A94" s="11" t="s">
        <v>27</v>
      </c>
      <c r="B94" s="404" t="s">
        <v>81</v>
      </c>
      <c r="C94" s="405"/>
      <c r="D94" s="405"/>
      <c r="E94" s="405"/>
      <c r="F94" s="12">
        <f>((1/220)*22)*0</f>
        <v>0</v>
      </c>
      <c r="G94" s="23">
        <f>ROUND(G$34*F94,2)</f>
        <v>0</v>
      </c>
      <c r="H94" s="4"/>
    </row>
    <row r="95" spans="1:8" x14ac:dyDescent="0.2">
      <c r="A95" s="11" t="s">
        <v>28</v>
      </c>
      <c r="B95" s="386" t="s">
        <v>205</v>
      </c>
      <c r="C95" s="387"/>
      <c r="D95" s="387"/>
      <c r="E95" s="388"/>
      <c r="F95" s="116">
        <f>F94*F51</f>
        <v>0</v>
      </c>
      <c r="G95" s="23">
        <f>ROUND(G$34*F95,2)</f>
        <v>0</v>
      </c>
      <c r="H95" s="4"/>
    </row>
    <row r="96" spans="1:8" x14ac:dyDescent="0.2">
      <c r="A96" s="419" t="s">
        <v>82</v>
      </c>
      <c r="B96" s="400"/>
      <c r="C96" s="400"/>
      <c r="D96" s="400"/>
      <c r="E96" s="400"/>
      <c r="F96" s="10">
        <f>SUM(F94:F94)</f>
        <v>0</v>
      </c>
      <c r="G96" s="171">
        <f>SUM(G94:G95)</f>
        <v>0</v>
      </c>
      <c r="H96" s="4">
        <f>ROUND(G34*F96,2)</f>
        <v>0</v>
      </c>
    </row>
    <row r="97" spans="1:8" s="45" customFormat="1" x14ac:dyDescent="0.2">
      <c r="A97" s="420" t="s">
        <v>125</v>
      </c>
      <c r="B97" s="421"/>
      <c r="C97" s="421"/>
      <c r="D97" s="421"/>
      <c r="E97" s="421"/>
      <c r="F97" s="421"/>
      <c r="G97" s="422"/>
      <c r="H97" s="35"/>
    </row>
    <row r="98" spans="1:8" s="34" customFormat="1" x14ac:dyDescent="0.2">
      <c r="A98" s="42" t="s">
        <v>27</v>
      </c>
      <c r="B98" s="423" t="s">
        <v>126</v>
      </c>
      <c r="C98" s="424"/>
      <c r="D98" s="424"/>
      <c r="E98" s="424"/>
      <c r="F98" s="12">
        <f>((((8*13)/12)/220)+((((8*13)/12)/220)*100%))*0</f>
        <v>0</v>
      </c>
      <c r="G98" s="23">
        <f>ROUND(G$34*F98,2)</f>
        <v>0</v>
      </c>
      <c r="H98" s="35"/>
    </row>
    <row r="99" spans="1:8" s="34" customFormat="1" x14ac:dyDescent="0.2">
      <c r="A99" s="11" t="s">
        <v>28</v>
      </c>
      <c r="B99" s="386" t="s">
        <v>205</v>
      </c>
      <c r="C99" s="387"/>
      <c r="D99" s="387"/>
      <c r="E99" s="388"/>
      <c r="F99" s="116">
        <f>F98*F51</f>
        <v>0</v>
      </c>
      <c r="G99" s="23">
        <f>ROUND(G$34*F99,2)</f>
        <v>0</v>
      </c>
      <c r="H99" s="35"/>
    </row>
    <row r="100" spans="1:8" s="34" customFormat="1" x14ac:dyDescent="0.2">
      <c r="A100" s="425" t="s">
        <v>127</v>
      </c>
      <c r="B100" s="426"/>
      <c r="C100" s="426"/>
      <c r="D100" s="426"/>
      <c r="E100" s="426"/>
      <c r="F100" s="41">
        <f>SUM(F98:F98)</f>
        <v>0</v>
      </c>
      <c r="G100" s="156">
        <f>SUM(G98:G99)</f>
        <v>0</v>
      </c>
      <c r="H100" s="35">
        <f>ROUND(G44*F100,2)</f>
        <v>0</v>
      </c>
    </row>
    <row r="101" spans="1:8" x14ac:dyDescent="0.2">
      <c r="A101" s="412" t="s">
        <v>83</v>
      </c>
      <c r="B101" s="413"/>
      <c r="C101" s="413"/>
      <c r="D101" s="413"/>
      <c r="E101" s="413"/>
      <c r="F101" s="414"/>
      <c r="G101" s="415"/>
      <c r="H101" s="4"/>
    </row>
    <row r="102" spans="1:8" x14ac:dyDescent="0.2">
      <c r="A102" s="16" t="s">
        <v>84</v>
      </c>
      <c r="B102" s="416" t="s">
        <v>129</v>
      </c>
      <c r="C102" s="417"/>
      <c r="D102" s="417"/>
      <c r="E102" s="417"/>
      <c r="F102" s="17">
        <f>F86</f>
        <v>0</v>
      </c>
      <c r="G102" s="18">
        <f>G86</f>
        <v>0</v>
      </c>
      <c r="H102" s="4"/>
    </row>
    <row r="103" spans="1:8" x14ac:dyDescent="0.2">
      <c r="A103" s="165" t="s">
        <v>85</v>
      </c>
      <c r="B103" s="389" t="s">
        <v>86</v>
      </c>
      <c r="C103" s="390"/>
      <c r="D103" s="390"/>
      <c r="E103" s="390"/>
      <c r="F103" s="19">
        <f>F92</f>
        <v>0</v>
      </c>
      <c r="G103" s="166">
        <f>G92</f>
        <v>0</v>
      </c>
      <c r="H103" s="4"/>
    </row>
    <row r="104" spans="1:8" x14ac:dyDescent="0.2">
      <c r="A104" s="165" t="s">
        <v>87</v>
      </c>
      <c r="B104" s="389" t="s">
        <v>88</v>
      </c>
      <c r="C104" s="390"/>
      <c r="D104" s="390"/>
      <c r="E104" s="390"/>
      <c r="F104" s="19">
        <f>F96</f>
        <v>0</v>
      </c>
      <c r="G104" s="166">
        <f>G96</f>
        <v>0</v>
      </c>
      <c r="H104" s="4"/>
    </row>
    <row r="105" spans="1:8" x14ac:dyDescent="0.2">
      <c r="A105" s="165" t="s">
        <v>131</v>
      </c>
      <c r="B105" s="395" t="s">
        <v>130</v>
      </c>
      <c r="C105" s="396"/>
      <c r="D105" s="396"/>
      <c r="E105" s="396"/>
      <c r="F105" s="19">
        <f>F100</f>
        <v>0</v>
      </c>
      <c r="G105" s="166">
        <f>G100</f>
        <v>0</v>
      </c>
      <c r="H105" s="4"/>
    </row>
    <row r="106" spans="1:8" x14ac:dyDescent="0.2">
      <c r="A106" s="398" t="s">
        <v>89</v>
      </c>
      <c r="B106" s="399"/>
      <c r="C106" s="399"/>
      <c r="D106" s="399"/>
      <c r="E106" s="399"/>
      <c r="F106" s="400"/>
      <c r="G106" s="149">
        <f>SUM(G102:G105)</f>
        <v>0</v>
      </c>
      <c r="H106" s="4"/>
    </row>
    <row r="107" spans="1:8" x14ac:dyDescent="0.2">
      <c r="A107" s="412" t="s">
        <v>90</v>
      </c>
      <c r="B107" s="413"/>
      <c r="C107" s="413"/>
      <c r="D107" s="413"/>
      <c r="E107" s="413"/>
      <c r="F107" s="414"/>
      <c r="G107" s="415"/>
      <c r="H107" s="4"/>
    </row>
    <row r="108" spans="1:8" x14ac:dyDescent="0.2">
      <c r="A108" s="11" t="s">
        <v>27</v>
      </c>
      <c r="B108" s="50" t="str">
        <f>'Insumos Diversos'!A114</f>
        <v>Uniformes</v>
      </c>
      <c r="C108" s="53"/>
      <c r="D108" s="53"/>
      <c r="E108" s="14">
        <f>'Insumos Diversos'!G124</f>
        <v>0</v>
      </c>
      <c r="F108" s="25">
        <v>1</v>
      </c>
      <c r="G108" s="147">
        <f>ROUND(SUM(C108:E108),2)*F108</f>
        <v>0</v>
      </c>
      <c r="H108" s="4"/>
    </row>
    <row r="109" spans="1:8" s="34" customFormat="1" x14ac:dyDescent="0.2">
      <c r="A109" s="36" t="s">
        <v>28</v>
      </c>
      <c r="B109" s="183" t="str">
        <f>'Insumos Diversos'!A99</f>
        <v>EPI's</v>
      </c>
      <c r="C109" s="184"/>
      <c r="D109" s="184"/>
      <c r="E109" s="44">
        <f>'Insumos Diversos'!G112</f>
        <v>0</v>
      </c>
      <c r="F109" s="46">
        <v>1</v>
      </c>
      <c r="G109" s="147">
        <f>ROUND((E109*F109),2)</f>
        <v>0</v>
      </c>
      <c r="H109" s="35"/>
    </row>
    <row r="110" spans="1:8" s="34" customFormat="1" x14ac:dyDescent="0.2">
      <c r="A110" s="36" t="s">
        <v>29</v>
      </c>
      <c r="B110" s="183" t="str">
        <f>'Insumos Diversos'!A4</f>
        <v>MATERIAIS (Limpeza)</v>
      </c>
      <c r="C110" s="184"/>
      <c r="D110" s="184"/>
      <c r="E110" s="44">
        <v>0</v>
      </c>
      <c r="F110" s="47">
        <v>1</v>
      </c>
      <c r="G110" s="147">
        <f t="shared" ref="G110:G113" si="5">ROUND((E110*F110),2)</f>
        <v>0</v>
      </c>
      <c r="H110" s="35"/>
    </row>
    <row r="111" spans="1:8" s="34" customFormat="1" x14ac:dyDescent="0.2">
      <c r="A111" s="36" t="s">
        <v>30</v>
      </c>
      <c r="B111" s="183" t="str">
        <f>'Insumos Diversos'!A48</f>
        <v>UTENSÍLIOS - Jardinagem</v>
      </c>
      <c r="C111" s="184"/>
      <c r="D111" s="184"/>
      <c r="E111" s="44">
        <f>'Insumos Diversos'!G61</f>
        <v>0</v>
      </c>
      <c r="F111" s="47">
        <v>1</v>
      </c>
      <c r="G111" s="147">
        <f t="shared" si="5"/>
        <v>0</v>
      </c>
      <c r="H111" s="35"/>
    </row>
    <row r="112" spans="1:8" s="34" customFormat="1" x14ac:dyDescent="0.2">
      <c r="A112" s="36" t="s">
        <v>31</v>
      </c>
      <c r="B112" s="236" t="str">
        <f>'Insumos Diversos'!A63</f>
        <v>EQUIPAMENTOS - Uso Jardinagem</v>
      </c>
      <c r="C112" s="237"/>
      <c r="D112" s="237"/>
      <c r="E112" s="44">
        <f>'Insumos Diversos'!G67</f>
        <v>0</v>
      </c>
      <c r="F112" s="47">
        <v>1</v>
      </c>
      <c r="G112" s="147">
        <f t="shared" ref="G112" si="6">ROUND((E112*F112),2)</f>
        <v>0</v>
      </c>
      <c r="H112" s="35"/>
    </row>
    <row r="113" spans="1:8" s="34" customFormat="1" x14ac:dyDescent="0.2">
      <c r="A113" s="36" t="s">
        <v>33</v>
      </c>
      <c r="B113" s="183" t="str">
        <f>'Insumos Diversos'!A69</f>
        <v>UTENSÍLIOS (Uso Geral)</v>
      </c>
      <c r="C113" s="184"/>
      <c r="D113" s="184"/>
      <c r="E113" s="44">
        <f>'Insumos Diversos'!G81</f>
        <v>0</v>
      </c>
      <c r="F113" s="47">
        <v>1</v>
      </c>
      <c r="G113" s="147">
        <f t="shared" si="5"/>
        <v>0</v>
      </c>
      <c r="H113" s="35"/>
    </row>
    <row r="114" spans="1:8" s="34" customFormat="1" x14ac:dyDescent="0.2">
      <c r="A114" s="36" t="s">
        <v>47</v>
      </c>
      <c r="B114" s="183" t="str">
        <f>'Insumos Diversos'!A83</f>
        <v>MÁQUINAS E EQUIPAMENTOS (Uso Geral)</v>
      </c>
      <c r="C114" s="184"/>
      <c r="D114" s="184"/>
      <c r="E114" s="44">
        <f>'Insumos Diversos'!G97</f>
        <v>0</v>
      </c>
      <c r="F114" s="47">
        <v>1</v>
      </c>
      <c r="G114" s="147">
        <f>ROUND((E114*F114)/12,2)</f>
        <v>0</v>
      </c>
      <c r="H114" s="35"/>
    </row>
    <row r="115" spans="1:8" s="34" customFormat="1" x14ac:dyDescent="0.2">
      <c r="A115" s="36" t="s">
        <v>49</v>
      </c>
      <c r="B115" s="188" t="s">
        <v>58</v>
      </c>
      <c r="C115" s="189"/>
      <c r="D115" s="189"/>
      <c r="E115" s="44">
        <v>0</v>
      </c>
      <c r="F115" s="47">
        <v>1</v>
      </c>
      <c r="G115" s="147">
        <f>ROUND((E115*F115)/12,2)</f>
        <v>0</v>
      </c>
      <c r="H115" s="35"/>
    </row>
    <row r="116" spans="1:8" s="34" customFormat="1" x14ac:dyDescent="0.2">
      <c r="A116" s="427" t="s">
        <v>91</v>
      </c>
      <c r="B116" s="428"/>
      <c r="C116" s="428"/>
      <c r="D116" s="428"/>
      <c r="E116" s="428"/>
      <c r="F116" s="426"/>
      <c r="G116" s="149">
        <f>SUM(G108:G115)</f>
        <v>0</v>
      </c>
      <c r="H116" s="35"/>
    </row>
    <row r="117" spans="1:8" x14ac:dyDescent="0.2">
      <c r="A117" s="412" t="s">
        <v>92</v>
      </c>
      <c r="B117" s="413"/>
      <c r="C117" s="413"/>
      <c r="D117" s="413"/>
      <c r="E117" s="413"/>
      <c r="F117" s="414"/>
      <c r="G117" s="415"/>
      <c r="H117" s="4"/>
    </row>
    <row r="118" spans="1:8" s="22" customFormat="1" x14ac:dyDescent="0.2">
      <c r="A118" s="143">
        <v>3</v>
      </c>
      <c r="B118" s="20" t="s">
        <v>93</v>
      </c>
      <c r="C118" s="20"/>
      <c r="D118" s="20"/>
      <c r="E118" s="20"/>
      <c r="F118" s="20"/>
      <c r="G118" s="21"/>
      <c r="H118" s="4"/>
    </row>
    <row r="119" spans="1:8" x14ac:dyDescent="0.2">
      <c r="A119" s="11" t="s">
        <v>27</v>
      </c>
      <c r="B119" s="404" t="s">
        <v>94</v>
      </c>
      <c r="C119" s="405"/>
      <c r="D119" s="405"/>
      <c r="E119" s="405"/>
      <c r="F119" s="48">
        <v>0</v>
      </c>
      <c r="G119" s="13">
        <f>ROUND(G134*F119,2)</f>
        <v>0</v>
      </c>
      <c r="H119" s="4"/>
    </row>
    <row r="120" spans="1:8" x14ac:dyDescent="0.2">
      <c r="A120" s="5" t="s">
        <v>28</v>
      </c>
      <c r="B120" s="406" t="s">
        <v>95</v>
      </c>
      <c r="C120" s="407"/>
      <c r="D120" s="407"/>
      <c r="E120" s="407"/>
      <c r="F120" s="167">
        <v>0</v>
      </c>
      <c r="G120" s="151">
        <f>ROUND(((G134+G119)*F120),2)</f>
        <v>0</v>
      </c>
      <c r="H120" s="4"/>
    </row>
    <row r="121" spans="1:8" x14ac:dyDescent="0.2">
      <c r="A121" s="5" t="s">
        <v>29</v>
      </c>
      <c r="B121" s="408" t="s">
        <v>96</v>
      </c>
      <c r="C121" s="409"/>
      <c r="D121" s="409"/>
      <c r="E121" s="409"/>
      <c r="F121" s="167"/>
      <c r="G121" s="151"/>
      <c r="H121" s="4"/>
    </row>
    <row r="122" spans="1:8" x14ac:dyDescent="0.2">
      <c r="A122" s="5" t="s">
        <v>97</v>
      </c>
      <c r="B122" s="406" t="s">
        <v>98</v>
      </c>
      <c r="C122" s="407"/>
      <c r="D122" s="407"/>
      <c r="E122" s="407"/>
      <c r="F122" s="172">
        <v>0</v>
      </c>
      <c r="G122" s="151">
        <f ca="1">ROUND(G$138*F122,2)</f>
        <v>0</v>
      </c>
      <c r="H122" s="4"/>
    </row>
    <row r="123" spans="1:8" s="3" customFormat="1" x14ac:dyDescent="0.2">
      <c r="A123" s="5" t="s">
        <v>99</v>
      </c>
      <c r="B123" s="406" t="s">
        <v>100</v>
      </c>
      <c r="C123" s="407"/>
      <c r="D123" s="407"/>
      <c r="E123" s="407"/>
      <c r="F123" s="167">
        <v>0</v>
      </c>
      <c r="G123" s="151">
        <f ca="1">ROUND(G$138*F123,2)</f>
        <v>0</v>
      </c>
      <c r="H123" s="4"/>
    </row>
    <row r="124" spans="1:8" x14ac:dyDescent="0.2">
      <c r="A124" s="5" t="s">
        <v>101</v>
      </c>
      <c r="B124" s="406" t="s">
        <v>11</v>
      </c>
      <c r="C124" s="407"/>
      <c r="D124" s="407"/>
      <c r="E124" s="407"/>
      <c r="F124" s="167">
        <v>0</v>
      </c>
      <c r="G124" s="151">
        <f ca="1">ROUND(G$138*F124,2)</f>
        <v>0</v>
      </c>
      <c r="H124" s="4"/>
    </row>
    <row r="125" spans="1:8" x14ac:dyDescent="0.2">
      <c r="A125" s="5" t="s">
        <v>157</v>
      </c>
      <c r="B125" s="406" t="s">
        <v>147</v>
      </c>
      <c r="C125" s="407"/>
      <c r="D125" s="407"/>
      <c r="E125" s="407"/>
      <c r="F125" s="167">
        <v>0</v>
      </c>
      <c r="G125" s="151">
        <f ca="1">ROUND(G$138*F125,2)</f>
        <v>0</v>
      </c>
      <c r="H125" s="4"/>
    </row>
    <row r="126" spans="1:8" x14ac:dyDescent="0.2">
      <c r="A126" s="5"/>
      <c r="B126" s="410" t="s">
        <v>102</v>
      </c>
      <c r="C126" s="411"/>
      <c r="D126" s="411"/>
      <c r="E126" s="411"/>
      <c r="F126" s="173">
        <f>SUM(F122:F125)</f>
        <v>0</v>
      </c>
      <c r="G126" s="174">
        <f ca="1">SUM(G122:G125)</f>
        <v>0</v>
      </c>
      <c r="H126" s="4">
        <f ca="1">ROUND(G138*F126,2)</f>
        <v>0</v>
      </c>
    </row>
    <row r="127" spans="1:8" x14ac:dyDescent="0.2">
      <c r="A127" s="398" t="s">
        <v>103</v>
      </c>
      <c r="B127" s="399"/>
      <c r="C127" s="399"/>
      <c r="D127" s="399"/>
      <c r="E127" s="399"/>
      <c r="F127" s="24">
        <f>SUM(F119,F120,F126)</f>
        <v>0</v>
      </c>
      <c r="G127" s="170">
        <f ca="1">SUM(G119:G125)</f>
        <v>0</v>
      </c>
      <c r="H127" s="4"/>
    </row>
    <row r="128" spans="1:8" x14ac:dyDescent="0.2">
      <c r="A128" s="412" t="s">
        <v>104</v>
      </c>
      <c r="B128" s="413"/>
      <c r="C128" s="413"/>
      <c r="D128" s="413"/>
      <c r="E128" s="413"/>
      <c r="F128" s="414"/>
      <c r="G128" s="415"/>
      <c r="H128" s="4"/>
    </row>
    <row r="129" spans="1:8" x14ac:dyDescent="0.2">
      <c r="A129" s="16" t="s">
        <v>27</v>
      </c>
      <c r="B129" s="416" t="s">
        <v>105</v>
      </c>
      <c r="C129" s="417"/>
      <c r="D129" s="417"/>
      <c r="E129" s="417"/>
      <c r="F129" s="418"/>
      <c r="G129" s="18">
        <f>G34</f>
        <v>0</v>
      </c>
      <c r="H129" s="4"/>
    </row>
    <row r="130" spans="1:8" x14ac:dyDescent="0.2">
      <c r="A130" s="165" t="s">
        <v>28</v>
      </c>
      <c r="B130" s="389" t="s">
        <v>106</v>
      </c>
      <c r="C130" s="390"/>
      <c r="D130" s="390"/>
      <c r="E130" s="390"/>
      <c r="F130" s="391"/>
      <c r="G130" s="166">
        <f>G68</f>
        <v>0</v>
      </c>
      <c r="H130" s="4"/>
    </row>
    <row r="131" spans="1:8" x14ac:dyDescent="0.2">
      <c r="A131" s="165" t="s">
        <v>29</v>
      </c>
      <c r="B131" s="389" t="s">
        <v>107</v>
      </c>
      <c r="C131" s="390"/>
      <c r="D131" s="390"/>
      <c r="E131" s="390"/>
      <c r="F131" s="391"/>
      <c r="G131" s="166">
        <f>G77</f>
        <v>0</v>
      </c>
      <c r="H131" s="4"/>
    </row>
    <row r="132" spans="1:8" x14ac:dyDescent="0.2">
      <c r="A132" s="165" t="s">
        <v>30</v>
      </c>
      <c r="B132" s="389" t="s">
        <v>108</v>
      </c>
      <c r="C132" s="390"/>
      <c r="D132" s="390"/>
      <c r="E132" s="390"/>
      <c r="F132" s="391"/>
      <c r="G132" s="166">
        <f>G106</f>
        <v>0</v>
      </c>
      <c r="H132" s="4"/>
    </row>
    <row r="133" spans="1:8" x14ac:dyDescent="0.2">
      <c r="A133" s="165" t="s">
        <v>31</v>
      </c>
      <c r="B133" s="389" t="s">
        <v>109</v>
      </c>
      <c r="C133" s="390"/>
      <c r="D133" s="390"/>
      <c r="E133" s="390"/>
      <c r="F133" s="391"/>
      <c r="G133" s="166">
        <f>G116</f>
        <v>0</v>
      </c>
      <c r="H133" s="4"/>
    </row>
    <row r="134" spans="1:8" x14ac:dyDescent="0.2">
      <c r="A134" s="165"/>
      <c r="B134" s="392" t="s">
        <v>110</v>
      </c>
      <c r="C134" s="393"/>
      <c r="D134" s="393"/>
      <c r="E134" s="393"/>
      <c r="F134" s="394"/>
      <c r="G134" s="166">
        <f>SUM(G129:G133)</f>
        <v>0</v>
      </c>
      <c r="H134" s="4"/>
    </row>
    <row r="135" spans="1:8" x14ac:dyDescent="0.2">
      <c r="A135" s="165" t="s">
        <v>33</v>
      </c>
      <c r="B135" s="395" t="s">
        <v>111</v>
      </c>
      <c r="C135" s="396"/>
      <c r="D135" s="396"/>
      <c r="E135" s="396"/>
      <c r="F135" s="397"/>
      <c r="G135" s="166">
        <f ca="1">G127</f>
        <v>0</v>
      </c>
      <c r="H135" s="4"/>
    </row>
    <row r="136" spans="1:8" x14ac:dyDescent="0.2">
      <c r="A136" s="398" t="s">
        <v>112</v>
      </c>
      <c r="B136" s="399"/>
      <c r="C136" s="399"/>
      <c r="D136" s="399"/>
      <c r="E136" s="399"/>
      <c r="F136" s="400"/>
      <c r="G136" s="149">
        <f ca="1">SUM(G134:G135)</f>
        <v>0</v>
      </c>
      <c r="H136" s="4">
        <f ca="1">SUM(G129:G135)-G134</f>
        <v>0</v>
      </c>
    </row>
    <row r="137" spans="1:8" x14ac:dyDescent="0.2">
      <c r="A137" s="401" t="s">
        <v>12</v>
      </c>
      <c r="B137" s="402"/>
      <c r="C137" s="402"/>
      <c r="D137" s="402"/>
      <c r="E137" s="402"/>
      <c r="F137" s="402"/>
      <c r="G137" s="403"/>
      <c r="H137" s="4"/>
    </row>
    <row r="138" spans="1:8" x14ac:dyDescent="0.2">
      <c r="A138" s="26"/>
      <c r="B138" s="27" t="s">
        <v>113</v>
      </c>
      <c r="C138" s="27"/>
      <c r="D138" s="27"/>
      <c r="E138" s="27"/>
      <c r="F138" s="28"/>
      <c r="G138" s="29">
        <f ca="1">G136</f>
        <v>0</v>
      </c>
      <c r="H138" s="4"/>
    </row>
    <row r="139" spans="1:8" x14ac:dyDescent="0.2">
      <c r="A139" s="175"/>
      <c r="B139" s="30" t="s">
        <v>114</v>
      </c>
      <c r="C139" s="30"/>
      <c r="D139" s="30"/>
      <c r="E139" s="30"/>
      <c r="F139" s="31">
        <f>F21</f>
        <v>1</v>
      </c>
      <c r="G139" s="176">
        <f ca="1">G138*F139</f>
        <v>0</v>
      </c>
      <c r="H139" s="4"/>
    </row>
    <row r="140" spans="1:8" ht="13.5" thickBot="1" x14ac:dyDescent="0.25">
      <c r="A140" s="177"/>
      <c r="B140" s="178" t="s">
        <v>115</v>
      </c>
      <c r="C140" s="178"/>
      <c r="D140" s="178"/>
      <c r="E140" s="178"/>
      <c r="F140" s="179"/>
      <c r="G140" s="180">
        <f>F21*F22</f>
        <v>1</v>
      </c>
      <c r="H140" s="4"/>
    </row>
    <row r="141" spans="1:8" x14ac:dyDescent="0.2">
      <c r="F141" s="183"/>
    </row>
    <row r="148" spans="7:7" x14ac:dyDescent="0.2">
      <c r="G148" s="32"/>
    </row>
  </sheetData>
  <mergeCells count="140">
    <mergeCell ref="A1:G1"/>
    <mergeCell ref="A2:C2"/>
    <mergeCell ref="F2:G2"/>
    <mergeCell ref="A3:G4"/>
    <mergeCell ref="A5:G5"/>
    <mergeCell ref="A6:E6"/>
    <mergeCell ref="F6:G6"/>
    <mergeCell ref="A12:E12"/>
    <mergeCell ref="F12:G12"/>
    <mergeCell ref="A13:E13"/>
    <mergeCell ref="F13:G13"/>
    <mergeCell ref="A14:G14"/>
    <mergeCell ref="A15:E15"/>
    <mergeCell ref="F15:G15"/>
    <mergeCell ref="A7:E7"/>
    <mergeCell ref="F7:G7"/>
    <mergeCell ref="A8:G9"/>
    <mergeCell ref="A10:E10"/>
    <mergeCell ref="F10:G10"/>
    <mergeCell ref="A11:E11"/>
    <mergeCell ref="F11:G11"/>
    <mergeCell ref="A19:E19"/>
    <mergeCell ref="F19:G19"/>
    <mergeCell ref="A20:E20"/>
    <mergeCell ref="F20:G20"/>
    <mergeCell ref="A21:E21"/>
    <mergeCell ref="F21:G21"/>
    <mergeCell ref="A16:E16"/>
    <mergeCell ref="F16:G16"/>
    <mergeCell ref="A17:E17"/>
    <mergeCell ref="F17:G17"/>
    <mergeCell ref="A18:E18"/>
    <mergeCell ref="F18:G18"/>
    <mergeCell ref="B26:E26"/>
    <mergeCell ref="B27:E27"/>
    <mergeCell ref="B28:E28"/>
    <mergeCell ref="B29:E29"/>
    <mergeCell ref="B30:E30"/>
    <mergeCell ref="B31:E31"/>
    <mergeCell ref="A22:E22"/>
    <mergeCell ref="F22:G22"/>
    <mergeCell ref="A23:E23"/>
    <mergeCell ref="F23:G23"/>
    <mergeCell ref="A24:G24"/>
    <mergeCell ref="A25:G25"/>
    <mergeCell ref="B38:E38"/>
    <mergeCell ref="B39:E39"/>
    <mergeCell ref="A41:E41"/>
    <mergeCell ref="A42:G42"/>
    <mergeCell ref="B43:E43"/>
    <mergeCell ref="B44:E44"/>
    <mergeCell ref="B32:E32"/>
    <mergeCell ref="B33:E33"/>
    <mergeCell ref="A34:F34"/>
    <mergeCell ref="A35:G35"/>
    <mergeCell ref="A36:G36"/>
    <mergeCell ref="B37:E37"/>
    <mergeCell ref="A51:E51"/>
    <mergeCell ref="A52:G52"/>
    <mergeCell ref="B53:D53"/>
    <mergeCell ref="B54:D54"/>
    <mergeCell ref="B55:D55"/>
    <mergeCell ref="B56:D56"/>
    <mergeCell ref="B45:E45"/>
    <mergeCell ref="B46:E46"/>
    <mergeCell ref="B47:E47"/>
    <mergeCell ref="B48:E48"/>
    <mergeCell ref="B49:E49"/>
    <mergeCell ref="B50:E50"/>
    <mergeCell ref="A63:F63"/>
    <mergeCell ref="A64:G64"/>
    <mergeCell ref="B65:E65"/>
    <mergeCell ref="B66:E66"/>
    <mergeCell ref="B67:F67"/>
    <mergeCell ref="A68:F68"/>
    <mergeCell ref="B57:D57"/>
    <mergeCell ref="B58:D58"/>
    <mergeCell ref="B59:D59"/>
    <mergeCell ref="B60:D60"/>
    <mergeCell ref="B61:D61"/>
    <mergeCell ref="B62:D62"/>
    <mergeCell ref="B76:E76"/>
    <mergeCell ref="A77:E77"/>
    <mergeCell ref="A78:G78"/>
    <mergeCell ref="A79:G79"/>
    <mergeCell ref="B80:E80"/>
    <mergeCell ref="B81:E81"/>
    <mergeCell ref="A69:G69"/>
    <mergeCell ref="B71:E71"/>
    <mergeCell ref="B72:E72"/>
    <mergeCell ref="B73:E73"/>
    <mergeCell ref="B74:E74"/>
    <mergeCell ref="B75:E75"/>
    <mergeCell ref="B88:E88"/>
    <mergeCell ref="B89:E89"/>
    <mergeCell ref="B90:E90"/>
    <mergeCell ref="B91:E91"/>
    <mergeCell ref="A92:E92"/>
    <mergeCell ref="A93:G93"/>
    <mergeCell ref="B82:E82"/>
    <mergeCell ref="B83:E83"/>
    <mergeCell ref="B84:E84"/>
    <mergeCell ref="B85:E85"/>
    <mergeCell ref="A86:E86"/>
    <mergeCell ref="A87:G87"/>
    <mergeCell ref="A100:E100"/>
    <mergeCell ref="A101:G101"/>
    <mergeCell ref="B102:E102"/>
    <mergeCell ref="B103:E103"/>
    <mergeCell ref="B104:E104"/>
    <mergeCell ref="B105:E105"/>
    <mergeCell ref="B94:E94"/>
    <mergeCell ref="B95:E95"/>
    <mergeCell ref="A96:E96"/>
    <mergeCell ref="A97:G97"/>
    <mergeCell ref="B98:E98"/>
    <mergeCell ref="B99:E99"/>
    <mergeCell ref="B121:E121"/>
    <mergeCell ref="B122:E122"/>
    <mergeCell ref="B123:E123"/>
    <mergeCell ref="B124:E124"/>
    <mergeCell ref="B125:E125"/>
    <mergeCell ref="B126:E126"/>
    <mergeCell ref="A106:F106"/>
    <mergeCell ref="A107:G107"/>
    <mergeCell ref="A116:F116"/>
    <mergeCell ref="A117:G117"/>
    <mergeCell ref="B119:E119"/>
    <mergeCell ref="B120:E120"/>
    <mergeCell ref="B133:F133"/>
    <mergeCell ref="B134:F134"/>
    <mergeCell ref="B135:F135"/>
    <mergeCell ref="A136:F136"/>
    <mergeCell ref="A137:G137"/>
    <mergeCell ref="A127:E127"/>
    <mergeCell ref="A128:G128"/>
    <mergeCell ref="B129:F129"/>
    <mergeCell ref="B130:F130"/>
    <mergeCell ref="B131:F131"/>
    <mergeCell ref="B132:F132"/>
  </mergeCells>
  <printOptions horizontalCentered="1"/>
  <pageMargins left="0.78740157480314965" right="0.78740157480314965" top="0.59055118110236227" bottom="0.98425196850393704" header="0.11811023622047245" footer="0.31496062992125984"/>
  <pageSetup paperSize="9" scale="78" firstPageNumber="0" fitToHeight="2" orientation="portrait" r:id="rId1"/>
  <headerFooter alignWithMargins="0">
    <oddHeader>&amp;R&amp;9Modelo (Nome da Empresa)</oddHeader>
    <oddFooter>&amp;C&amp;9&amp;A - Pag. &amp;P</oddFooter>
  </headerFooter>
  <rowBreaks count="1" manualBreakCount="1">
    <brk id="68" max="6"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IM174"/>
  <sheetViews>
    <sheetView showGridLines="0" view="pageBreakPreview" zoomScaleNormal="100" zoomScaleSheetLayoutView="100" workbookViewId="0">
      <selection activeCell="B3" sqref="B3:H3"/>
    </sheetView>
  </sheetViews>
  <sheetFormatPr defaultColWidth="11.42578125" defaultRowHeight="16.5" x14ac:dyDescent="0.3"/>
  <cols>
    <col min="1" max="1" width="3" style="60" bestFit="1" customWidth="1"/>
    <col min="2" max="2" width="44.28515625" style="60" customWidth="1"/>
    <col min="3" max="8" width="14.5703125" style="60" customWidth="1"/>
    <col min="9" max="16384" width="11.42578125" style="60"/>
  </cols>
  <sheetData>
    <row r="1" spans="2:12" s="33" customFormat="1" ht="26.25" customHeight="1" x14ac:dyDescent="0.3">
      <c r="B1" s="541" t="s">
        <v>235</v>
      </c>
      <c r="C1" s="542"/>
      <c r="D1" s="542"/>
      <c r="E1" s="542"/>
      <c r="F1" s="542"/>
      <c r="G1" s="542"/>
      <c r="H1" s="543"/>
      <c r="I1" s="60"/>
      <c r="L1" s="54"/>
    </row>
    <row r="2" spans="2:12" s="33" customFormat="1" ht="26.25" customHeight="1" thickBot="1" x14ac:dyDescent="0.35">
      <c r="B2" s="544" t="s">
        <v>413</v>
      </c>
      <c r="C2" s="545"/>
      <c r="D2" s="545"/>
      <c r="E2" s="545"/>
      <c r="F2" s="545"/>
      <c r="G2" s="545"/>
      <c r="H2" s="546"/>
      <c r="I2" s="60"/>
      <c r="L2" s="54"/>
    </row>
    <row r="3" spans="2:12" s="33" customFormat="1" ht="38.25" customHeight="1" thickBot="1" x14ac:dyDescent="0.35">
      <c r="B3" s="547" t="s">
        <v>398</v>
      </c>
      <c r="C3" s="548"/>
      <c r="D3" s="548"/>
      <c r="E3" s="548"/>
      <c r="F3" s="548"/>
      <c r="G3" s="548"/>
      <c r="H3" s="549"/>
      <c r="I3" s="60"/>
      <c r="J3" s="526"/>
      <c r="K3" s="526"/>
      <c r="L3" s="54"/>
    </row>
    <row r="4" spans="2:12" ht="14.25" customHeight="1" x14ac:dyDescent="0.3">
      <c r="B4" s="79"/>
      <c r="C4" s="62"/>
      <c r="D4" s="62"/>
      <c r="E4" s="62"/>
      <c r="F4" s="62"/>
      <c r="G4" s="62"/>
      <c r="H4" s="80"/>
    </row>
    <row r="5" spans="2:12" ht="15.95" customHeight="1" x14ac:dyDescent="0.3">
      <c r="B5" s="502" t="s">
        <v>161</v>
      </c>
      <c r="C5" s="503"/>
      <c r="D5" s="503"/>
      <c r="E5" s="503"/>
      <c r="F5" s="503"/>
      <c r="G5" s="503"/>
      <c r="H5" s="504"/>
    </row>
    <row r="6" spans="2:12" ht="15.95" customHeight="1" thickBot="1" x14ac:dyDescent="0.35">
      <c r="B6" s="502"/>
      <c r="C6" s="503"/>
      <c r="D6" s="503"/>
      <c r="E6" s="503"/>
      <c r="F6" s="503"/>
      <c r="G6" s="503"/>
      <c r="H6" s="504"/>
    </row>
    <row r="7" spans="2:12" ht="15.95" customHeight="1" thickBot="1" x14ac:dyDescent="0.35">
      <c r="B7" s="224" t="s">
        <v>180</v>
      </c>
      <c r="C7" s="505" t="s">
        <v>239</v>
      </c>
      <c r="D7" s="505"/>
      <c r="E7" s="505"/>
      <c r="F7" s="505"/>
      <c r="G7" s="506"/>
      <c r="H7" s="80"/>
    </row>
    <row r="8" spans="2:12" ht="48.6" customHeight="1" thickBot="1" x14ac:dyDescent="0.35">
      <c r="B8" s="225" t="s">
        <v>211</v>
      </c>
      <c r="C8" s="226" t="s">
        <v>179</v>
      </c>
      <c r="D8" s="226" t="s">
        <v>185</v>
      </c>
      <c r="E8" s="226" t="s">
        <v>379</v>
      </c>
      <c r="F8" s="227" t="s">
        <v>381</v>
      </c>
      <c r="G8" s="131"/>
      <c r="H8" s="80"/>
    </row>
    <row r="9" spans="2:12" ht="15.95" customHeight="1" x14ac:dyDescent="0.3">
      <c r="B9" s="134" t="s">
        <v>365</v>
      </c>
      <c r="C9" s="63">
        <v>632.54</v>
      </c>
      <c r="D9" s="217">
        <v>800</v>
      </c>
      <c r="E9" s="218">
        <f>C9/D9</f>
        <v>0.79</v>
      </c>
      <c r="F9" s="523">
        <f>ROUNDUP(SUM(E9:E14),0)</f>
        <v>6</v>
      </c>
      <c r="G9" s="527"/>
      <c r="H9" s="80"/>
    </row>
    <row r="10" spans="2:12" ht="15.95" customHeight="1" x14ac:dyDescent="0.3">
      <c r="B10" s="228" t="s">
        <v>158</v>
      </c>
      <c r="C10" s="63">
        <v>18822.37</v>
      </c>
      <c r="D10" s="217">
        <v>9000</v>
      </c>
      <c r="E10" s="218">
        <f>C10/D10</f>
        <v>2.09</v>
      </c>
      <c r="F10" s="524"/>
      <c r="G10" s="527"/>
      <c r="H10" s="80"/>
    </row>
    <row r="11" spans="2:12" ht="15.95" customHeight="1" x14ac:dyDescent="0.3">
      <c r="B11" s="228" t="s">
        <v>159</v>
      </c>
      <c r="C11" s="216">
        <v>1.62</v>
      </c>
      <c r="D11" s="217">
        <v>130</v>
      </c>
      <c r="E11" s="218">
        <f t="shared" ref="E11:E13" si="0">C11/D11</f>
        <v>0.01</v>
      </c>
      <c r="F11" s="524"/>
      <c r="G11" s="527"/>
      <c r="H11" s="80"/>
    </row>
    <row r="12" spans="2:12" ht="15.95" customHeight="1" x14ac:dyDescent="0.3">
      <c r="B12" s="228" t="s">
        <v>160</v>
      </c>
      <c r="C12" s="216">
        <v>64.09</v>
      </c>
      <c r="D12" s="217">
        <v>300</v>
      </c>
      <c r="E12" s="218">
        <f t="shared" si="0"/>
        <v>0.21</v>
      </c>
      <c r="F12" s="524"/>
      <c r="G12" s="527"/>
      <c r="H12" s="80"/>
    </row>
    <row r="13" spans="2:12" ht="15.95" customHeight="1" x14ac:dyDescent="0.3">
      <c r="B13" s="135" t="s">
        <v>367</v>
      </c>
      <c r="C13" s="216">
        <v>54.6</v>
      </c>
      <c r="D13" s="217">
        <v>200</v>
      </c>
      <c r="E13" s="218">
        <f t="shared" si="0"/>
        <v>0.27</v>
      </c>
      <c r="F13" s="524"/>
      <c r="G13" s="527"/>
      <c r="H13" s="80"/>
    </row>
    <row r="14" spans="2:12" ht="15.95" customHeight="1" thickBot="1" x14ac:dyDescent="0.35">
      <c r="B14" s="228" t="s">
        <v>366</v>
      </c>
      <c r="C14" s="216">
        <v>22000</v>
      </c>
      <c r="D14" s="217">
        <v>9000</v>
      </c>
      <c r="E14" s="218">
        <f>C14/D14</f>
        <v>2.44</v>
      </c>
      <c r="F14" s="525"/>
      <c r="G14" s="242">
        <f>SUM(C9:C14)</f>
        <v>41575.22</v>
      </c>
      <c r="H14" s="80"/>
    </row>
    <row r="15" spans="2:12" ht="15.95" customHeight="1" x14ac:dyDescent="0.3">
      <c r="B15" s="529" t="s">
        <v>183</v>
      </c>
      <c r="C15" s="530"/>
      <c r="D15" s="530"/>
      <c r="E15" s="530"/>
      <c r="F15" s="229">
        <f>'Agente de Higienização_CEPIR'!F22</f>
        <v>5</v>
      </c>
      <c r="G15" s="221"/>
      <c r="H15" s="80"/>
    </row>
    <row r="16" spans="2:12" ht="15.95" customHeight="1" x14ac:dyDescent="0.3">
      <c r="B16" s="531" t="s">
        <v>237</v>
      </c>
      <c r="C16" s="532"/>
      <c r="D16" s="532"/>
      <c r="E16" s="532"/>
      <c r="F16" s="219">
        <f>Jardineiro_CEPIR!F22</f>
        <v>1</v>
      </c>
      <c r="G16" s="222"/>
      <c r="H16" s="80"/>
    </row>
    <row r="17" spans="2:8" ht="15.95" customHeight="1" thickBot="1" x14ac:dyDescent="0.35">
      <c r="B17" s="533" t="s">
        <v>376</v>
      </c>
      <c r="C17" s="534"/>
      <c r="D17" s="534"/>
      <c r="E17" s="534"/>
      <c r="F17" s="214">
        <f>SUM(F15:F16)</f>
        <v>6</v>
      </c>
      <c r="G17" s="223"/>
      <c r="H17" s="80"/>
    </row>
    <row r="18" spans="2:8" ht="15.95" customHeight="1" thickBot="1" x14ac:dyDescent="0.35">
      <c r="B18" s="79"/>
      <c r="C18" s="62"/>
      <c r="D18" s="61"/>
      <c r="E18" s="62"/>
      <c r="F18" s="62"/>
      <c r="G18" s="62"/>
      <c r="H18" s="80"/>
    </row>
    <row r="19" spans="2:8" ht="29.45" customHeight="1" thickBot="1" x14ac:dyDescent="0.35">
      <c r="B19" s="132" t="s">
        <v>212</v>
      </c>
      <c r="C19" s="133" t="s">
        <v>187</v>
      </c>
      <c r="D19" s="131"/>
      <c r="E19" s="131"/>
      <c r="F19" s="62"/>
      <c r="G19" s="62"/>
      <c r="H19" s="80"/>
    </row>
    <row r="20" spans="2:8" ht="15.95" customHeight="1" x14ac:dyDescent="0.3">
      <c r="B20" s="85" t="str">
        <f>'Agente de Higienização_CEGUA'!F16</f>
        <v>Agente de Higienização</v>
      </c>
      <c r="C20" s="91">
        <f ca="1">'Agente de Higienização_CEPIR'!G139</f>
        <v>0</v>
      </c>
      <c r="D20" s="130"/>
      <c r="E20" s="130"/>
      <c r="F20" s="62"/>
      <c r="G20" s="62"/>
      <c r="H20" s="86"/>
    </row>
    <row r="21" spans="2:8" ht="15.95" customHeight="1" x14ac:dyDescent="0.3">
      <c r="B21" s="85" t="str">
        <f>Jardineiro_CEGUA!F16</f>
        <v>Jardineiro</v>
      </c>
      <c r="C21" s="91">
        <f ca="1">Jardineiro_CEPIR!G139</f>
        <v>0</v>
      </c>
      <c r="D21" s="130"/>
      <c r="E21" s="130"/>
      <c r="F21" s="62"/>
      <c r="G21" s="62"/>
      <c r="H21" s="86"/>
    </row>
    <row r="22" spans="2:8" ht="15.95" customHeight="1" thickBot="1" x14ac:dyDescent="0.35">
      <c r="B22" s="79"/>
      <c r="C22" s="62"/>
      <c r="D22" s="61"/>
      <c r="E22" s="62"/>
      <c r="F22" s="62"/>
      <c r="G22" s="62"/>
      <c r="H22" s="80"/>
    </row>
    <row r="23" spans="2:8" ht="28.5" customHeight="1" thickBot="1" x14ac:dyDescent="0.35">
      <c r="B23" s="215" t="s">
        <v>169</v>
      </c>
      <c r="C23" s="78" t="s">
        <v>186</v>
      </c>
      <c r="D23" s="78" t="s">
        <v>178</v>
      </c>
      <c r="E23" s="78" t="s">
        <v>177</v>
      </c>
      <c r="F23" s="62"/>
      <c r="G23" s="62"/>
      <c r="H23" s="80"/>
    </row>
    <row r="24" spans="2:8" s="65" customFormat="1" ht="15.95" customHeight="1" x14ac:dyDescent="0.3">
      <c r="B24" s="87" t="s">
        <v>167</v>
      </c>
      <c r="C24" s="88"/>
      <c r="D24" s="88"/>
      <c r="E24" s="89"/>
      <c r="F24" s="62"/>
      <c r="G24" s="62"/>
      <c r="H24" s="80"/>
    </row>
    <row r="25" spans="2:8" s="65" customFormat="1" ht="15.95" customHeight="1" x14ac:dyDescent="0.3">
      <c r="B25" s="85" t="str">
        <f>B20</f>
        <v>Agente de Higienização</v>
      </c>
      <c r="C25" s="246">
        <f>ROUND(1/800,9)*0</f>
        <v>0</v>
      </c>
      <c r="D25" s="66">
        <f ca="1">C20</f>
        <v>0</v>
      </c>
      <c r="E25" s="114">
        <f ca="1">ROUND(D25*C25,2)</f>
        <v>0</v>
      </c>
      <c r="F25" s="62"/>
      <c r="G25" s="62"/>
      <c r="H25" s="80"/>
    </row>
    <row r="26" spans="2:8" s="65" customFormat="1" ht="15.95" customHeight="1" thickBot="1" x14ac:dyDescent="0.35">
      <c r="B26" s="109"/>
      <c r="C26" s="535" t="s">
        <v>176</v>
      </c>
      <c r="D26" s="536"/>
      <c r="E26" s="120">
        <f ca="1">SUM(E25:E25)</f>
        <v>0</v>
      </c>
      <c r="F26" s="62"/>
      <c r="G26" s="62"/>
      <c r="H26" s="80"/>
    </row>
    <row r="27" spans="2:8" s="65" customFormat="1" ht="30.75" customHeight="1" thickBot="1" x14ac:dyDescent="0.35">
      <c r="B27" s="215" t="s">
        <v>169</v>
      </c>
      <c r="C27" s="78" t="s">
        <v>186</v>
      </c>
      <c r="D27" s="78" t="s">
        <v>178</v>
      </c>
      <c r="E27" s="78" t="s">
        <v>177</v>
      </c>
      <c r="F27" s="62"/>
      <c r="G27" s="62"/>
      <c r="H27" s="80"/>
    </row>
    <row r="28" spans="2:8" s="65" customFormat="1" ht="15.95" customHeight="1" x14ac:dyDescent="0.3">
      <c r="B28" s="87" t="s">
        <v>165</v>
      </c>
      <c r="C28" s="88"/>
      <c r="D28" s="88"/>
      <c r="E28" s="89"/>
      <c r="F28" s="62"/>
      <c r="G28" s="62"/>
      <c r="H28" s="80"/>
    </row>
    <row r="29" spans="2:8" s="65" customFormat="1" ht="15.95" customHeight="1" x14ac:dyDescent="0.3">
      <c r="B29" s="85" t="str">
        <f>B20</f>
        <v>Agente de Higienização</v>
      </c>
      <c r="C29" s="246">
        <f>ROUND(1/9000,9)*0</f>
        <v>0</v>
      </c>
      <c r="D29" s="66">
        <f ca="1">C20</f>
        <v>0</v>
      </c>
      <c r="E29" s="114">
        <f ca="1">ROUND(D29*C29,2)</f>
        <v>0</v>
      </c>
      <c r="F29" s="62"/>
      <c r="G29" s="62"/>
      <c r="H29" s="80"/>
    </row>
    <row r="30" spans="2:8" s="65" customFormat="1" ht="15.95" customHeight="1" thickBot="1" x14ac:dyDescent="0.35">
      <c r="B30" s="109"/>
      <c r="C30" s="535" t="s">
        <v>175</v>
      </c>
      <c r="D30" s="536"/>
      <c r="E30" s="120">
        <f ca="1">SUM(E29:E29)</f>
        <v>0</v>
      </c>
      <c r="F30" s="62"/>
      <c r="G30" s="62"/>
      <c r="H30" s="80"/>
    </row>
    <row r="31" spans="2:8" s="65" customFormat="1" ht="15.95" customHeight="1" x14ac:dyDescent="0.3">
      <c r="B31" s="81" t="s">
        <v>369</v>
      </c>
      <c r="C31" s="70"/>
      <c r="D31" s="70"/>
      <c r="E31" s="89"/>
      <c r="F31" s="62"/>
      <c r="G31" s="62"/>
      <c r="H31" s="80"/>
    </row>
    <row r="32" spans="2:8" s="65" customFormat="1" ht="15.95" customHeight="1" x14ac:dyDescent="0.3">
      <c r="B32" s="85" t="str">
        <f>B20</f>
        <v>Agente de Higienização</v>
      </c>
      <c r="C32" s="246">
        <f>ROUND(1/200,9)*0</f>
        <v>0</v>
      </c>
      <c r="D32" s="68">
        <f ca="1">C20</f>
        <v>0</v>
      </c>
      <c r="E32" s="67">
        <f ca="1">ROUND(D32*C32,2)</f>
        <v>0</v>
      </c>
      <c r="F32" s="62"/>
      <c r="G32" s="62"/>
      <c r="H32" s="80"/>
    </row>
    <row r="33" spans="1:8" s="69" customFormat="1" ht="15.95" customHeight="1" thickBot="1" x14ac:dyDescent="0.35">
      <c r="B33" s="109"/>
      <c r="C33" s="535" t="s">
        <v>370</v>
      </c>
      <c r="D33" s="536"/>
      <c r="E33" s="111">
        <f ca="1">SUM(E32)</f>
        <v>0</v>
      </c>
      <c r="F33" s="62"/>
      <c r="G33" s="62"/>
      <c r="H33" s="80"/>
    </row>
    <row r="34" spans="1:8" s="65" customFormat="1" ht="15.95" customHeight="1" thickBot="1" x14ac:dyDescent="0.35">
      <c r="B34" s="90"/>
      <c r="C34" s="62"/>
      <c r="D34" s="61"/>
      <c r="E34" s="62"/>
      <c r="F34" s="61"/>
      <c r="G34" s="62"/>
      <c r="H34" s="80"/>
    </row>
    <row r="35" spans="1:8" s="65" customFormat="1" ht="15.95" customHeight="1" thickBot="1" x14ac:dyDescent="0.35">
      <c r="B35" s="528" t="s">
        <v>169</v>
      </c>
      <c r="C35" s="518" t="s">
        <v>186</v>
      </c>
      <c r="D35" s="518" t="s">
        <v>382</v>
      </c>
      <c r="E35" s="518" t="s">
        <v>383</v>
      </c>
      <c r="F35" s="518" t="s">
        <v>174</v>
      </c>
      <c r="G35" s="518" t="s">
        <v>173</v>
      </c>
      <c r="H35" s="519" t="s">
        <v>172</v>
      </c>
    </row>
    <row r="36" spans="1:8" s="65" customFormat="1" ht="36" customHeight="1" thickBot="1" x14ac:dyDescent="0.35">
      <c r="B36" s="528"/>
      <c r="C36" s="518"/>
      <c r="D36" s="518"/>
      <c r="E36" s="518"/>
      <c r="F36" s="518"/>
      <c r="G36" s="518"/>
      <c r="H36" s="519"/>
    </row>
    <row r="37" spans="1:8" s="65" customFormat="1" ht="15.95" customHeight="1" x14ac:dyDescent="0.3">
      <c r="B37" s="92" t="s">
        <v>208</v>
      </c>
      <c r="C37" s="93"/>
      <c r="D37" s="93"/>
      <c r="E37" s="93"/>
      <c r="F37" s="93"/>
      <c r="G37" s="93"/>
      <c r="H37" s="94"/>
    </row>
    <row r="38" spans="1:8" s="65" customFormat="1" ht="15.95" customHeight="1" x14ac:dyDescent="0.3">
      <c r="B38" s="95" t="str">
        <f>B20</f>
        <v>Agente de Higienização</v>
      </c>
      <c r="C38" s="246">
        <f>ROUND(1/130,9)*0</f>
        <v>0</v>
      </c>
      <c r="D38" s="97">
        <v>1</v>
      </c>
      <c r="E38" s="250">
        <f>ROUND(1/188.76,9)</f>
        <v>5.2977329999999998E-3</v>
      </c>
      <c r="F38" s="124">
        <f>ROUND(((C38)*(E38)*(D38)),9)</f>
        <v>0</v>
      </c>
      <c r="G38" s="99">
        <f ca="1">C20</f>
        <v>0</v>
      </c>
      <c r="H38" s="125">
        <f ca="1">ROUND(G38*F38,2)</f>
        <v>0</v>
      </c>
    </row>
    <row r="39" spans="1:8" s="65" customFormat="1" ht="15.95" customHeight="1" thickBot="1" x14ac:dyDescent="0.35">
      <c r="B39" s="107"/>
      <c r="C39" s="108"/>
      <c r="D39" s="108"/>
      <c r="E39" s="108"/>
      <c r="F39" s="108"/>
      <c r="G39" s="213" t="s">
        <v>171</v>
      </c>
      <c r="H39" s="102">
        <f ca="1">ROUND(SUM(H38:H38),2)</f>
        <v>0</v>
      </c>
    </row>
    <row r="40" spans="1:8" s="65" customFormat="1" ht="15.95" customHeight="1" x14ac:dyDescent="0.3">
      <c r="A40" s="71"/>
      <c r="B40" s="103" t="s">
        <v>209</v>
      </c>
      <c r="C40" s="104"/>
      <c r="D40" s="105"/>
      <c r="E40" s="104"/>
      <c r="F40" s="104"/>
      <c r="G40" s="104"/>
      <c r="H40" s="106"/>
    </row>
    <row r="41" spans="1:8" s="65" customFormat="1" ht="15.95" customHeight="1" x14ac:dyDescent="0.3">
      <c r="A41" s="71"/>
      <c r="B41" s="95" t="str">
        <f>B20</f>
        <v>Agente de Higienização</v>
      </c>
      <c r="C41" s="246">
        <f>ROUND(1/300,9)*0</f>
        <v>0</v>
      </c>
      <c r="D41" s="97">
        <v>2</v>
      </c>
      <c r="E41" s="96">
        <f>ROUND(1/188.76,9)</f>
        <v>5.2977329999999998E-3</v>
      </c>
      <c r="F41" s="124">
        <f>+C41*E41*D41</f>
        <v>0</v>
      </c>
      <c r="G41" s="99">
        <f ca="1">C20</f>
        <v>0</v>
      </c>
      <c r="H41" s="125">
        <f ca="1">ROUND(G41*F41,2)</f>
        <v>0</v>
      </c>
    </row>
    <row r="42" spans="1:8" s="65" customFormat="1" ht="15.95" customHeight="1" thickBot="1" x14ac:dyDescent="0.35">
      <c r="A42" s="71"/>
      <c r="B42" s="109"/>
      <c r="C42" s="108"/>
      <c r="D42" s="108"/>
      <c r="E42" s="110"/>
      <c r="F42" s="100"/>
      <c r="G42" s="101" t="s">
        <v>170</v>
      </c>
      <c r="H42" s="102">
        <f ca="1">ROUND(SUM(H41:H41),2)</f>
        <v>0</v>
      </c>
    </row>
    <row r="43" spans="1:8" s="72" customFormat="1" ht="15.95" customHeight="1" thickBot="1" x14ac:dyDescent="0.35">
      <c r="A43" s="233"/>
      <c r="B43" s="234"/>
      <c r="C43" s="231"/>
      <c r="D43" s="231"/>
      <c r="E43" s="231"/>
      <c r="F43" s="231"/>
      <c r="G43" s="232"/>
      <c r="H43" s="235"/>
    </row>
    <row r="44" spans="1:8" s="65" customFormat="1" ht="39" thickBot="1" x14ac:dyDescent="0.35">
      <c r="B44" s="215" t="s">
        <v>169</v>
      </c>
      <c r="C44" s="78" t="s">
        <v>186</v>
      </c>
      <c r="D44" s="78" t="s">
        <v>178</v>
      </c>
      <c r="E44" s="78" t="s">
        <v>177</v>
      </c>
      <c r="F44" s="62"/>
      <c r="G44" s="62"/>
      <c r="H44" s="80"/>
    </row>
    <row r="45" spans="1:8" s="65" customFormat="1" ht="15.95" customHeight="1" x14ac:dyDescent="0.3">
      <c r="B45" s="87" t="s">
        <v>371</v>
      </c>
      <c r="C45" s="88"/>
      <c r="D45" s="88"/>
      <c r="E45" s="89"/>
      <c r="F45" s="62"/>
      <c r="G45" s="62"/>
      <c r="H45" s="80"/>
    </row>
    <row r="46" spans="1:8" s="69" customFormat="1" ht="15.95" customHeight="1" x14ac:dyDescent="0.3">
      <c r="B46" s="85" t="str">
        <f>B21</f>
        <v>Jardineiro</v>
      </c>
      <c r="C46" s="246">
        <f>ROUND(1/9000,9)*0</f>
        <v>0</v>
      </c>
      <c r="D46" s="66">
        <f ca="1">C21</f>
        <v>0</v>
      </c>
      <c r="E46" s="114">
        <f ca="1">ROUND(D46*C46,2)</f>
        <v>0</v>
      </c>
      <c r="F46" s="62"/>
      <c r="G46" s="62"/>
      <c r="H46" s="80"/>
    </row>
    <row r="47" spans="1:8" s="65" customFormat="1" ht="15.95" customHeight="1" thickBot="1" x14ac:dyDescent="0.35">
      <c r="A47" s="71"/>
      <c r="B47" s="109"/>
      <c r="C47" s="535" t="s">
        <v>384</v>
      </c>
      <c r="D47" s="536"/>
      <c r="E47" s="120">
        <f ca="1">SUM(E46:E46)</f>
        <v>0</v>
      </c>
      <c r="F47" s="231"/>
      <c r="G47" s="232"/>
      <c r="H47" s="230"/>
    </row>
    <row r="48" spans="1:8" s="65" customFormat="1" ht="15.95" customHeight="1" thickBot="1" x14ac:dyDescent="0.35">
      <c r="A48" s="71"/>
      <c r="B48" s="79"/>
      <c r="C48" s="62"/>
      <c r="D48" s="62"/>
      <c r="E48" s="62"/>
      <c r="F48" s="62"/>
      <c r="G48" s="62"/>
      <c r="H48" s="80"/>
    </row>
    <row r="49" spans="1:247" s="65" customFormat="1" ht="15.95" customHeight="1" thickBot="1" x14ac:dyDescent="0.35">
      <c r="B49" s="520" t="s">
        <v>169</v>
      </c>
      <c r="C49" s="521" t="s">
        <v>168</v>
      </c>
      <c r="D49" s="522" t="s">
        <v>393</v>
      </c>
      <c r="E49" s="537" t="s">
        <v>394</v>
      </c>
      <c r="F49" s="522" t="s">
        <v>395</v>
      </c>
      <c r="G49" s="537" t="s">
        <v>396</v>
      </c>
      <c r="H49" s="80"/>
    </row>
    <row r="50" spans="1:247" s="65" customFormat="1" ht="29.45" customHeight="1" thickBot="1" x14ac:dyDescent="0.35">
      <c r="B50" s="520"/>
      <c r="C50" s="521"/>
      <c r="D50" s="522"/>
      <c r="E50" s="537"/>
      <c r="F50" s="522"/>
      <c r="G50" s="537"/>
      <c r="H50" s="80"/>
      <c r="IF50" s="72"/>
      <c r="IG50" s="72"/>
      <c r="IH50" s="72"/>
      <c r="II50" s="72"/>
      <c r="IJ50" s="72"/>
      <c r="IK50" s="72"/>
      <c r="IL50" s="72"/>
      <c r="IM50" s="72"/>
    </row>
    <row r="51" spans="1:247" s="65" customFormat="1" ht="15.95" customHeight="1" x14ac:dyDescent="0.3">
      <c r="B51" s="81" t="s">
        <v>167</v>
      </c>
      <c r="C51" s="73">
        <f ca="1">E26</f>
        <v>0</v>
      </c>
      <c r="D51" s="74">
        <f t="shared" ref="D51:D56" si="1">C9</f>
        <v>632.54</v>
      </c>
      <c r="E51" s="75">
        <f ca="1">ROUND(D51*C51,2)</f>
        <v>0</v>
      </c>
      <c r="F51" s="74">
        <f>D51*12</f>
        <v>7590.48</v>
      </c>
      <c r="G51" s="136">
        <f ca="1">E51*12</f>
        <v>0</v>
      </c>
      <c r="H51" s="84"/>
      <c r="IE51" s="72"/>
      <c r="IF51" s="72"/>
      <c r="IG51" s="72"/>
      <c r="IH51" s="72"/>
      <c r="II51" s="72"/>
      <c r="IJ51" s="72"/>
      <c r="IK51" s="72"/>
      <c r="IL51" s="72"/>
    </row>
    <row r="52" spans="1:247" s="65" customFormat="1" ht="15.95" customHeight="1" x14ac:dyDescent="0.3">
      <c r="B52" s="82" t="s">
        <v>165</v>
      </c>
      <c r="C52" s="73">
        <f ca="1">E30</f>
        <v>0</v>
      </c>
      <c r="D52" s="74">
        <f t="shared" si="1"/>
        <v>18822.37</v>
      </c>
      <c r="E52" s="75">
        <f ca="1">ROUND(D52*C52,2)</f>
        <v>0</v>
      </c>
      <c r="F52" s="74">
        <f t="shared" ref="F52:F56" si="2">D52*12</f>
        <v>225868.44</v>
      </c>
      <c r="G52" s="136">
        <f t="shared" ref="G52:G56" ca="1" si="3">E52*12</f>
        <v>0</v>
      </c>
      <c r="H52" s="84"/>
      <c r="IE52" s="72"/>
      <c r="IF52" s="72"/>
      <c r="IG52" s="72"/>
      <c r="IH52" s="72"/>
      <c r="II52" s="72"/>
      <c r="IJ52" s="72"/>
      <c r="IK52" s="72"/>
      <c r="IL52" s="72"/>
    </row>
    <row r="53" spans="1:247" s="65" customFormat="1" ht="15.95" customHeight="1" x14ac:dyDescent="0.3">
      <c r="B53" s="82" t="s">
        <v>181</v>
      </c>
      <c r="C53" s="73">
        <f ca="1">H39</f>
        <v>0</v>
      </c>
      <c r="D53" s="74">
        <f t="shared" si="1"/>
        <v>1.62</v>
      </c>
      <c r="E53" s="75">
        <f t="shared" ref="E53:E56" ca="1" si="4">ROUND(D53*C53,2)</f>
        <v>0</v>
      </c>
      <c r="F53" s="74">
        <f t="shared" si="2"/>
        <v>19.440000000000001</v>
      </c>
      <c r="G53" s="136">
        <f t="shared" ca="1" si="3"/>
        <v>0</v>
      </c>
      <c r="H53" s="84"/>
    </row>
    <row r="54" spans="1:247" s="65" customFormat="1" ht="15.95" customHeight="1" x14ac:dyDescent="0.3">
      <c r="B54" s="82" t="s">
        <v>182</v>
      </c>
      <c r="C54" s="73">
        <f ca="1">H42</f>
        <v>0</v>
      </c>
      <c r="D54" s="74">
        <f t="shared" si="1"/>
        <v>64.09</v>
      </c>
      <c r="E54" s="75">
        <f t="shared" ca="1" si="4"/>
        <v>0</v>
      </c>
      <c r="F54" s="74">
        <f t="shared" si="2"/>
        <v>769.08</v>
      </c>
      <c r="G54" s="136">
        <f t="shared" ca="1" si="3"/>
        <v>0</v>
      </c>
      <c r="H54" s="84"/>
    </row>
    <row r="55" spans="1:247" s="65" customFormat="1" ht="15.95" customHeight="1" x14ac:dyDescent="0.3">
      <c r="B55" s="82" t="s">
        <v>369</v>
      </c>
      <c r="C55" s="73">
        <f ca="1">E33</f>
        <v>0</v>
      </c>
      <c r="D55" s="74">
        <f t="shared" si="1"/>
        <v>54.6</v>
      </c>
      <c r="E55" s="75">
        <f t="shared" ca="1" si="4"/>
        <v>0</v>
      </c>
      <c r="F55" s="74">
        <f t="shared" si="2"/>
        <v>655.20000000000005</v>
      </c>
      <c r="G55" s="136">
        <f t="shared" ca="1" si="3"/>
        <v>0</v>
      </c>
      <c r="H55" s="84"/>
    </row>
    <row r="56" spans="1:247" s="65" customFormat="1" ht="15.95" customHeight="1" x14ac:dyDescent="0.3">
      <c r="B56" s="119" t="s">
        <v>372</v>
      </c>
      <c r="C56" s="73">
        <f ca="1">E47</f>
        <v>0</v>
      </c>
      <c r="D56" s="74">
        <f t="shared" si="1"/>
        <v>22000</v>
      </c>
      <c r="E56" s="75">
        <f t="shared" ca="1" si="4"/>
        <v>0</v>
      </c>
      <c r="F56" s="251">
        <f t="shared" si="2"/>
        <v>264000</v>
      </c>
      <c r="G56" s="137">
        <f t="shared" ca="1" si="3"/>
        <v>0</v>
      </c>
      <c r="H56" s="84"/>
    </row>
    <row r="57" spans="1:247" s="65" customFormat="1" ht="15.95" customHeight="1" x14ac:dyDescent="0.3">
      <c r="A57" s="76" t="s">
        <v>166</v>
      </c>
      <c r="B57" s="507" t="s">
        <v>164</v>
      </c>
      <c r="C57" s="508"/>
      <c r="D57" s="508"/>
      <c r="E57" s="253">
        <f ca="1">SUM(E51:E56)</f>
        <v>0</v>
      </c>
      <c r="F57" s="550"/>
      <c r="G57" s="551"/>
      <c r="H57" s="80"/>
    </row>
    <row r="58" spans="1:247" s="65" customFormat="1" ht="15.95" customHeight="1" x14ac:dyDescent="0.3">
      <c r="A58" s="69"/>
      <c r="B58" s="552" t="s">
        <v>163</v>
      </c>
      <c r="C58" s="552"/>
      <c r="D58" s="552"/>
      <c r="E58" s="552"/>
      <c r="F58" s="552"/>
      <c r="G58" s="254">
        <f ca="1">SUM(G51:G56)</f>
        <v>0</v>
      </c>
      <c r="H58" s="80"/>
    </row>
    <row r="59" spans="1:247" s="65" customFormat="1" ht="15.95" customHeight="1" x14ac:dyDescent="0.3">
      <c r="B59" s="126" t="s">
        <v>162</v>
      </c>
      <c r="C59" s="62"/>
      <c r="D59" s="62"/>
      <c r="E59" s="62"/>
      <c r="F59" s="62"/>
      <c r="G59" s="64"/>
      <c r="H59" s="80"/>
    </row>
    <row r="60" spans="1:247" s="65" customFormat="1" ht="15.95" customHeight="1" x14ac:dyDescent="0.3">
      <c r="B60" s="509" t="s">
        <v>408</v>
      </c>
      <c r="C60" s="510"/>
      <c r="D60" s="510"/>
      <c r="E60" s="510"/>
      <c r="F60" s="510"/>
      <c r="G60" s="511"/>
      <c r="H60" s="80"/>
    </row>
    <row r="61" spans="1:247" s="65" customFormat="1" ht="22.5" customHeight="1" x14ac:dyDescent="0.3">
      <c r="B61" s="127" t="s">
        <v>409</v>
      </c>
      <c r="C61" s="128"/>
      <c r="D61" s="128"/>
      <c r="E61" s="128"/>
      <c r="F61" s="128"/>
      <c r="G61" s="129"/>
      <c r="H61" s="80"/>
    </row>
    <row r="62" spans="1:247" s="65" customFormat="1" ht="30.75" customHeight="1" x14ac:dyDescent="0.3">
      <c r="B62" s="512" t="s">
        <v>385</v>
      </c>
      <c r="C62" s="513"/>
      <c r="D62" s="513"/>
      <c r="E62" s="513"/>
      <c r="F62" s="513"/>
      <c r="G62" s="514"/>
      <c r="H62" s="80"/>
    </row>
    <row r="63" spans="1:247" s="65" customFormat="1" ht="15.95" customHeight="1" x14ac:dyDescent="0.3">
      <c r="B63" s="515" t="s">
        <v>210</v>
      </c>
      <c r="C63" s="516"/>
      <c r="D63" s="516"/>
      <c r="E63" s="516"/>
      <c r="F63" s="516"/>
      <c r="G63" s="517"/>
      <c r="H63" s="80"/>
    </row>
    <row r="64" spans="1:247" s="65" customFormat="1" ht="35.25" customHeight="1" x14ac:dyDescent="0.3">
      <c r="B64" s="499" t="s">
        <v>232</v>
      </c>
      <c r="C64" s="500"/>
      <c r="D64" s="500"/>
      <c r="E64" s="500"/>
      <c r="F64" s="500"/>
      <c r="G64" s="501"/>
      <c r="H64" s="80"/>
    </row>
    <row r="65" spans="1:8" s="65" customFormat="1" ht="15.95" customHeight="1" x14ac:dyDescent="0.3">
      <c r="A65" s="77"/>
      <c r="B65" s="83"/>
      <c r="C65" s="77"/>
      <c r="D65" s="77"/>
      <c r="E65" s="77"/>
      <c r="F65" s="77"/>
      <c r="G65" s="77"/>
      <c r="H65" s="80"/>
    </row>
    <row r="66" spans="1:8" s="65" customFormat="1" ht="15.95" customHeight="1" x14ac:dyDescent="0.3">
      <c r="A66" s="77"/>
    </row>
    <row r="67" spans="1:8" s="65" customFormat="1" ht="15.95" customHeight="1" x14ac:dyDescent="0.3">
      <c r="A67" s="77"/>
    </row>
    <row r="68" spans="1:8" s="65" customFormat="1" ht="15.95" customHeight="1" x14ac:dyDescent="0.3">
      <c r="A68" s="77"/>
    </row>
    <row r="69" spans="1:8" s="65" customFormat="1" ht="15.95" customHeight="1" x14ac:dyDescent="0.3">
      <c r="A69" s="77"/>
    </row>
    <row r="70" spans="1:8" s="65" customFormat="1" ht="15.95" customHeight="1" x14ac:dyDescent="0.3">
      <c r="A70" s="77"/>
    </row>
    <row r="71" spans="1:8" s="65" customFormat="1" ht="15.95" customHeight="1" x14ac:dyDescent="0.3">
      <c r="A71" s="77"/>
    </row>
    <row r="72" spans="1:8" s="65" customFormat="1" ht="15.95" customHeight="1" x14ac:dyDescent="0.3">
      <c r="A72" s="77"/>
    </row>
    <row r="73" spans="1:8" s="65" customFormat="1" ht="15.95" customHeight="1" x14ac:dyDescent="0.3">
      <c r="A73" s="77"/>
      <c r="B73" s="60"/>
      <c r="C73" s="60"/>
      <c r="D73" s="60"/>
      <c r="E73" s="60"/>
      <c r="F73" s="60"/>
    </row>
    <row r="74" spans="1:8" s="65" customFormat="1" ht="15.95" customHeight="1" x14ac:dyDescent="0.3">
      <c r="B74" s="60"/>
      <c r="C74" s="60"/>
      <c r="D74" s="60"/>
      <c r="E74" s="60"/>
      <c r="F74" s="60"/>
      <c r="G74" s="60"/>
    </row>
    <row r="75" spans="1:8" s="65" customFormat="1" ht="15.95" customHeight="1" x14ac:dyDescent="0.3">
      <c r="B75" s="60"/>
      <c r="C75" s="60"/>
      <c r="D75" s="60"/>
      <c r="E75" s="60"/>
      <c r="F75" s="60"/>
      <c r="G75" s="60"/>
      <c r="H75" s="60"/>
    </row>
    <row r="76" spans="1:8" s="65" customFormat="1" ht="15.95" customHeight="1" x14ac:dyDescent="0.3">
      <c r="A76" s="77"/>
      <c r="B76" s="60"/>
      <c r="C76" s="60"/>
      <c r="D76" s="60"/>
      <c r="E76" s="60"/>
      <c r="F76" s="60"/>
      <c r="G76" s="60"/>
      <c r="H76" s="60"/>
    </row>
    <row r="77" spans="1:8" s="65" customFormat="1" ht="15.95" customHeight="1" x14ac:dyDescent="0.3">
      <c r="A77" s="77"/>
      <c r="B77" s="60"/>
      <c r="C77" s="60"/>
      <c r="D77" s="60"/>
      <c r="E77" s="60"/>
      <c r="F77" s="60"/>
      <c r="G77" s="60"/>
      <c r="H77" s="60"/>
    </row>
    <row r="78" spans="1:8" s="65" customFormat="1" ht="15.95" customHeight="1" x14ac:dyDescent="0.3">
      <c r="B78" s="60"/>
      <c r="C78" s="60"/>
      <c r="D78" s="60"/>
      <c r="E78" s="60"/>
      <c r="F78" s="60"/>
      <c r="G78" s="60"/>
      <c r="H78" s="60"/>
    </row>
    <row r="82" ht="13.35" customHeight="1" x14ac:dyDescent="0.3"/>
    <row r="102" ht="12.95" customHeight="1" x14ac:dyDescent="0.3"/>
    <row r="103" ht="10.5" customHeight="1" x14ac:dyDescent="0.3"/>
    <row r="114" ht="12" customHeight="1" x14ac:dyDescent="0.3"/>
    <row r="115" ht="12" customHeight="1" x14ac:dyDescent="0.3"/>
    <row r="126" ht="13.5" customHeight="1" x14ac:dyDescent="0.3"/>
    <row r="173" ht="10.5" customHeight="1" x14ac:dyDescent="0.3"/>
    <row r="174" ht="10.5" customHeight="1" x14ac:dyDescent="0.3"/>
  </sheetData>
  <mergeCells count="35">
    <mergeCell ref="F57:G57"/>
    <mergeCell ref="B58:F58"/>
    <mergeCell ref="C7:G7"/>
    <mergeCell ref="B1:H1"/>
    <mergeCell ref="B2:H2"/>
    <mergeCell ref="B3:H3"/>
    <mergeCell ref="B17:E17"/>
    <mergeCell ref="C26:D26"/>
    <mergeCell ref="C30:D30"/>
    <mergeCell ref="C33:D33"/>
    <mergeCell ref="B35:B36"/>
    <mergeCell ref="C35:C36"/>
    <mergeCell ref="D35:D36"/>
    <mergeCell ref="J3:K3"/>
    <mergeCell ref="B5:H6"/>
    <mergeCell ref="G9:G13"/>
    <mergeCell ref="B15:E15"/>
    <mergeCell ref="B16:E16"/>
    <mergeCell ref="F9:F14"/>
    <mergeCell ref="B64:G64"/>
    <mergeCell ref="F35:F36"/>
    <mergeCell ref="G35:G36"/>
    <mergeCell ref="H35:H36"/>
    <mergeCell ref="C47:D47"/>
    <mergeCell ref="B49:B50"/>
    <mergeCell ref="C49:C50"/>
    <mergeCell ref="D49:D50"/>
    <mergeCell ref="E49:E50"/>
    <mergeCell ref="E35:E36"/>
    <mergeCell ref="B57:D57"/>
    <mergeCell ref="B60:G60"/>
    <mergeCell ref="B62:G62"/>
    <mergeCell ref="B63:G63"/>
    <mergeCell ref="F49:F50"/>
    <mergeCell ref="G49:G50"/>
  </mergeCells>
  <dataValidations count="1">
    <dataValidation type="custom" allowBlank="1" showErrorMessage="1" errorTitle="Erro" error="Não é permitido escrever nesta célula" sqref="IP88 SL88 ACH88 AMD88 AVZ88 BFV88 BPR88 BZN88 CJJ88 CTF88 DDB88 DMX88 DWT88 EGP88 EQL88 FAH88 FKD88 FTZ88 GDV88 GNR88 GXN88 HHJ88 HRF88 IBB88 IKX88 IUT88 JEP88 JOL88 JYH88 KID88 KRZ88 LBV88 LLR88 LVN88 MFJ88 MPF88 MZB88 NIX88 NST88 OCP88 OML88 OWH88 PGD88 PPZ88 PZV88 QJR88 QTN88 RDJ88 RNF88 RXB88 SGX88 SQT88 TAP88 TKL88 TUH88 UED88 UNZ88 UXV88 VHR88 VRN88 WBJ88 WLF88 WVB88 IP65624 SL65624 ACH65624 AMD65624 AVZ65624 BFV65624 BPR65624 BZN65624 CJJ65624 CTF65624 DDB65624 DMX65624 DWT65624 EGP65624 EQL65624 FAH65624 FKD65624 FTZ65624 GDV65624 GNR65624 GXN65624 HHJ65624 HRF65624 IBB65624 IKX65624 IUT65624 JEP65624 JOL65624 JYH65624 KID65624 KRZ65624 LBV65624 LLR65624 LVN65624 MFJ65624 MPF65624 MZB65624 NIX65624 NST65624 OCP65624 OML65624 OWH65624 PGD65624 PPZ65624 PZV65624 QJR65624 QTN65624 RDJ65624 RNF65624 RXB65624 SGX65624 SQT65624 TAP65624 TKL65624 TUH65624 UED65624 UNZ65624 UXV65624 VHR65624 VRN65624 WBJ65624 WLF65624 WVB65624 IP131160 SL131160 ACH131160 AMD131160 AVZ131160 BFV131160 BPR131160 BZN131160 CJJ131160 CTF131160 DDB131160 DMX131160 DWT131160 EGP131160 EQL131160 FAH131160 FKD131160 FTZ131160 GDV131160 GNR131160 GXN131160 HHJ131160 HRF131160 IBB131160 IKX131160 IUT131160 JEP131160 JOL131160 JYH131160 KID131160 KRZ131160 LBV131160 LLR131160 LVN131160 MFJ131160 MPF131160 MZB131160 NIX131160 NST131160 OCP131160 OML131160 OWH131160 PGD131160 PPZ131160 PZV131160 QJR131160 QTN131160 RDJ131160 RNF131160 RXB131160 SGX131160 SQT131160 TAP131160 TKL131160 TUH131160 UED131160 UNZ131160 UXV131160 VHR131160 VRN131160 WBJ131160 WLF131160 WVB131160 IP196696 SL196696 ACH196696 AMD196696 AVZ196696 BFV196696 BPR196696 BZN196696 CJJ196696 CTF196696 DDB196696 DMX196696 DWT196696 EGP196696 EQL196696 FAH196696 FKD196696 FTZ196696 GDV196696 GNR196696 GXN196696 HHJ196696 HRF196696 IBB196696 IKX196696 IUT196696 JEP196696 JOL196696 JYH196696 KID196696 KRZ196696 LBV196696 LLR196696 LVN196696 MFJ196696 MPF196696 MZB196696 NIX196696 NST196696 OCP196696 OML196696 OWH196696 PGD196696 PPZ196696 PZV196696 QJR196696 QTN196696 RDJ196696 RNF196696 RXB196696 SGX196696 SQT196696 TAP196696 TKL196696 TUH196696 UED196696 UNZ196696 UXV196696 VHR196696 VRN196696 WBJ196696 WLF196696 WVB196696 IP262232 SL262232 ACH262232 AMD262232 AVZ262232 BFV262232 BPR262232 BZN262232 CJJ262232 CTF262232 DDB262232 DMX262232 DWT262232 EGP262232 EQL262232 FAH262232 FKD262232 FTZ262232 GDV262232 GNR262232 GXN262232 HHJ262232 HRF262232 IBB262232 IKX262232 IUT262232 JEP262232 JOL262232 JYH262232 KID262232 KRZ262232 LBV262232 LLR262232 LVN262232 MFJ262232 MPF262232 MZB262232 NIX262232 NST262232 OCP262232 OML262232 OWH262232 PGD262232 PPZ262232 PZV262232 QJR262232 QTN262232 RDJ262232 RNF262232 RXB262232 SGX262232 SQT262232 TAP262232 TKL262232 TUH262232 UED262232 UNZ262232 UXV262232 VHR262232 VRN262232 WBJ262232 WLF262232 WVB262232 IP327768 SL327768 ACH327768 AMD327768 AVZ327768 BFV327768 BPR327768 BZN327768 CJJ327768 CTF327768 DDB327768 DMX327768 DWT327768 EGP327768 EQL327768 FAH327768 FKD327768 FTZ327768 GDV327768 GNR327768 GXN327768 HHJ327768 HRF327768 IBB327768 IKX327768 IUT327768 JEP327768 JOL327768 JYH327768 KID327768 KRZ327768 LBV327768 LLR327768 LVN327768 MFJ327768 MPF327768 MZB327768 NIX327768 NST327768 OCP327768 OML327768 OWH327768 PGD327768 PPZ327768 PZV327768 QJR327768 QTN327768 RDJ327768 RNF327768 RXB327768 SGX327768 SQT327768 TAP327768 TKL327768 TUH327768 UED327768 UNZ327768 UXV327768 VHR327768 VRN327768 WBJ327768 WLF327768 WVB327768 IP393304 SL393304 ACH393304 AMD393304 AVZ393304 BFV393304 BPR393304 BZN393304 CJJ393304 CTF393304 DDB393304 DMX393304 DWT393304 EGP393304 EQL393304 FAH393304 FKD393304 FTZ393304 GDV393304 GNR393304 GXN393304 HHJ393304 HRF393304 IBB393304 IKX393304 IUT393304 JEP393304 JOL393304 JYH393304 KID393304 KRZ393304 LBV393304 LLR393304 LVN393304 MFJ393304 MPF393304 MZB393304 NIX393304 NST393304 OCP393304 OML393304 OWH393304 PGD393304 PPZ393304 PZV393304 QJR393304 QTN393304 RDJ393304 RNF393304 RXB393304 SGX393304 SQT393304 TAP393304 TKL393304 TUH393304 UED393304 UNZ393304 UXV393304 VHR393304 VRN393304 WBJ393304 WLF393304 WVB393304 IP458840 SL458840 ACH458840 AMD458840 AVZ458840 BFV458840 BPR458840 BZN458840 CJJ458840 CTF458840 DDB458840 DMX458840 DWT458840 EGP458840 EQL458840 FAH458840 FKD458840 FTZ458840 GDV458840 GNR458840 GXN458840 HHJ458840 HRF458840 IBB458840 IKX458840 IUT458840 JEP458840 JOL458840 JYH458840 KID458840 KRZ458840 LBV458840 LLR458840 LVN458840 MFJ458840 MPF458840 MZB458840 NIX458840 NST458840 OCP458840 OML458840 OWH458840 PGD458840 PPZ458840 PZV458840 QJR458840 QTN458840 RDJ458840 RNF458840 RXB458840 SGX458840 SQT458840 TAP458840 TKL458840 TUH458840 UED458840 UNZ458840 UXV458840 VHR458840 VRN458840 WBJ458840 WLF458840 WVB458840 IP524376 SL524376 ACH524376 AMD524376 AVZ524376 BFV524376 BPR524376 BZN524376 CJJ524376 CTF524376 DDB524376 DMX524376 DWT524376 EGP524376 EQL524376 FAH524376 FKD524376 FTZ524376 GDV524376 GNR524376 GXN524376 HHJ524376 HRF524376 IBB524376 IKX524376 IUT524376 JEP524376 JOL524376 JYH524376 KID524376 KRZ524376 LBV524376 LLR524376 LVN524376 MFJ524376 MPF524376 MZB524376 NIX524376 NST524376 OCP524376 OML524376 OWH524376 PGD524376 PPZ524376 PZV524376 QJR524376 QTN524376 RDJ524376 RNF524376 RXB524376 SGX524376 SQT524376 TAP524376 TKL524376 TUH524376 UED524376 UNZ524376 UXV524376 VHR524376 VRN524376 WBJ524376 WLF524376 WVB524376 IP589912 SL589912 ACH589912 AMD589912 AVZ589912 BFV589912 BPR589912 BZN589912 CJJ589912 CTF589912 DDB589912 DMX589912 DWT589912 EGP589912 EQL589912 FAH589912 FKD589912 FTZ589912 GDV589912 GNR589912 GXN589912 HHJ589912 HRF589912 IBB589912 IKX589912 IUT589912 JEP589912 JOL589912 JYH589912 KID589912 KRZ589912 LBV589912 LLR589912 LVN589912 MFJ589912 MPF589912 MZB589912 NIX589912 NST589912 OCP589912 OML589912 OWH589912 PGD589912 PPZ589912 PZV589912 QJR589912 QTN589912 RDJ589912 RNF589912 RXB589912 SGX589912 SQT589912 TAP589912 TKL589912 TUH589912 UED589912 UNZ589912 UXV589912 VHR589912 VRN589912 WBJ589912 WLF589912 WVB589912 IP655448 SL655448 ACH655448 AMD655448 AVZ655448 BFV655448 BPR655448 BZN655448 CJJ655448 CTF655448 DDB655448 DMX655448 DWT655448 EGP655448 EQL655448 FAH655448 FKD655448 FTZ655448 GDV655448 GNR655448 GXN655448 HHJ655448 HRF655448 IBB655448 IKX655448 IUT655448 JEP655448 JOL655448 JYH655448 KID655448 KRZ655448 LBV655448 LLR655448 LVN655448 MFJ655448 MPF655448 MZB655448 NIX655448 NST655448 OCP655448 OML655448 OWH655448 PGD655448 PPZ655448 PZV655448 QJR655448 QTN655448 RDJ655448 RNF655448 RXB655448 SGX655448 SQT655448 TAP655448 TKL655448 TUH655448 UED655448 UNZ655448 UXV655448 VHR655448 VRN655448 WBJ655448 WLF655448 WVB655448 IP720984 SL720984 ACH720984 AMD720984 AVZ720984 BFV720984 BPR720984 BZN720984 CJJ720984 CTF720984 DDB720984 DMX720984 DWT720984 EGP720984 EQL720984 FAH720984 FKD720984 FTZ720984 GDV720984 GNR720984 GXN720984 HHJ720984 HRF720984 IBB720984 IKX720984 IUT720984 JEP720984 JOL720984 JYH720984 KID720984 KRZ720984 LBV720984 LLR720984 LVN720984 MFJ720984 MPF720984 MZB720984 NIX720984 NST720984 OCP720984 OML720984 OWH720984 PGD720984 PPZ720984 PZV720984 QJR720984 QTN720984 RDJ720984 RNF720984 RXB720984 SGX720984 SQT720984 TAP720984 TKL720984 TUH720984 UED720984 UNZ720984 UXV720984 VHR720984 VRN720984 WBJ720984 WLF720984 WVB720984 IP786520 SL786520 ACH786520 AMD786520 AVZ786520 BFV786520 BPR786520 BZN786520 CJJ786520 CTF786520 DDB786520 DMX786520 DWT786520 EGP786520 EQL786520 FAH786520 FKD786520 FTZ786520 GDV786520 GNR786520 GXN786520 HHJ786520 HRF786520 IBB786520 IKX786520 IUT786520 JEP786520 JOL786520 JYH786520 KID786520 KRZ786520 LBV786520 LLR786520 LVN786520 MFJ786520 MPF786520 MZB786520 NIX786520 NST786520 OCP786520 OML786520 OWH786520 PGD786520 PPZ786520 PZV786520 QJR786520 QTN786520 RDJ786520 RNF786520 RXB786520 SGX786520 SQT786520 TAP786520 TKL786520 TUH786520 UED786520 UNZ786520 UXV786520 VHR786520 VRN786520 WBJ786520 WLF786520 WVB786520 IP852056 SL852056 ACH852056 AMD852056 AVZ852056 BFV852056 BPR852056 BZN852056 CJJ852056 CTF852056 DDB852056 DMX852056 DWT852056 EGP852056 EQL852056 FAH852056 FKD852056 FTZ852056 GDV852056 GNR852056 GXN852056 HHJ852056 HRF852056 IBB852056 IKX852056 IUT852056 JEP852056 JOL852056 JYH852056 KID852056 KRZ852056 LBV852056 LLR852056 LVN852056 MFJ852056 MPF852056 MZB852056 NIX852056 NST852056 OCP852056 OML852056 OWH852056 PGD852056 PPZ852056 PZV852056 QJR852056 QTN852056 RDJ852056 RNF852056 RXB852056 SGX852056 SQT852056 TAP852056 TKL852056 TUH852056 UED852056 UNZ852056 UXV852056 VHR852056 VRN852056 WBJ852056 WLF852056 WVB852056 IP917592 SL917592 ACH917592 AMD917592 AVZ917592 BFV917592 BPR917592 BZN917592 CJJ917592 CTF917592 DDB917592 DMX917592 DWT917592 EGP917592 EQL917592 FAH917592 FKD917592 FTZ917592 GDV917592 GNR917592 GXN917592 HHJ917592 HRF917592 IBB917592 IKX917592 IUT917592 JEP917592 JOL917592 JYH917592 KID917592 KRZ917592 LBV917592 LLR917592 LVN917592 MFJ917592 MPF917592 MZB917592 NIX917592 NST917592 OCP917592 OML917592 OWH917592 PGD917592 PPZ917592 PZV917592 QJR917592 QTN917592 RDJ917592 RNF917592 RXB917592 SGX917592 SQT917592 TAP917592 TKL917592 TUH917592 UED917592 UNZ917592 UXV917592 VHR917592 VRN917592 WBJ917592 WLF917592 WVB917592 IP983128 SL983128 ACH983128 AMD983128 AVZ983128 BFV983128 BPR983128 BZN983128 CJJ983128 CTF983128 DDB983128 DMX983128 DWT983128 EGP983128 EQL983128 FAH983128 FKD983128 FTZ983128 GDV983128 GNR983128 GXN983128 HHJ983128 HRF983128 IBB983128 IKX983128 IUT983128 JEP983128 JOL983128 JYH983128 KID983128 KRZ983128 LBV983128 LLR983128 LVN983128 MFJ983128 MPF983128 MZB983128 NIX983128 NST983128 OCP983128 OML983128 OWH983128 PGD983128 PPZ983128 PZV983128 QJR983128 QTN983128 RDJ983128 RNF983128 RXB983128 SGX983128 SQT983128 TAP983128 TKL983128 TUH983128 UED983128 UNZ983128 UXV983128 VHR983128 VRN983128 WBJ983128 WLF983128 WVB983128">
      <formula1>"&lt;""""&gt; "</formula1>
      <formula2>0</formula2>
    </dataValidation>
  </dataValidations>
  <pageMargins left="0.98425196850393704" right="0.39370078740157483" top="0.78740157480314965" bottom="0.98425196850393704" header="0.59055118110236227" footer="0.78740157480314965"/>
  <pageSetup paperSize="9" scale="58" firstPageNumber="0" orientation="portrait" r:id="rId1"/>
  <headerFooter alignWithMargins="0">
    <oddHeader>&amp;RModelo (Nome da Empresa)</oddHeader>
    <oddFooter>&amp;C&amp;"Arial Narrow,Normal"&amp;A - Página &amp;P</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H148"/>
  <sheetViews>
    <sheetView view="pageBreakPreview" topLeftCell="A106" zoomScaleNormal="100" zoomScaleSheetLayoutView="100" workbookViewId="0">
      <selection activeCell="G139" sqref="G139"/>
    </sheetView>
  </sheetViews>
  <sheetFormatPr defaultColWidth="9.140625" defaultRowHeight="12.75" x14ac:dyDescent="0.2"/>
  <cols>
    <col min="1" max="1" width="4.7109375" style="1" customWidth="1"/>
    <col min="2" max="2" width="19.7109375" style="1" customWidth="1"/>
    <col min="3" max="5" width="11.7109375" style="1" customWidth="1"/>
    <col min="6" max="7" width="13.7109375" style="1" customWidth="1"/>
    <col min="8" max="16381" width="9.140625" style="1"/>
    <col min="16382" max="16384" width="17" style="1" customWidth="1"/>
  </cols>
  <sheetData>
    <row r="1" spans="1:8" ht="30" customHeight="1" thickBot="1" x14ac:dyDescent="0.25">
      <c r="A1" s="477" t="s">
        <v>13</v>
      </c>
      <c r="B1" s="477"/>
      <c r="C1" s="477"/>
      <c r="D1" s="477"/>
      <c r="E1" s="477"/>
      <c r="F1" s="477"/>
      <c r="G1" s="477"/>
    </row>
    <row r="2" spans="1:8" ht="18.75" customHeight="1" x14ac:dyDescent="0.2">
      <c r="A2" s="475" t="s">
        <v>235</v>
      </c>
      <c r="B2" s="476"/>
      <c r="C2" s="476"/>
      <c r="D2" s="2"/>
      <c r="E2" s="2"/>
      <c r="F2" s="478"/>
      <c r="G2" s="479"/>
    </row>
    <row r="3" spans="1:8" ht="18" customHeight="1" x14ac:dyDescent="0.2">
      <c r="A3" s="480" t="s">
        <v>236</v>
      </c>
      <c r="B3" s="481"/>
      <c r="C3" s="481"/>
      <c r="D3" s="481"/>
      <c r="E3" s="481"/>
      <c r="F3" s="481"/>
      <c r="G3" s="482"/>
    </row>
    <row r="4" spans="1:8" ht="18" customHeight="1" thickBot="1" x14ac:dyDescent="0.25">
      <c r="A4" s="483"/>
      <c r="B4" s="484"/>
      <c r="C4" s="484"/>
      <c r="D4" s="484"/>
      <c r="E4" s="484"/>
      <c r="F4" s="484"/>
      <c r="G4" s="485"/>
    </row>
    <row r="5" spans="1:8" ht="14.1" customHeight="1" x14ac:dyDescent="0.2">
      <c r="A5" s="486" t="s">
        <v>4</v>
      </c>
      <c r="B5" s="487"/>
      <c r="C5" s="487"/>
      <c r="D5" s="487"/>
      <c r="E5" s="487"/>
      <c r="F5" s="558"/>
      <c r="G5" s="489"/>
    </row>
    <row r="6" spans="1:8" ht="12.75" customHeight="1" x14ac:dyDescent="0.2">
      <c r="A6" s="460" t="s">
        <v>15</v>
      </c>
      <c r="B6" s="461"/>
      <c r="C6" s="461"/>
      <c r="D6" s="461"/>
      <c r="E6" s="462"/>
      <c r="F6" s="452"/>
      <c r="G6" s="453"/>
    </row>
    <row r="7" spans="1:8" ht="14.1" customHeight="1" x14ac:dyDescent="0.2">
      <c r="A7" s="460" t="s">
        <v>10</v>
      </c>
      <c r="B7" s="461"/>
      <c r="C7" s="461"/>
      <c r="D7" s="461"/>
      <c r="E7" s="462"/>
      <c r="F7" s="492" t="s">
        <v>242</v>
      </c>
      <c r="G7" s="453"/>
    </row>
    <row r="8" spans="1:8" ht="19.5" customHeight="1" x14ac:dyDescent="0.2">
      <c r="A8" s="493" t="s">
        <v>411</v>
      </c>
      <c r="B8" s="494"/>
      <c r="C8" s="494"/>
      <c r="D8" s="494"/>
      <c r="E8" s="494"/>
      <c r="F8" s="494"/>
      <c r="G8" s="495"/>
    </row>
    <row r="9" spans="1:8" ht="19.5" customHeight="1" x14ac:dyDescent="0.2">
      <c r="A9" s="496"/>
      <c r="B9" s="497"/>
      <c r="C9" s="497"/>
      <c r="D9" s="497"/>
      <c r="E9" s="497"/>
      <c r="F9" s="497"/>
      <c r="G9" s="498"/>
    </row>
    <row r="10" spans="1:8" ht="14.1" customHeight="1" x14ac:dyDescent="0.2">
      <c r="A10" s="455" t="s">
        <v>16</v>
      </c>
      <c r="B10" s="456"/>
      <c r="C10" s="456"/>
      <c r="D10" s="456"/>
      <c r="E10" s="457"/>
      <c r="F10" s="490">
        <v>2023</v>
      </c>
      <c r="G10" s="491"/>
    </row>
    <row r="11" spans="1:8" ht="14.1" customHeight="1" x14ac:dyDescent="0.2">
      <c r="A11" s="455" t="s">
        <v>17</v>
      </c>
      <c r="B11" s="456"/>
      <c r="C11" s="456"/>
      <c r="D11" s="456"/>
      <c r="E11" s="457"/>
      <c r="F11" s="490" t="s">
        <v>148</v>
      </c>
      <c r="G11" s="491"/>
    </row>
    <row r="12" spans="1:8" ht="14.1" customHeight="1" x14ac:dyDescent="0.2">
      <c r="A12" s="455" t="s">
        <v>18</v>
      </c>
      <c r="B12" s="456"/>
      <c r="C12" s="456"/>
      <c r="D12" s="456"/>
      <c r="E12" s="457"/>
      <c r="F12" s="490" t="s">
        <v>19</v>
      </c>
      <c r="G12" s="491"/>
    </row>
    <row r="13" spans="1:8" ht="14.1" customHeight="1" x14ac:dyDescent="0.2">
      <c r="A13" s="455" t="s">
        <v>9</v>
      </c>
      <c r="B13" s="456"/>
      <c r="C13" s="456"/>
      <c r="D13" s="456"/>
      <c r="E13" s="457"/>
      <c r="F13" s="490" t="s">
        <v>8</v>
      </c>
      <c r="G13" s="491"/>
    </row>
    <row r="14" spans="1:8" ht="14.1" customHeight="1" x14ac:dyDescent="0.2">
      <c r="A14" s="553" t="s">
        <v>5</v>
      </c>
      <c r="B14" s="413"/>
      <c r="C14" s="413"/>
      <c r="D14" s="413"/>
      <c r="E14" s="413"/>
      <c r="F14" s="414"/>
      <c r="G14" s="415"/>
    </row>
    <row r="15" spans="1:8" ht="14.1" customHeight="1" x14ac:dyDescent="0.2">
      <c r="A15" s="455" t="s">
        <v>6</v>
      </c>
      <c r="B15" s="456"/>
      <c r="C15" s="456"/>
      <c r="D15" s="456"/>
      <c r="E15" s="457"/>
      <c r="F15" s="469">
        <v>0</v>
      </c>
      <c r="G15" s="470"/>
    </row>
    <row r="16" spans="1:8" ht="14.1" customHeight="1" x14ac:dyDescent="0.2">
      <c r="A16" s="455" t="s">
        <v>0</v>
      </c>
      <c r="B16" s="456"/>
      <c r="C16" s="456"/>
      <c r="D16" s="456"/>
      <c r="E16" s="457"/>
      <c r="F16" s="471" t="s">
        <v>206</v>
      </c>
      <c r="G16" s="472"/>
      <c r="H16" s="3"/>
    </row>
    <row r="17" spans="1:8" ht="14.1" customHeight="1" x14ac:dyDescent="0.2">
      <c r="A17" s="455" t="s">
        <v>20</v>
      </c>
      <c r="B17" s="456"/>
      <c r="C17" s="456"/>
      <c r="D17" s="456"/>
      <c r="E17" s="457"/>
      <c r="F17" s="471"/>
      <c r="G17" s="472"/>
      <c r="H17" s="3"/>
    </row>
    <row r="18" spans="1:8" ht="14.1" customHeight="1" x14ac:dyDescent="0.2">
      <c r="A18" s="455" t="s">
        <v>1</v>
      </c>
      <c r="B18" s="456"/>
      <c r="C18" s="456"/>
      <c r="D18" s="456"/>
      <c r="E18" s="457"/>
      <c r="F18" s="465">
        <v>0</v>
      </c>
      <c r="G18" s="466"/>
    </row>
    <row r="19" spans="1:8" ht="14.1" customHeight="1" x14ac:dyDescent="0.2">
      <c r="A19" s="460" t="s">
        <v>7</v>
      </c>
      <c r="B19" s="461"/>
      <c r="C19" s="461"/>
      <c r="D19" s="461"/>
      <c r="E19" s="462"/>
      <c r="F19" s="467">
        <v>44927</v>
      </c>
      <c r="G19" s="468"/>
    </row>
    <row r="20" spans="1:8" ht="14.1" customHeight="1" x14ac:dyDescent="0.2">
      <c r="A20" s="455" t="s">
        <v>21</v>
      </c>
      <c r="B20" s="456"/>
      <c r="C20" s="456"/>
      <c r="D20" s="456"/>
      <c r="E20" s="457"/>
      <c r="F20" s="458" t="s">
        <v>141</v>
      </c>
      <c r="G20" s="459"/>
    </row>
    <row r="21" spans="1:8" ht="14.1" customHeight="1" x14ac:dyDescent="0.2">
      <c r="A21" s="460" t="s">
        <v>22</v>
      </c>
      <c r="B21" s="461"/>
      <c r="C21" s="461"/>
      <c r="D21" s="461"/>
      <c r="E21" s="462"/>
      <c r="F21" s="463">
        <v>1</v>
      </c>
      <c r="G21" s="464"/>
    </row>
    <row r="22" spans="1:8" ht="14.1" customHeight="1" x14ac:dyDescent="0.2">
      <c r="A22" s="460" t="s">
        <v>23</v>
      </c>
      <c r="B22" s="461"/>
      <c r="C22" s="461"/>
      <c r="D22" s="461"/>
      <c r="E22" s="462"/>
      <c r="F22" s="463">
        <v>1</v>
      </c>
      <c r="G22" s="464"/>
    </row>
    <row r="23" spans="1:8" ht="12.75" customHeight="1" x14ac:dyDescent="0.2">
      <c r="A23" s="460" t="s">
        <v>24</v>
      </c>
      <c r="B23" s="461"/>
      <c r="C23" s="461"/>
      <c r="D23" s="461"/>
      <c r="E23" s="462"/>
      <c r="F23" s="473" t="s">
        <v>233</v>
      </c>
      <c r="G23" s="474"/>
    </row>
    <row r="24" spans="1:8" ht="13.9" customHeight="1" x14ac:dyDescent="0.2">
      <c r="A24" s="451" t="s">
        <v>241</v>
      </c>
      <c r="B24" s="452"/>
      <c r="C24" s="452"/>
      <c r="D24" s="452"/>
      <c r="E24" s="452"/>
      <c r="F24" s="452"/>
      <c r="G24" s="453"/>
    </row>
    <row r="25" spans="1:8" x14ac:dyDescent="0.2">
      <c r="A25" s="553" t="s">
        <v>2</v>
      </c>
      <c r="B25" s="413"/>
      <c r="C25" s="413"/>
      <c r="D25" s="413"/>
      <c r="E25" s="413"/>
      <c r="F25" s="414"/>
      <c r="G25" s="415"/>
    </row>
    <row r="26" spans="1:8" x14ac:dyDescent="0.2">
      <c r="A26" s="181">
        <v>1</v>
      </c>
      <c r="B26" s="454" t="s">
        <v>25</v>
      </c>
      <c r="C26" s="454"/>
      <c r="D26" s="454"/>
      <c r="E26" s="454"/>
      <c r="F26" s="121" t="s">
        <v>26</v>
      </c>
      <c r="G26" s="144" t="s">
        <v>3</v>
      </c>
    </row>
    <row r="27" spans="1:8" s="34" customFormat="1" x14ac:dyDescent="0.2">
      <c r="A27" s="145" t="s">
        <v>27</v>
      </c>
      <c r="B27" s="450" t="s">
        <v>152</v>
      </c>
      <c r="C27" s="450"/>
      <c r="D27" s="450"/>
      <c r="E27" s="450"/>
      <c r="F27" s="146">
        <v>1</v>
      </c>
      <c r="G27" s="147">
        <f>F18*F27</f>
        <v>0</v>
      </c>
      <c r="H27" s="59"/>
    </row>
    <row r="28" spans="1:8" s="34" customFormat="1" x14ac:dyDescent="0.2">
      <c r="A28" s="145" t="s">
        <v>28</v>
      </c>
      <c r="B28" s="448" t="s">
        <v>116</v>
      </c>
      <c r="C28" s="448"/>
      <c r="D28" s="448"/>
      <c r="E28" s="448"/>
      <c r="F28" s="148"/>
      <c r="G28" s="147">
        <f>ROUND(F18*F28,2)</f>
        <v>0</v>
      </c>
      <c r="H28" s="59"/>
    </row>
    <row r="29" spans="1:8" s="34" customFormat="1" x14ac:dyDescent="0.2">
      <c r="A29" s="145" t="s">
        <v>29</v>
      </c>
      <c r="B29" s="448" t="s">
        <v>14</v>
      </c>
      <c r="C29" s="448"/>
      <c r="D29" s="448"/>
      <c r="E29" s="448"/>
      <c r="F29" s="192">
        <v>0.4</v>
      </c>
      <c r="G29" s="193">
        <f>ROUND(F15*F29,2)</f>
        <v>0</v>
      </c>
      <c r="H29" s="59"/>
    </row>
    <row r="30" spans="1:8" s="34" customFormat="1" x14ac:dyDescent="0.2">
      <c r="A30" s="145" t="s">
        <v>30</v>
      </c>
      <c r="B30" s="448" t="s">
        <v>153</v>
      </c>
      <c r="C30" s="448"/>
      <c r="D30" s="448"/>
      <c r="E30" s="448"/>
      <c r="F30" s="148"/>
      <c r="G30" s="147">
        <f>ROUND(F18*F30,2)</f>
        <v>0</v>
      </c>
      <c r="H30" s="59"/>
    </row>
    <row r="31" spans="1:8" s="34" customFormat="1" x14ac:dyDescent="0.2">
      <c r="A31" s="145" t="s">
        <v>31</v>
      </c>
      <c r="B31" s="448" t="s">
        <v>32</v>
      </c>
      <c r="C31" s="448"/>
      <c r="D31" s="448"/>
      <c r="E31" s="448"/>
      <c r="F31" s="146">
        <f>ROUND((ROUND((0*15.22),2)/52.5)*60,2)</f>
        <v>0</v>
      </c>
      <c r="G31" s="147">
        <f>ROUND((F18/192*0.2)*F31,2)</f>
        <v>0</v>
      </c>
      <c r="H31" s="59"/>
    </row>
    <row r="32" spans="1:8" s="34" customFormat="1" x14ac:dyDescent="0.2">
      <c r="A32" s="145" t="s">
        <v>33</v>
      </c>
      <c r="B32" s="448" t="s">
        <v>154</v>
      </c>
      <c r="C32" s="448"/>
      <c r="D32" s="448"/>
      <c r="E32" s="448"/>
      <c r="F32" s="146">
        <f>ROUND(SUM(F31)/25*5,2)</f>
        <v>0</v>
      </c>
      <c r="G32" s="147">
        <f>ROUND((F18/192*0.2)*F32,2)</f>
        <v>0</v>
      </c>
      <c r="H32" s="59"/>
    </row>
    <row r="33" spans="1:8" s="34" customFormat="1" x14ac:dyDescent="0.2">
      <c r="A33" s="145" t="s">
        <v>47</v>
      </c>
      <c r="B33" s="448" t="s">
        <v>155</v>
      </c>
      <c r="C33" s="448"/>
      <c r="D33" s="448"/>
      <c r="E33" s="448"/>
      <c r="F33" s="148"/>
      <c r="G33" s="147">
        <v>0</v>
      </c>
    </row>
    <row r="34" spans="1:8" x14ac:dyDescent="0.2">
      <c r="A34" s="555" t="s">
        <v>34</v>
      </c>
      <c r="B34" s="400"/>
      <c r="C34" s="400"/>
      <c r="D34" s="400"/>
      <c r="E34" s="400"/>
      <c r="F34" s="449"/>
      <c r="G34" s="149">
        <f>SUM(G27:G33)</f>
        <v>0</v>
      </c>
    </row>
    <row r="35" spans="1:8" x14ac:dyDescent="0.2">
      <c r="A35" s="553" t="s">
        <v>35</v>
      </c>
      <c r="B35" s="413"/>
      <c r="C35" s="413"/>
      <c r="D35" s="413"/>
      <c r="E35" s="413"/>
      <c r="F35" s="414"/>
      <c r="G35" s="415"/>
    </row>
    <row r="36" spans="1:8" x14ac:dyDescent="0.2">
      <c r="A36" s="420" t="s">
        <v>36</v>
      </c>
      <c r="B36" s="421"/>
      <c r="C36" s="421"/>
      <c r="D36" s="421"/>
      <c r="E36" s="421"/>
      <c r="F36" s="421"/>
      <c r="G36" s="422"/>
      <c r="H36" s="4"/>
    </row>
    <row r="37" spans="1:8" s="7" customFormat="1" x14ac:dyDescent="0.2">
      <c r="A37" s="36" t="s">
        <v>27</v>
      </c>
      <c r="B37" s="423" t="s">
        <v>37</v>
      </c>
      <c r="C37" s="424"/>
      <c r="D37" s="424"/>
      <c r="E37" s="447"/>
      <c r="F37" s="150">
        <f>ROUND((1/12),6)*0</f>
        <v>0</v>
      </c>
      <c r="G37" s="151">
        <f>ROUND(G$34*F37,2)</f>
        <v>0</v>
      </c>
      <c r="H37" s="115"/>
    </row>
    <row r="38" spans="1:8" x14ac:dyDescent="0.2">
      <c r="A38" s="152" t="s">
        <v>28</v>
      </c>
      <c r="B38" s="434" t="s">
        <v>117</v>
      </c>
      <c r="C38" s="435"/>
      <c r="D38" s="435"/>
      <c r="E38" s="445"/>
      <c r="F38" s="153">
        <f>ROUND((1/11)+(1/11)/3, 3)*0</f>
        <v>0</v>
      </c>
      <c r="G38" s="8">
        <f>ROUND(G$34*F38,2)</f>
        <v>0</v>
      </c>
      <c r="H38" s="4"/>
    </row>
    <row r="39" spans="1:8" x14ac:dyDescent="0.2">
      <c r="A39" s="154"/>
      <c r="B39" s="446" t="s">
        <v>38</v>
      </c>
      <c r="C39" s="446"/>
      <c r="D39" s="446"/>
      <c r="E39" s="446"/>
      <c r="F39" s="37">
        <f>SUM(F37:F38)</f>
        <v>0</v>
      </c>
      <c r="G39" s="151"/>
      <c r="H39" s="4"/>
    </row>
    <row r="40" spans="1:8" x14ac:dyDescent="0.2">
      <c r="A40" s="182" t="s">
        <v>29</v>
      </c>
      <c r="B40" s="38" t="s">
        <v>39</v>
      </c>
      <c r="C40" s="39"/>
      <c r="D40" s="39"/>
      <c r="E40" s="39"/>
      <c r="F40" s="40">
        <f>ROUND((F51*F39),4)</f>
        <v>0</v>
      </c>
      <c r="G40" s="9">
        <f>ROUND(G$34*F40,2)</f>
        <v>0</v>
      </c>
      <c r="H40" s="4"/>
    </row>
    <row r="41" spans="1:8" x14ac:dyDescent="0.2">
      <c r="A41" s="427" t="s">
        <v>40</v>
      </c>
      <c r="B41" s="428"/>
      <c r="C41" s="428"/>
      <c r="D41" s="428"/>
      <c r="E41" s="426"/>
      <c r="F41" s="41">
        <f>ROUND(SUM(F39:F40),4)</f>
        <v>0</v>
      </c>
      <c r="G41" s="156">
        <f>SUM(G37:G40)</f>
        <v>0</v>
      </c>
      <c r="H41" s="4">
        <f>ROUND(G34*F41,2)</f>
        <v>0</v>
      </c>
    </row>
    <row r="42" spans="1:8" x14ac:dyDescent="0.2">
      <c r="A42" s="420" t="s">
        <v>118</v>
      </c>
      <c r="B42" s="421"/>
      <c r="C42" s="421"/>
      <c r="D42" s="421"/>
      <c r="E42" s="421"/>
      <c r="F42" s="421"/>
      <c r="G42" s="422"/>
      <c r="H42" s="4">
        <f>SUM(G41,G34)</f>
        <v>0</v>
      </c>
    </row>
    <row r="43" spans="1:8" x14ac:dyDescent="0.2">
      <c r="A43" s="42" t="s">
        <v>27</v>
      </c>
      <c r="B43" s="423" t="s">
        <v>41</v>
      </c>
      <c r="C43" s="424"/>
      <c r="D43" s="424"/>
      <c r="E43" s="447"/>
      <c r="F43" s="43">
        <v>0</v>
      </c>
      <c r="G43" s="23">
        <f>ROUND((G$34)*F43,2)</f>
        <v>0</v>
      </c>
      <c r="H43" s="4"/>
    </row>
    <row r="44" spans="1:8" x14ac:dyDescent="0.2">
      <c r="A44" s="36" t="s">
        <v>28</v>
      </c>
      <c r="B44" s="432" t="s">
        <v>42</v>
      </c>
      <c r="C44" s="433"/>
      <c r="D44" s="433"/>
      <c r="E44" s="444"/>
      <c r="F44" s="150">
        <v>0</v>
      </c>
      <c r="G44" s="157">
        <f>ROUND((G$34)*F44,2)</f>
        <v>0</v>
      </c>
      <c r="H44" s="4"/>
    </row>
    <row r="45" spans="1:8" x14ac:dyDescent="0.2">
      <c r="A45" s="36" t="s">
        <v>29</v>
      </c>
      <c r="B45" s="432" t="s">
        <v>43</v>
      </c>
      <c r="C45" s="433"/>
      <c r="D45" s="433"/>
      <c r="E45" s="444"/>
      <c r="F45" s="158">
        <v>0</v>
      </c>
      <c r="G45" s="157">
        <f t="shared" ref="G45:G50" si="0">ROUND((G$34)*F45,2)</f>
        <v>0</v>
      </c>
      <c r="H45" s="4"/>
    </row>
    <row r="46" spans="1:8" x14ac:dyDescent="0.2">
      <c r="A46" s="36" t="s">
        <v>30</v>
      </c>
      <c r="B46" s="432" t="s">
        <v>44</v>
      </c>
      <c r="C46" s="433"/>
      <c r="D46" s="433"/>
      <c r="E46" s="444"/>
      <c r="F46" s="150">
        <v>0</v>
      </c>
      <c r="G46" s="157">
        <f t="shared" si="0"/>
        <v>0</v>
      </c>
      <c r="H46" s="4"/>
    </row>
    <row r="47" spans="1:8" x14ac:dyDescent="0.2">
      <c r="A47" s="36" t="s">
        <v>31</v>
      </c>
      <c r="B47" s="432" t="s">
        <v>45</v>
      </c>
      <c r="C47" s="433"/>
      <c r="D47" s="433"/>
      <c r="E47" s="444"/>
      <c r="F47" s="150">
        <v>0</v>
      </c>
      <c r="G47" s="157">
        <f t="shared" si="0"/>
        <v>0</v>
      </c>
      <c r="H47" s="4"/>
    </row>
    <row r="48" spans="1:8" x14ac:dyDescent="0.2">
      <c r="A48" s="36" t="s">
        <v>33</v>
      </c>
      <c r="B48" s="432" t="s">
        <v>46</v>
      </c>
      <c r="C48" s="433"/>
      <c r="D48" s="433"/>
      <c r="E48" s="444"/>
      <c r="F48" s="150">
        <v>0</v>
      </c>
      <c r="G48" s="157">
        <f t="shared" si="0"/>
        <v>0</v>
      </c>
      <c r="H48" s="4"/>
    </row>
    <row r="49" spans="1:8" x14ac:dyDescent="0.2">
      <c r="A49" s="36" t="s">
        <v>47</v>
      </c>
      <c r="B49" s="432" t="s">
        <v>48</v>
      </c>
      <c r="C49" s="433"/>
      <c r="D49" s="433"/>
      <c r="E49" s="444"/>
      <c r="F49" s="150">
        <v>0</v>
      </c>
      <c r="G49" s="157">
        <f t="shared" si="0"/>
        <v>0</v>
      </c>
      <c r="H49" s="4"/>
    </row>
    <row r="50" spans="1:8" x14ac:dyDescent="0.2">
      <c r="A50" s="152" t="s">
        <v>49</v>
      </c>
      <c r="B50" s="434" t="s">
        <v>50</v>
      </c>
      <c r="C50" s="435"/>
      <c r="D50" s="435"/>
      <c r="E50" s="445"/>
      <c r="F50" s="153">
        <v>0</v>
      </c>
      <c r="G50" s="157">
        <f t="shared" si="0"/>
        <v>0</v>
      </c>
      <c r="H50" s="4"/>
    </row>
    <row r="51" spans="1:8" x14ac:dyDescent="0.2">
      <c r="A51" s="427" t="s">
        <v>51</v>
      </c>
      <c r="B51" s="428"/>
      <c r="C51" s="428"/>
      <c r="D51" s="428"/>
      <c r="E51" s="426"/>
      <c r="F51" s="41">
        <f>SUM(F43:F50)</f>
        <v>0</v>
      </c>
      <c r="G51" s="156">
        <f>SUM(G43:G50)</f>
        <v>0</v>
      </c>
      <c r="H51" s="4">
        <f>ROUND(G34*F51,2)</f>
        <v>0</v>
      </c>
    </row>
    <row r="52" spans="1:8" x14ac:dyDescent="0.2">
      <c r="A52" s="420" t="s">
        <v>52</v>
      </c>
      <c r="B52" s="421"/>
      <c r="C52" s="421"/>
      <c r="D52" s="421"/>
      <c r="E52" s="421"/>
      <c r="F52" s="421"/>
      <c r="G52" s="422"/>
      <c r="H52" s="4"/>
    </row>
    <row r="53" spans="1:8" s="34" customFormat="1" x14ac:dyDescent="0.2">
      <c r="A53" s="42" t="s">
        <v>27</v>
      </c>
      <c r="B53" s="440" t="s">
        <v>53</v>
      </c>
      <c r="C53" s="441"/>
      <c r="D53" s="441"/>
      <c r="E53" s="159">
        <v>0</v>
      </c>
      <c r="F53" s="58">
        <v>52</v>
      </c>
      <c r="G53" s="15">
        <f>IF(ROUND((E53*F53)-(G27*0.06),2)&lt;0,0,ROUND((E53*F53)-(G27*0.06),2))</f>
        <v>0</v>
      </c>
      <c r="H53" s="35"/>
    </row>
    <row r="54" spans="1:8" s="34" customFormat="1" x14ac:dyDescent="0.2">
      <c r="A54" s="36" t="s">
        <v>54</v>
      </c>
      <c r="B54" s="438" t="s">
        <v>55</v>
      </c>
      <c r="C54" s="439"/>
      <c r="D54" s="439"/>
      <c r="E54" s="159">
        <v>0</v>
      </c>
      <c r="F54" s="160">
        <v>26</v>
      </c>
      <c r="G54" s="147">
        <f>ROUND((E54*F54),2)</f>
        <v>0</v>
      </c>
      <c r="H54" s="35"/>
    </row>
    <row r="55" spans="1:8" s="34" customFormat="1" x14ac:dyDescent="0.2">
      <c r="A55" s="36" t="s">
        <v>56</v>
      </c>
      <c r="B55" s="438" t="s">
        <v>57</v>
      </c>
      <c r="C55" s="439"/>
      <c r="D55" s="439"/>
      <c r="E55" s="159">
        <v>0</v>
      </c>
      <c r="F55" s="160">
        <v>1</v>
      </c>
      <c r="G55" s="147">
        <f>ROUND((E55*F55),2)</f>
        <v>0</v>
      </c>
      <c r="H55" s="35"/>
    </row>
    <row r="56" spans="1:8" s="34" customFormat="1" x14ac:dyDescent="0.2">
      <c r="A56" s="36" t="s">
        <v>29</v>
      </c>
      <c r="B56" s="438" t="s">
        <v>151</v>
      </c>
      <c r="C56" s="439"/>
      <c r="D56" s="439"/>
      <c r="E56" s="159">
        <v>0</v>
      </c>
      <c r="F56" s="160">
        <v>1</v>
      </c>
      <c r="G56" s="147">
        <f>ROUND((E56*F56),2)</f>
        <v>0</v>
      </c>
      <c r="H56" s="35"/>
    </row>
    <row r="57" spans="1:8" s="34" customFormat="1" x14ac:dyDescent="0.2">
      <c r="A57" s="36" t="s">
        <v>30</v>
      </c>
      <c r="B57" s="438" t="s">
        <v>151</v>
      </c>
      <c r="C57" s="439"/>
      <c r="D57" s="439"/>
      <c r="E57" s="159">
        <f>ROUND((F18*30%)*5%,2)*0</f>
        <v>0</v>
      </c>
      <c r="F57" s="160">
        <v>1</v>
      </c>
      <c r="G57" s="147">
        <f t="shared" ref="G57:G61" si="1">ROUND((E57*F57),2)</f>
        <v>0</v>
      </c>
      <c r="H57" s="35"/>
    </row>
    <row r="58" spans="1:8" s="34" customFormat="1" x14ac:dyDescent="0.2">
      <c r="A58" s="36" t="s">
        <v>31</v>
      </c>
      <c r="B58" s="438" t="s">
        <v>151</v>
      </c>
      <c r="C58" s="439"/>
      <c r="D58" s="439"/>
      <c r="E58" s="159">
        <v>0</v>
      </c>
      <c r="F58" s="160">
        <v>1</v>
      </c>
      <c r="G58" s="147">
        <f>ROUND((E58*F58)/12,2)</f>
        <v>0</v>
      </c>
      <c r="H58" s="35"/>
    </row>
    <row r="59" spans="1:8" s="34" customFormat="1" x14ac:dyDescent="0.2">
      <c r="A59" s="36" t="s">
        <v>33</v>
      </c>
      <c r="B59" s="438" t="s">
        <v>151</v>
      </c>
      <c r="C59" s="439"/>
      <c r="D59" s="439"/>
      <c r="E59" s="159">
        <v>0</v>
      </c>
      <c r="F59" s="161">
        <v>1</v>
      </c>
      <c r="G59" s="162">
        <f t="shared" ref="G59" si="2">ROUND((E59*F59),2)</f>
        <v>0</v>
      </c>
      <c r="H59" s="35"/>
    </row>
    <row r="60" spans="1:8" s="34" customFormat="1" x14ac:dyDescent="0.2">
      <c r="A60" s="36" t="s">
        <v>47</v>
      </c>
      <c r="B60" s="438" t="s">
        <v>151</v>
      </c>
      <c r="C60" s="439"/>
      <c r="D60" s="439"/>
      <c r="E60" s="159">
        <v>0</v>
      </c>
      <c r="F60" s="160">
        <v>1</v>
      </c>
      <c r="G60" s="147">
        <f>ROUND((E60*F60)/12,2)</f>
        <v>0</v>
      </c>
      <c r="H60" s="35"/>
    </row>
    <row r="61" spans="1:8" s="34" customFormat="1" x14ac:dyDescent="0.2">
      <c r="A61" s="145" t="s">
        <v>49</v>
      </c>
      <c r="B61" s="438" t="s">
        <v>151</v>
      </c>
      <c r="C61" s="439"/>
      <c r="D61" s="439"/>
      <c r="E61" s="159">
        <v>0</v>
      </c>
      <c r="F61" s="160">
        <v>1</v>
      </c>
      <c r="G61" s="163">
        <f t="shared" si="1"/>
        <v>0</v>
      </c>
      <c r="H61" s="35"/>
    </row>
    <row r="62" spans="1:8" s="34" customFormat="1" x14ac:dyDescent="0.2">
      <c r="A62" s="36" t="s">
        <v>150</v>
      </c>
      <c r="B62" s="442" t="s">
        <v>151</v>
      </c>
      <c r="C62" s="443"/>
      <c r="D62" s="443"/>
      <c r="E62" s="164">
        <v>0</v>
      </c>
      <c r="F62" s="160">
        <v>1</v>
      </c>
      <c r="G62" s="147">
        <v>0</v>
      </c>
      <c r="H62" s="35"/>
    </row>
    <row r="63" spans="1:8" x14ac:dyDescent="0.2">
      <c r="A63" s="398" t="s">
        <v>59</v>
      </c>
      <c r="B63" s="399"/>
      <c r="C63" s="399"/>
      <c r="D63" s="399"/>
      <c r="E63" s="399"/>
      <c r="F63" s="400"/>
      <c r="G63" s="149">
        <f>SUM(G53:G62)</f>
        <v>0</v>
      </c>
      <c r="H63" s="4"/>
    </row>
    <row r="64" spans="1:8" x14ac:dyDescent="0.2">
      <c r="A64" s="553" t="s">
        <v>60</v>
      </c>
      <c r="B64" s="413"/>
      <c r="C64" s="413"/>
      <c r="D64" s="413"/>
      <c r="E64" s="413"/>
      <c r="F64" s="414"/>
      <c r="G64" s="415"/>
      <c r="H64" s="4"/>
    </row>
    <row r="65" spans="1:8" x14ac:dyDescent="0.2">
      <c r="A65" s="16" t="s">
        <v>61</v>
      </c>
      <c r="B65" s="416" t="s">
        <v>62</v>
      </c>
      <c r="C65" s="417"/>
      <c r="D65" s="417"/>
      <c r="E65" s="417"/>
      <c r="F65" s="17">
        <f>F41</f>
        <v>0</v>
      </c>
      <c r="G65" s="18">
        <f>G41</f>
        <v>0</v>
      </c>
      <c r="H65" s="4"/>
    </row>
    <row r="66" spans="1:8" x14ac:dyDescent="0.2">
      <c r="A66" s="165" t="s">
        <v>63</v>
      </c>
      <c r="B66" s="389" t="s">
        <v>128</v>
      </c>
      <c r="C66" s="390"/>
      <c r="D66" s="390"/>
      <c r="E66" s="390"/>
      <c r="F66" s="19">
        <f>F51</f>
        <v>0</v>
      </c>
      <c r="G66" s="166">
        <f>G51</f>
        <v>0</v>
      </c>
      <c r="H66" s="4"/>
    </row>
    <row r="67" spans="1:8" x14ac:dyDescent="0.2">
      <c r="A67" s="165" t="s">
        <v>64</v>
      </c>
      <c r="B67" s="389" t="s">
        <v>65</v>
      </c>
      <c r="C67" s="390"/>
      <c r="D67" s="390"/>
      <c r="E67" s="390"/>
      <c r="F67" s="391"/>
      <c r="G67" s="166">
        <f>G63</f>
        <v>0</v>
      </c>
      <c r="H67" s="4"/>
    </row>
    <row r="68" spans="1:8" x14ac:dyDescent="0.2">
      <c r="A68" s="398" t="s">
        <v>66</v>
      </c>
      <c r="B68" s="399"/>
      <c r="C68" s="399"/>
      <c r="D68" s="399"/>
      <c r="E68" s="399"/>
      <c r="F68" s="400"/>
      <c r="G68" s="149">
        <f>SUM(G65:G67)</f>
        <v>0</v>
      </c>
      <c r="H68" s="4"/>
    </row>
    <row r="69" spans="1:8" x14ac:dyDescent="0.2">
      <c r="A69" s="553" t="s">
        <v>67</v>
      </c>
      <c r="B69" s="413"/>
      <c r="C69" s="413"/>
      <c r="D69" s="413"/>
      <c r="E69" s="413"/>
      <c r="F69" s="414"/>
      <c r="G69" s="415"/>
      <c r="H69" s="4"/>
    </row>
    <row r="70" spans="1:8" s="22" customFormat="1" x14ac:dyDescent="0.2">
      <c r="A70" s="181">
        <v>3</v>
      </c>
      <c r="B70" s="20" t="s">
        <v>68</v>
      </c>
      <c r="C70" s="20"/>
      <c r="D70" s="20"/>
      <c r="E70" s="20"/>
      <c r="F70" s="20"/>
      <c r="G70" s="21"/>
      <c r="H70" s="4"/>
    </row>
    <row r="71" spans="1:8" x14ac:dyDescent="0.2">
      <c r="A71" s="11" t="s">
        <v>27</v>
      </c>
      <c r="B71" s="404" t="s">
        <v>69</v>
      </c>
      <c r="C71" s="405"/>
      <c r="D71" s="405"/>
      <c r="E71" s="405"/>
      <c r="F71" s="48">
        <f>ROUND((1/12)*0.05,4)*0</f>
        <v>0</v>
      </c>
      <c r="G71" s="23">
        <f t="shared" ref="G71:G76" si="3">ROUND(G$34*F71,2)</f>
        <v>0</v>
      </c>
      <c r="H71" s="4"/>
    </row>
    <row r="72" spans="1:8" x14ac:dyDescent="0.2">
      <c r="A72" s="5" t="s">
        <v>28</v>
      </c>
      <c r="B72" s="406" t="s">
        <v>70</v>
      </c>
      <c r="C72" s="407"/>
      <c r="D72" s="407"/>
      <c r="E72" s="407"/>
      <c r="F72" s="167">
        <f>ROUND((F71*F50),4)</f>
        <v>0</v>
      </c>
      <c r="G72" s="157">
        <f t="shared" si="3"/>
        <v>0</v>
      </c>
      <c r="H72" s="4"/>
    </row>
    <row r="73" spans="1:8" x14ac:dyDescent="0.2">
      <c r="A73" s="5" t="s">
        <v>29</v>
      </c>
      <c r="B73" s="406" t="s">
        <v>135</v>
      </c>
      <c r="C73" s="407"/>
      <c r="D73" s="407"/>
      <c r="E73" s="407"/>
      <c r="F73" s="167">
        <f>ROUND((0.08*0.4*0.9)*(1+0.09+0.09+0.3),2)*0</f>
        <v>0</v>
      </c>
      <c r="G73" s="157">
        <f t="shared" si="3"/>
        <v>0</v>
      </c>
      <c r="H73" s="4"/>
    </row>
    <row r="74" spans="1:8" x14ac:dyDescent="0.2">
      <c r="A74" s="5" t="s">
        <v>30</v>
      </c>
      <c r="B74" s="406" t="s">
        <v>71</v>
      </c>
      <c r="C74" s="407"/>
      <c r="D74" s="407"/>
      <c r="E74" s="407"/>
      <c r="F74" s="167">
        <f>ROUND(100%/30*7/12*100%,4)*0</f>
        <v>0</v>
      </c>
      <c r="G74" s="157">
        <f t="shared" si="3"/>
        <v>0</v>
      </c>
      <c r="H74" s="4"/>
    </row>
    <row r="75" spans="1:8" s="3" customFormat="1" x14ac:dyDescent="0.2">
      <c r="A75" s="5" t="s">
        <v>31</v>
      </c>
      <c r="B75" s="406" t="s">
        <v>119</v>
      </c>
      <c r="C75" s="407"/>
      <c r="D75" s="407"/>
      <c r="E75" s="407"/>
      <c r="F75" s="167">
        <f>ROUND(F74*F51,4)</f>
        <v>0</v>
      </c>
      <c r="G75" s="157">
        <f t="shared" si="3"/>
        <v>0</v>
      </c>
      <c r="H75" s="4"/>
    </row>
    <row r="76" spans="1:8" x14ac:dyDescent="0.2">
      <c r="A76" s="5" t="s">
        <v>33</v>
      </c>
      <c r="B76" s="436" t="s">
        <v>136</v>
      </c>
      <c r="C76" s="437"/>
      <c r="D76" s="437"/>
      <c r="E76" s="437"/>
      <c r="F76" s="168">
        <v>0</v>
      </c>
      <c r="G76" s="169">
        <f t="shared" si="3"/>
        <v>0</v>
      </c>
      <c r="H76" s="4"/>
    </row>
    <row r="77" spans="1:8" x14ac:dyDescent="0.2">
      <c r="A77" s="398" t="s">
        <v>72</v>
      </c>
      <c r="B77" s="399"/>
      <c r="C77" s="399"/>
      <c r="D77" s="399"/>
      <c r="E77" s="399"/>
      <c r="F77" s="24">
        <f>SUM(F71:F76)</f>
        <v>0</v>
      </c>
      <c r="G77" s="170">
        <f>SUM(G71:G76)</f>
        <v>0</v>
      </c>
      <c r="H77" s="4">
        <f>ROUND(G34*F77,2)</f>
        <v>0</v>
      </c>
    </row>
    <row r="78" spans="1:8" x14ac:dyDescent="0.2">
      <c r="A78" s="553" t="s">
        <v>73</v>
      </c>
      <c r="B78" s="413"/>
      <c r="C78" s="413"/>
      <c r="D78" s="413"/>
      <c r="E78" s="413"/>
      <c r="F78" s="414"/>
      <c r="G78" s="415"/>
      <c r="H78" s="4"/>
    </row>
    <row r="79" spans="1:8" s="22" customFormat="1" x14ac:dyDescent="0.2">
      <c r="A79" s="420" t="s">
        <v>120</v>
      </c>
      <c r="B79" s="421"/>
      <c r="C79" s="421"/>
      <c r="D79" s="421"/>
      <c r="E79" s="421"/>
      <c r="F79" s="421"/>
      <c r="G79" s="422"/>
      <c r="H79" s="4"/>
    </row>
    <row r="80" spans="1:8" x14ac:dyDescent="0.2">
      <c r="A80" s="42" t="s">
        <v>27</v>
      </c>
      <c r="B80" s="557" t="s">
        <v>189</v>
      </c>
      <c r="C80" s="424"/>
      <c r="D80" s="424"/>
      <c r="E80" s="424"/>
      <c r="F80" s="43">
        <v>0</v>
      </c>
      <c r="G80" s="23">
        <f t="shared" ref="G80:G85" si="4">ROUND(G$34*F80,2)</f>
        <v>0</v>
      </c>
      <c r="H80" s="4"/>
    </row>
    <row r="81" spans="1:8" x14ac:dyDescent="0.2">
      <c r="A81" s="36" t="s">
        <v>28</v>
      </c>
      <c r="B81" s="432" t="s">
        <v>121</v>
      </c>
      <c r="C81" s="433"/>
      <c r="D81" s="433"/>
      <c r="E81" s="433"/>
      <c r="F81" s="150">
        <f>ROUND(((1/30)/12)*1,4)*0</f>
        <v>0</v>
      </c>
      <c r="G81" s="157">
        <f t="shared" si="4"/>
        <v>0</v>
      </c>
      <c r="H81" s="4"/>
    </row>
    <row r="82" spans="1:8" x14ac:dyDescent="0.2">
      <c r="A82" s="36" t="s">
        <v>29</v>
      </c>
      <c r="B82" s="432" t="s">
        <v>122</v>
      </c>
      <c r="C82" s="433"/>
      <c r="D82" s="433"/>
      <c r="E82" s="433"/>
      <c r="F82" s="150">
        <f>ROUND((((1/30)/12)*5)*0.02,4)*0</f>
        <v>0</v>
      </c>
      <c r="G82" s="157">
        <f t="shared" si="4"/>
        <v>0</v>
      </c>
      <c r="H82" s="4"/>
    </row>
    <row r="83" spans="1:8" x14ac:dyDescent="0.2">
      <c r="A83" s="36" t="s">
        <v>30</v>
      </c>
      <c r="B83" s="432" t="s">
        <v>123</v>
      </c>
      <c r="C83" s="433"/>
      <c r="D83" s="433"/>
      <c r="E83" s="433"/>
      <c r="F83" s="150">
        <f>ROUND((((1/30)/12)*15)*0.05,4)*0</f>
        <v>0</v>
      </c>
      <c r="G83" s="157">
        <f t="shared" si="4"/>
        <v>0</v>
      </c>
      <c r="H83" s="4"/>
    </row>
    <row r="84" spans="1:8" x14ac:dyDescent="0.2">
      <c r="A84" s="36" t="s">
        <v>31</v>
      </c>
      <c r="B84" s="556" t="s">
        <v>191</v>
      </c>
      <c r="C84" s="433"/>
      <c r="D84" s="433"/>
      <c r="E84" s="433"/>
      <c r="F84" s="150">
        <v>0</v>
      </c>
      <c r="G84" s="157">
        <f t="shared" si="4"/>
        <v>0</v>
      </c>
      <c r="H84" s="4"/>
    </row>
    <row r="85" spans="1:8" x14ac:dyDescent="0.2">
      <c r="A85" s="36" t="s">
        <v>33</v>
      </c>
      <c r="B85" s="434" t="s">
        <v>124</v>
      </c>
      <c r="C85" s="435"/>
      <c r="D85" s="435"/>
      <c r="E85" s="435"/>
      <c r="F85" s="153">
        <f>ROUND((((1/30)/12)*5)*0.5,4)*0</f>
        <v>0</v>
      </c>
      <c r="G85" s="169">
        <f t="shared" si="4"/>
        <v>0</v>
      </c>
      <c r="H85" s="4"/>
    </row>
    <row r="86" spans="1:8" x14ac:dyDescent="0.2">
      <c r="A86" s="554" t="s">
        <v>74</v>
      </c>
      <c r="B86" s="426"/>
      <c r="C86" s="426"/>
      <c r="D86" s="426"/>
      <c r="E86" s="426"/>
      <c r="F86" s="41">
        <f>SUM(F80:F85)</f>
        <v>0</v>
      </c>
      <c r="G86" s="156">
        <f>SUM(G80:G85)</f>
        <v>0</v>
      </c>
      <c r="H86" s="4">
        <f>ROUND(G34*F86,2)</f>
        <v>0</v>
      </c>
    </row>
    <row r="87" spans="1:8" s="22" customFormat="1" x14ac:dyDescent="0.2">
      <c r="A87" s="429" t="s">
        <v>75</v>
      </c>
      <c r="B87" s="430"/>
      <c r="C87" s="430"/>
      <c r="D87" s="430"/>
      <c r="E87" s="430"/>
      <c r="F87" s="430"/>
      <c r="G87" s="431"/>
      <c r="H87" s="4"/>
    </row>
    <row r="88" spans="1:8" x14ac:dyDescent="0.2">
      <c r="A88" s="11" t="s">
        <v>27</v>
      </c>
      <c r="B88" s="404" t="s">
        <v>76</v>
      </c>
      <c r="C88" s="405"/>
      <c r="D88" s="405"/>
      <c r="E88" s="405"/>
      <c r="F88" s="43">
        <f xml:space="preserve"> ROUND((((ROUND((1/11)+(1/11)/3, 3))*4)/12)*1%,4)*0</f>
        <v>0</v>
      </c>
      <c r="G88" s="23">
        <f>ROUND(G$34*F88,2)</f>
        <v>0</v>
      </c>
      <c r="H88" s="4"/>
    </row>
    <row r="89" spans="1:8" x14ac:dyDescent="0.2">
      <c r="A89" s="5" t="s">
        <v>28</v>
      </c>
      <c r="B89" s="406" t="s">
        <v>77</v>
      </c>
      <c r="C89" s="407"/>
      <c r="D89" s="407"/>
      <c r="E89" s="407"/>
      <c r="F89" s="150">
        <f>ROUND(F88*F51,4)</f>
        <v>0</v>
      </c>
      <c r="G89" s="157">
        <f>ROUND(G$34*F89,2)</f>
        <v>0</v>
      </c>
      <c r="H89" s="4"/>
    </row>
    <row r="90" spans="1:8" x14ac:dyDescent="0.2">
      <c r="A90" s="5" t="s">
        <v>29</v>
      </c>
      <c r="B90" s="406" t="s">
        <v>78</v>
      </c>
      <c r="C90" s="407"/>
      <c r="D90" s="407"/>
      <c r="E90" s="407"/>
      <c r="F90" s="150">
        <f>ROUND(ROUND(ROUND(((1+1/12)*4)/12,4)*1%,4)*F51,4)</f>
        <v>0</v>
      </c>
      <c r="G90" s="157">
        <f>ROUND(G$34*F90,2)</f>
        <v>0</v>
      </c>
      <c r="H90" s="4"/>
    </row>
    <row r="91" spans="1:8" x14ac:dyDescent="0.2">
      <c r="A91" s="5" t="s">
        <v>30</v>
      </c>
      <c r="B91" s="406" t="s">
        <v>58</v>
      </c>
      <c r="C91" s="407"/>
      <c r="D91" s="407"/>
      <c r="E91" s="407"/>
      <c r="F91" s="150">
        <v>0</v>
      </c>
      <c r="G91" s="169">
        <f>ROUND(G$34*F91,2)</f>
        <v>0</v>
      </c>
      <c r="H91" s="4"/>
    </row>
    <row r="92" spans="1:8" x14ac:dyDescent="0.2">
      <c r="A92" s="555" t="s">
        <v>79</v>
      </c>
      <c r="B92" s="400"/>
      <c r="C92" s="400"/>
      <c r="D92" s="400"/>
      <c r="E92" s="400"/>
      <c r="F92" s="10">
        <f>SUM(F88:F91)</f>
        <v>0</v>
      </c>
      <c r="G92" s="171">
        <f>SUM(G88:G91)</f>
        <v>0</v>
      </c>
      <c r="H92" s="4">
        <f>ROUND(G34*F92,2)</f>
        <v>0</v>
      </c>
    </row>
    <row r="93" spans="1:8" s="22" customFormat="1" x14ac:dyDescent="0.2">
      <c r="A93" s="429" t="s">
        <v>80</v>
      </c>
      <c r="B93" s="430"/>
      <c r="C93" s="430"/>
      <c r="D93" s="430"/>
      <c r="E93" s="430"/>
      <c r="F93" s="430"/>
      <c r="G93" s="431"/>
      <c r="H93" s="4"/>
    </row>
    <row r="94" spans="1:8" x14ac:dyDescent="0.2">
      <c r="A94" s="11" t="s">
        <v>27</v>
      </c>
      <c r="B94" s="404" t="s">
        <v>81</v>
      </c>
      <c r="C94" s="405"/>
      <c r="D94" s="405"/>
      <c r="E94" s="405"/>
      <c r="F94" s="12">
        <f>((1/220)*22)*0</f>
        <v>0</v>
      </c>
      <c r="G94" s="23">
        <f>ROUND(G$34*F94,2)</f>
        <v>0</v>
      </c>
      <c r="H94" s="4"/>
    </row>
    <row r="95" spans="1:8" x14ac:dyDescent="0.2">
      <c r="A95" s="11" t="s">
        <v>28</v>
      </c>
      <c r="B95" s="386" t="s">
        <v>205</v>
      </c>
      <c r="C95" s="387"/>
      <c r="D95" s="387"/>
      <c r="E95" s="388"/>
      <c r="F95" s="116">
        <f>F94*F51</f>
        <v>0</v>
      </c>
      <c r="G95" s="23">
        <f>ROUND(G$34*F95,2)</f>
        <v>0</v>
      </c>
      <c r="H95" s="4"/>
    </row>
    <row r="96" spans="1:8" x14ac:dyDescent="0.2">
      <c r="A96" s="555" t="s">
        <v>82</v>
      </c>
      <c r="B96" s="400"/>
      <c r="C96" s="400"/>
      <c r="D96" s="400"/>
      <c r="E96" s="400"/>
      <c r="F96" s="10">
        <f>SUM(F94:F94)</f>
        <v>0</v>
      </c>
      <c r="G96" s="171">
        <f>SUM(G94:G95)</f>
        <v>0</v>
      </c>
      <c r="H96" s="4">
        <f>ROUND(G34*F96,2)</f>
        <v>0</v>
      </c>
    </row>
    <row r="97" spans="1:8" s="45" customFormat="1" x14ac:dyDescent="0.2">
      <c r="A97" s="420" t="s">
        <v>125</v>
      </c>
      <c r="B97" s="421"/>
      <c r="C97" s="421"/>
      <c r="D97" s="421"/>
      <c r="E97" s="421"/>
      <c r="F97" s="421"/>
      <c r="G97" s="422"/>
      <c r="H97" s="35"/>
    </row>
    <row r="98" spans="1:8" s="34" customFormat="1" x14ac:dyDescent="0.2">
      <c r="A98" s="42" t="s">
        <v>27</v>
      </c>
      <c r="B98" s="423" t="s">
        <v>126</v>
      </c>
      <c r="C98" s="424"/>
      <c r="D98" s="424"/>
      <c r="E98" s="424"/>
      <c r="F98" s="12">
        <f>((((8*13)/12)/220)+((((8*13)/12)/220)*100%))*0</f>
        <v>0</v>
      </c>
      <c r="G98" s="23">
        <f>ROUND(G$34*F98,2)</f>
        <v>0</v>
      </c>
      <c r="H98" s="35"/>
    </row>
    <row r="99" spans="1:8" s="34" customFormat="1" x14ac:dyDescent="0.2">
      <c r="A99" s="11" t="s">
        <v>28</v>
      </c>
      <c r="B99" s="386" t="s">
        <v>205</v>
      </c>
      <c r="C99" s="387"/>
      <c r="D99" s="387"/>
      <c r="E99" s="388"/>
      <c r="F99" s="116">
        <f>F98*F51</f>
        <v>0</v>
      </c>
      <c r="G99" s="23">
        <f>ROUND(G$34*F99,2)</f>
        <v>0</v>
      </c>
      <c r="H99" s="35"/>
    </row>
    <row r="100" spans="1:8" s="34" customFormat="1" x14ac:dyDescent="0.2">
      <c r="A100" s="554" t="s">
        <v>127</v>
      </c>
      <c r="B100" s="426"/>
      <c r="C100" s="426"/>
      <c r="D100" s="426"/>
      <c r="E100" s="426"/>
      <c r="F100" s="41">
        <f>SUM(F98:F98)</f>
        <v>0</v>
      </c>
      <c r="G100" s="156">
        <f>SUM(G98:G99)</f>
        <v>0</v>
      </c>
      <c r="H100" s="35">
        <f>ROUND(G44*F100,2)</f>
        <v>0</v>
      </c>
    </row>
    <row r="101" spans="1:8" x14ac:dyDescent="0.2">
      <c r="A101" s="553" t="s">
        <v>83</v>
      </c>
      <c r="B101" s="413"/>
      <c r="C101" s="413"/>
      <c r="D101" s="413"/>
      <c r="E101" s="413"/>
      <c r="F101" s="414"/>
      <c r="G101" s="415"/>
      <c r="H101" s="4"/>
    </row>
    <row r="102" spans="1:8" x14ac:dyDescent="0.2">
      <c r="A102" s="16" t="s">
        <v>84</v>
      </c>
      <c r="B102" s="416" t="s">
        <v>129</v>
      </c>
      <c r="C102" s="417"/>
      <c r="D102" s="417"/>
      <c r="E102" s="417"/>
      <c r="F102" s="17">
        <f>F86</f>
        <v>0</v>
      </c>
      <c r="G102" s="18">
        <f>G86</f>
        <v>0</v>
      </c>
      <c r="H102" s="4"/>
    </row>
    <row r="103" spans="1:8" x14ac:dyDescent="0.2">
      <c r="A103" s="165" t="s">
        <v>85</v>
      </c>
      <c r="B103" s="389" t="s">
        <v>86</v>
      </c>
      <c r="C103" s="390"/>
      <c r="D103" s="390"/>
      <c r="E103" s="390"/>
      <c r="F103" s="19">
        <f>F92</f>
        <v>0</v>
      </c>
      <c r="G103" s="166">
        <f>G92</f>
        <v>0</v>
      </c>
      <c r="H103" s="4"/>
    </row>
    <row r="104" spans="1:8" x14ac:dyDescent="0.2">
      <c r="A104" s="165" t="s">
        <v>87</v>
      </c>
      <c r="B104" s="389" t="s">
        <v>88</v>
      </c>
      <c r="C104" s="390"/>
      <c r="D104" s="390"/>
      <c r="E104" s="390"/>
      <c r="F104" s="19">
        <f>F96</f>
        <v>0</v>
      </c>
      <c r="G104" s="166">
        <f>G96</f>
        <v>0</v>
      </c>
      <c r="H104" s="4"/>
    </row>
    <row r="105" spans="1:8" x14ac:dyDescent="0.2">
      <c r="A105" s="165" t="s">
        <v>131</v>
      </c>
      <c r="B105" s="395" t="s">
        <v>130</v>
      </c>
      <c r="C105" s="396"/>
      <c r="D105" s="396"/>
      <c r="E105" s="396"/>
      <c r="F105" s="19">
        <f>F100</f>
        <v>0</v>
      </c>
      <c r="G105" s="166">
        <f>G100</f>
        <v>0</v>
      </c>
      <c r="H105" s="4"/>
    </row>
    <row r="106" spans="1:8" x14ac:dyDescent="0.2">
      <c r="A106" s="398" t="s">
        <v>89</v>
      </c>
      <c r="B106" s="399"/>
      <c r="C106" s="399"/>
      <c r="D106" s="399"/>
      <c r="E106" s="399"/>
      <c r="F106" s="400"/>
      <c r="G106" s="149">
        <f>SUM(G102:G105)</f>
        <v>0</v>
      </c>
      <c r="H106" s="4"/>
    </row>
    <row r="107" spans="1:8" x14ac:dyDescent="0.2">
      <c r="A107" s="553" t="s">
        <v>90</v>
      </c>
      <c r="B107" s="413"/>
      <c r="C107" s="413"/>
      <c r="D107" s="413"/>
      <c r="E107" s="413"/>
      <c r="F107" s="414"/>
      <c r="G107" s="415"/>
      <c r="H107" s="4"/>
    </row>
    <row r="108" spans="1:8" x14ac:dyDescent="0.2">
      <c r="A108" s="11" t="s">
        <v>27</v>
      </c>
      <c r="B108" s="50" t="str">
        <f>'Insumos Diversos'!A114</f>
        <v>Uniformes</v>
      </c>
      <c r="C108" s="53"/>
      <c r="D108" s="53"/>
      <c r="E108" s="14">
        <f>'Insumos Diversos'!I124</f>
        <v>0</v>
      </c>
      <c r="F108" s="25">
        <v>1</v>
      </c>
      <c r="G108" s="147">
        <f>ROUND(SUM(C108:E108),2)*F108</f>
        <v>0</v>
      </c>
      <c r="H108" s="4"/>
    </row>
    <row r="109" spans="1:8" s="34" customFormat="1" x14ac:dyDescent="0.2">
      <c r="A109" s="36" t="s">
        <v>28</v>
      </c>
      <c r="B109" s="122" t="str">
        <f>'Insumos Diversos'!A99</f>
        <v>EPI's</v>
      </c>
      <c r="C109" s="123"/>
      <c r="D109" s="123"/>
      <c r="E109" s="44">
        <f>'Insumos Diversos'!I112</f>
        <v>0</v>
      </c>
      <c r="F109" s="46">
        <v>1</v>
      </c>
      <c r="G109" s="147">
        <f>ROUND((E109*F109),2)</f>
        <v>0</v>
      </c>
      <c r="H109" s="35"/>
    </row>
    <row r="110" spans="1:8" s="34" customFormat="1" x14ac:dyDescent="0.2">
      <c r="A110" s="36" t="s">
        <v>29</v>
      </c>
      <c r="B110" s="122" t="str">
        <f>'Insumos Diversos'!A4</f>
        <v>MATERIAIS (Limpeza)</v>
      </c>
      <c r="C110" s="123"/>
      <c r="D110" s="123"/>
      <c r="E110" s="44">
        <f>'Insumos Diversos'!I46</f>
        <v>0</v>
      </c>
      <c r="F110" s="47">
        <v>1</v>
      </c>
      <c r="G110" s="147">
        <f t="shared" ref="G110:G113" si="5">ROUND((E110*F110),2)</f>
        <v>0</v>
      </c>
      <c r="H110" s="35"/>
    </row>
    <row r="111" spans="1:8" s="34" customFormat="1" x14ac:dyDescent="0.2">
      <c r="A111" s="36" t="s">
        <v>30</v>
      </c>
      <c r="B111" s="122" t="str">
        <f>'Insumos Diversos'!A48</f>
        <v>UTENSÍLIOS - Jardinagem</v>
      </c>
      <c r="C111" s="123"/>
      <c r="D111" s="123"/>
      <c r="E111" s="44">
        <v>0</v>
      </c>
      <c r="F111" s="47">
        <v>1</v>
      </c>
      <c r="G111" s="147">
        <f t="shared" si="5"/>
        <v>0</v>
      </c>
      <c r="H111" s="35"/>
    </row>
    <row r="112" spans="1:8" s="34" customFormat="1" x14ac:dyDescent="0.2">
      <c r="A112" s="36" t="s">
        <v>31</v>
      </c>
      <c r="B112" s="236" t="str">
        <f>'Insumos Diversos'!A63</f>
        <v>EQUIPAMENTOS - Uso Jardinagem</v>
      </c>
      <c r="C112" s="237"/>
      <c r="D112" s="237"/>
      <c r="E112" s="44">
        <v>0</v>
      </c>
      <c r="F112" s="47">
        <v>1</v>
      </c>
      <c r="G112" s="147">
        <f t="shared" ref="G112" si="6">ROUND((E112*F112),2)</f>
        <v>0</v>
      </c>
      <c r="H112" s="35"/>
    </row>
    <row r="113" spans="1:8" s="34" customFormat="1" x14ac:dyDescent="0.2">
      <c r="A113" s="36" t="s">
        <v>33</v>
      </c>
      <c r="B113" s="122" t="str">
        <f>'Insumos Diversos'!A69</f>
        <v>UTENSÍLIOS (Uso Geral)</v>
      </c>
      <c r="C113" s="123"/>
      <c r="D113" s="123"/>
      <c r="E113" s="44">
        <f>'Insumos Diversos'!I81</f>
        <v>0</v>
      </c>
      <c r="F113" s="47">
        <v>1</v>
      </c>
      <c r="G113" s="147">
        <f t="shared" si="5"/>
        <v>0</v>
      </c>
      <c r="H113" s="35"/>
    </row>
    <row r="114" spans="1:8" s="34" customFormat="1" x14ac:dyDescent="0.2">
      <c r="A114" s="36" t="s">
        <v>47</v>
      </c>
      <c r="B114" s="122" t="str">
        <f>'Insumos Diversos'!A83</f>
        <v>MÁQUINAS E EQUIPAMENTOS (Uso Geral)</v>
      </c>
      <c r="C114" s="123"/>
      <c r="D114" s="123"/>
      <c r="E114" s="44">
        <f>'Insumos Diversos'!I97</f>
        <v>0</v>
      </c>
      <c r="F114" s="47">
        <v>1</v>
      </c>
      <c r="G114" s="147">
        <f>ROUND((E114*F114)/12,2)</f>
        <v>0</v>
      </c>
      <c r="H114" s="35"/>
    </row>
    <row r="115" spans="1:8" s="34" customFormat="1" x14ac:dyDescent="0.2">
      <c r="A115" s="36" t="s">
        <v>49</v>
      </c>
      <c r="B115" s="188" t="s">
        <v>58</v>
      </c>
      <c r="C115" s="189"/>
      <c r="D115" s="189"/>
      <c r="E115" s="44">
        <v>0</v>
      </c>
      <c r="F115" s="47">
        <v>1</v>
      </c>
      <c r="G115" s="147">
        <f>ROUND((E115*F115)/12,2)</f>
        <v>0</v>
      </c>
      <c r="H115" s="35"/>
    </row>
    <row r="116" spans="1:8" s="34" customFormat="1" x14ac:dyDescent="0.2">
      <c r="A116" s="427" t="s">
        <v>91</v>
      </c>
      <c r="B116" s="428"/>
      <c r="C116" s="428"/>
      <c r="D116" s="428"/>
      <c r="E116" s="428"/>
      <c r="F116" s="426"/>
      <c r="G116" s="149">
        <f>SUM(G108:G115)</f>
        <v>0</v>
      </c>
      <c r="H116" s="35"/>
    </row>
    <row r="117" spans="1:8" x14ac:dyDescent="0.2">
      <c r="A117" s="553" t="s">
        <v>92</v>
      </c>
      <c r="B117" s="413"/>
      <c r="C117" s="413"/>
      <c r="D117" s="413"/>
      <c r="E117" s="413"/>
      <c r="F117" s="414"/>
      <c r="G117" s="415"/>
      <c r="H117" s="4"/>
    </row>
    <row r="118" spans="1:8" s="22" customFormat="1" x14ac:dyDescent="0.2">
      <c r="A118" s="181">
        <v>3</v>
      </c>
      <c r="B118" s="20" t="s">
        <v>93</v>
      </c>
      <c r="C118" s="20"/>
      <c r="D118" s="20"/>
      <c r="E118" s="20"/>
      <c r="F118" s="20"/>
      <c r="G118" s="21"/>
      <c r="H118" s="4"/>
    </row>
    <row r="119" spans="1:8" x14ac:dyDescent="0.2">
      <c r="A119" s="11" t="s">
        <v>27</v>
      </c>
      <c r="B119" s="404" t="s">
        <v>94</v>
      </c>
      <c r="C119" s="405"/>
      <c r="D119" s="405"/>
      <c r="E119" s="405"/>
      <c r="F119" s="48">
        <v>0</v>
      </c>
      <c r="G119" s="13">
        <f>ROUND(G134*F119,2)</f>
        <v>0</v>
      </c>
      <c r="H119" s="4"/>
    </row>
    <row r="120" spans="1:8" x14ac:dyDescent="0.2">
      <c r="A120" s="5" t="s">
        <v>28</v>
      </c>
      <c r="B120" s="406" t="s">
        <v>95</v>
      </c>
      <c r="C120" s="407"/>
      <c r="D120" s="407"/>
      <c r="E120" s="407"/>
      <c r="F120" s="167">
        <v>0</v>
      </c>
      <c r="G120" s="151">
        <f>ROUND(((G134+G119)*F120),2)</f>
        <v>0</v>
      </c>
      <c r="H120" s="4"/>
    </row>
    <row r="121" spans="1:8" x14ac:dyDescent="0.2">
      <c r="A121" s="5" t="s">
        <v>29</v>
      </c>
      <c r="B121" s="408" t="s">
        <v>96</v>
      </c>
      <c r="C121" s="409"/>
      <c r="D121" s="409"/>
      <c r="E121" s="409"/>
      <c r="F121" s="167"/>
      <c r="G121" s="151"/>
      <c r="H121" s="4"/>
    </row>
    <row r="122" spans="1:8" x14ac:dyDescent="0.2">
      <c r="A122" s="5" t="s">
        <v>97</v>
      </c>
      <c r="B122" s="406" t="s">
        <v>98</v>
      </c>
      <c r="C122" s="407"/>
      <c r="D122" s="407"/>
      <c r="E122" s="407"/>
      <c r="F122" s="172">
        <v>0</v>
      </c>
      <c r="G122" s="151">
        <f ca="1">ROUND(G$138*F122,2)</f>
        <v>0</v>
      </c>
      <c r="H122" s="4"/>
    </row>
    <row r="123" spans="1:8" s="3" customFormat="1" x14ac:dyDescent="0.2">
      <c r="A123" s="5" t="s">
        <v>99</v>
      </c>
      <c r="B123" s="406" t="s">
        <v>100</v>
      </c>
      <c r="C123" s="407"/>
      <c r="D123" s="407"/>
      <c r="E123" s="407"/>
      <c r="F123" s="167">
        <v>0</v>
      </c>
      <c r="G123" s="151">
        <f ca="1">ROUND(G$138*F123,2)</f>
        <v>0</v>
      </c>
      <c r="H123" s="4"/>
    </row>
    <row r="124" spans="1:8" x14ac:dyDescent="0.2">
      <c r="A124" s="5" t="s">
        <v>101</v>
      </c>
      <c r="B124" s="406" t="s">
        <v>11</v>
      </c>
      <c r="C124" s="407"/>
      <c r="D124" s="407"/>
      <c r="E124" s="407"/>
      <c r="F124" s="167">
        <v>0</v>
      </c>
      <c r="G124" s="151">
        <f ca="1">ROUND(G$138*F124,2)</f>
        <v>0</v>
      </c>
      <c r="H124" s="4"/>
    </row>
    <row r="125" spans="1:8" x14ac:dyDescent="0.2">
      <c r="A125" s="5" t="s">
        <v>157</v>
      </c>
      <c r="B125" s="406" t="s">
        <v>147</v>
      </c>
      <c r="C125" s="407"/>
      <c r="D125" s="407"/>
      <c r="E125" s="407"/>
      <c r="F125" s="167">
        <v>0</v>
      </c>
      <c r="G125" s="151">
        <f ca="1">ROUND(G$138*F125,2)</f>
        <v>0</v>
      </c>
      <c r="H125" s="4"/>
    </row>
    <row r="126" spans="1:8" x14ac:dyDescent="0.2">
      <c r="A126" s="5"/>
      <c r="B126" s="410" t="s">
        <v>102</v>
      </c>
      <c r="C126" s="411"/>
      <c r="D126" s="411"/>
      <c r="E126" s="411"/>
      <c r="F126" s="173">
        <f>SUM(F122:F125)</f>
        <v>0</v>
      </c>
      <c r="G126" s="174">
        <f ca="1">SUM(G122:G125)</f>
        <v>0</v>
      </c>
      <c r="H126" s="4">
        <f ca="1">ROUND(G138*F126,2)</f>
        <v>0</v>
      </c>
    </row>
    <row r="127" spans="1:8" x14ac:dyDescent="0.2">
      <c r="A127" s="398" t="s">
        <v>103</v>
      </c>
      <c r="B127" s="399"/>
      <c r="C127" s="399"/>
      <c r="D127" s="399"/>
      <c r="E127" s="399"/>
      <c r="F127" s="24">
        <f>SUM(F119,F120,F126)</f>
        <v>0</v>
      </c>
      <c r="G127" s="170">
        <f ca="1">SUM(G119:G125)</f>
        <v>0</v>
      </c>
      <c r="H127" s="4"/>
    </row>
    <row r="128" spans="1:8" x14ac:dyDescent="0.2">
      <c r="A128" s="553" t="s">
        <v>104</v>
      </c>
      <c r="B128" s="413"/>
      <c r="C128" s="413"/>
      <c r="D128" s="413"/>
      <c r="E128" s="413"/>
      <c r="F128" s="414"/>
      <c r="G128" s="415"/>
      <c r="H128" s="4"/>
    </row>
    <row r="129" spans="1:8" x14ac:dyDescent="0.2">
      <c r="A129" s="16" t="s">
        <v>27</v>
      </c>
      <c r="B129" s="416" t="s">
        <v>105</v>
      </c>
      <c r="C129" s="417"/>
      <c r="D129" s="417"/>
      <c r="E129" s="417"/>
      <c r="F129" s="418"/>
      <c r="G129" s="18">
        <f>G34</f>
        <v>0</v>
      </c>
      <c r="H129" s="4"/>
    </row>
    <row r="130" spans="1:8" x14ac:dyDescent="0.2">
      <c r="A130" s="165" t="s">
        <v>28</v>
      </c>
      <c r="B130" s="389" t="s">
        <v>106</v>
      </c>
      <c r="C130" s="390"/>
      <c r="D130" s="390"/>
      <c r="E130" s="390"/>
      <c r="F130" s="391"/>
      <c r="G130" s="166">
        <f>G68</f>
        <v>0</v>
      </c>
      <c r="H130" s="4"/>
    </row>
    <row r="131" spans="1:8" x14ac:dyDescent="0.2">
      <c r="A131" s="165" t="s">
        <v>29</v>
      </c>
      <c r="B131" s="389" t="s">
        <v>107</v>
      </c>
      <c r="C131" s="390"/>
      <c r="D131" s="390"/>
      <c r="E131" s="390"/>
      <c r="F131" s="391"/>
      <c r="G131" s="166">
        <f>G77</f>
        <v>0</v>
      </c>
      <c r="H131" s="4"/>
    </row>
    <row r="132" spans="1:8" x14ac:dyDescent="0.2">
      <c r="A132" s="165" t="s">
        <v>30</v>
      </c>
      <c r="B132" s="389" t="s">
        <v>108</v>
      </c>
      <c r="C132" s="390"/>
      <c r="D132" s="390"/>
      <c r="E132" s="390"/>
      <c r="F132" s="391"/>
      <c r="G132" s="166">
        <f>G106</f>
        <v>0</v>
      </c>
      <c r="H132" s="4"/>
    </row>
    <row r="133" spans="1:8" x14ac:dyDescent="0.2">
      <c r="A133" s="165" t="s">
        <v>31</v>
      </c>
      <c r="B133" s="389" t="s">
        <v>109</v>
      </c>
      <c r="C133" s="390"/>
      <c r="D133" s="390"/>
      <c r="E133" s="390"/>
      <c r="F133" s="391"/>
      <c r="G133" s="166">
        <f>G116</f>
        <v>0</v>
      </c>
      <c r="H133" s="4"/>
    </row>
    <row r="134" spans="1:8" x14ac:dyDescent="0.2">
      <c r="A134" s="165"/>
      <c r="B134" s="392" t="s">
        <v>110</v>
      </c>
      <c r="C134" s="393"/>
      <c r="D134" s="393"/>
      <c r="E134" s="393"/>
      <c r="F134" s="394"/>
      <c r="G134" s="166">
        <f>SUM(G129:G133)</f>
        <v>0</v>
      </c>
      <c r="H134" s="4"/>
    </row>
    <row r="135" spans="1:8" x14ac:dyDescent="0.2">
      <c r="A135" s="165" t="s">
        <v>33</v>
      </c>
      <c r="B135" s="395" t="s">
        <v>111</v>
      </c>
      <c r="C135" s="396"/>
      <c r="D135" s="396"/>
      <c r="E135" s="396"/>
      <c r="F135" s="397"/>
      <c r="G135" s="166">
        <f ca="1">G127</f>
        <v>0</v>
      </c>
      <c r="H135" s="4"/>
    </row>
    <row r="136" spans="1:8" x14ac:dyDescent="0.2">
      <c r="A136" s="398" t="s">
        <v>112</v>
      </c>
      <c r="B136" s="399"/>
      <c r="C136" s="399"/>
      <c r="D136" s="399"/>
      <c r="E136" s="399"/>
      <c r="F136" s="400"/>
      <c r="G136" s="149">
        <f ca="1">SUM(G134:G135)</f>
        <v>0</v>
      </c>
      <c r="H136" s="4">
        <f ca="1">SUM(G129:G135)-G134</f>
        <v>0</v>
      </c>
    </row>
    <row r="137" spans="1:8" x14ac:dyDescent="0.2">
      <c r="A137" s="401" t="s">
        <v>12</v>
      </c>
      <c r="B137" s="402"/>
      <c r="C137" s="402"/>
      <c r="D137" s="402"/>
      <c r="E137" s="402"/>
      <c r="F137" s="402"/>
      <c r="G137" s="403"/>
      <c r="H137" s="4"/>
    </row>
    <row r="138" spans="1:8" x14ac:dyDescent="0.2">
      <c r="A138" s="26"/>
      <c r="B138" s="27" t="s">
        <v>113</v>
      </c>
      <c r="C138" s="27"/>
      <c r="D138" s="27"/>
      <c r="E138" s="27"/>
      <c r="F138" s="28"/>
      <c r="G138" s="29">
        <f ca="1">G136</f>
        <v>0</v>
      </c>
      <c r="H138" s="4"/>
    </row>
    <row r="139" spans="1:8" x14ac:dyDescent="0.2">
      <c r="A139" s="175"/>
      <c r="B139" s="30" t="s">
        <v>114</v>
      </c>
      <c r="C139" s="30"/>
      <c r="D139" s="30"/>
      <c r="E139" s="30"/>
      <c r="F139" s="31">
        <f>F21</f>
        <v>1</v>
      </c>
      <c r="G139" s="176">
        <f ca="1">G138*F139</f>
        <v>0</v>
      </c>
      <c r="H139" s="4"/>
    </row>
    <row r="140" spans="1:8" ht="13.5" thickBot="1" x14ac:dyDescent="0.25">
      <c r="A140" s="177"/>
      <c r="B140" s="178" t="s">
        <v>115</v>
      </c>
      <c r="C140" s="178"/>
      <c r="D140" s="178"/>
      <c r="E140" s="178"/>
      <c r="F140" s="179"/>
      <c r="G140" s="180">
        <f>F21*F22</f>
        <v>1</v>
      </c>
      <c r="H140" s="4"/>
    </row>
    <row r="141" spans="1:8" x14ac:dyDescent="0.2">
      <c r="F141" s="115"/>
    </row>
    <row r="148" spans="7:7" x14ac:dyDescent="0.2">
      <c r="G148" s="32"/>
    </row>
  </sheetData>
  <mergeCells count="140">
    <mergeCell ref="A1:G1"/>
    <mergeCell ref="A2:C2"/>
    <mergeCell ref="F2:G2"/>
    <mergeCell ref="A3:G4"/>
    <mergeCell ref="A5:G5"/>
    <mergeCell ref="A6:E6"/>
    <mergeCell ref="F6:G6"/>
    <mergeCell ref="A12:E12"/>
    <mergeCell ref="F12:G12"/>
    <mergeCell ref="A13:E13"/>
    <mergeCell ref="F13:G13"/>
    <mergeCell ref="A14:G14"/>
    <mergeCell ref="A15:E15"/>
    <mergeCell ref="F15:G15"/>
    <mergeCell ref="A7:E7"/>
    <mergeCell ref="F7:G7"/>
    <mergeCell ref="A8:G9"/>
    <mergeCell ref="A10:E10"/>
    <mergeCell ref="F10:G10"/>
    <mergeCell ref="A11:E11"/>
    <mergeCell ref="F11:G11"/>
    <mergeCell ref="A19:E19"/>
    <mergeCell ref="F19:G19"/>
    <mergeCell ref="A20:E20"/>
    <mergeCell ref="F20:G20"/>
    <mergeCell ref="A21:E21"/>
    <mergeCell ref="F21:G21"/>
    <mergeCell ref="A16:E16"/>
    <mergeCell ref="F16:G16"/>
    <mergeCell ref="A17:E17"/>
    <mergeCell ref="F17:G17"/>
    <mergeCell ref="A18:E18"/>
    <mergeCell ref="F18:G18"/>
    <mergeCell ref="B26:E26"/>
    <mergeCell ref="B27:E27"/>
    <mergeCell ref="B28:E28"/>
    <mergeCell ref="B29:E29"/>
    <mergeCell ref="B30:E30"/>
    <mergeCell ref="B31:E31"/>
    <mergeCell ref="A22:E22"/>
    <mergeCell ref="F22:G22"/>
    <mergeCell ref="A23:E23"/>
    <mergeCell ref="F23:G23"/>
    <mergeCell ref="A24:G24"/>
    <mergeCell ref="A25:G25"/>
    <mergeCell ref="B38:E38"/>
    <mergeCell ref="B39:E39"/>
    <mergeCell ref="A41:E41"/>
    <mergeCell ref="A42:G42"/>
    <mergeCell ref="B43:E43"/>
    <mergeCell ref="B44:E44"/>
    <mergeCell ref="B32:E32"/>
    <mergeCell ref="B33:E33"/>
    <mergeCell ref="A34:F34"/>
    <mergeCell ref="A35:G35"/>
    <mergeCell ref="A36:G36"/>
    <mergeCell ref="B37:E37"/>
    <mergeCell ref="A51:E51"/>
    <mergeCell ref="A52:G52"/>
    <mergeCell ref="B53:D53"/>
    <mergeCell ref="B54:D54"/>
    <mergeCell ref="B55:D55"/>
    <mergeCell ref="B56:D56"/>
    <mergeCell ref="B45:E45"/>
    <mergeCell ref="B46:E46"/>
    <mergeCell ref="B47:E47"/>
    <mergeCell ref="B48:E48"/>
    <mergeCell ref="B49:E49"/>
    <mergeCell ref="B50:E50"/>
    <mergeCell ref="A63:F63"/>
    <mergeCell ref="A64:G64"/>
    <mergeCell ref="B65:E65"/>
    <mergeCell ref="B66:E66"/>
    <mergeCell ref="B67:F67"/>
    <mergeCell ref="A68:F68"/>
    <mergeCell ref="B57:D57"/>
    <mergeCell ref="B58:D58"/>
    <mergeCell ref="B59:D59"/>
    <mergeCell ref="B60:D60"/>
    <mergeCell ref="B61:D61"/>
    <mergeCell ref="B62:D62"/>
    <mergeCell ref="B76:E76"/>
    <mergeCell ref="A77:E77"/>
    <mergeCell ref="A78:G78"/>
    <mergeCell ref="A79:G79"/>
    <mergeCell ref="B80:E80"/>
    <mergeCell ref="B81:E81"/>
    <mergeCell ref="A69:G69"/>
    <mergeCell ref="B71:E71"/>
    <mergeCell ref="B72:E72"/>
    <mergeCell ref="B73:E73"/>
    <mergeCell ref="B74:E74"/>
    <mergeCell ref="B75:E75"/>
    <mergeCell ref="B88:E88"/>
    <mergeCell ref="B89:E89"/>
    <mergeCell ref="B90:E90"/>
    <mergeCell ref="B91:E91"/>
    <mergeCell ref="A92:E92"/>
    <mergeCell ref="A93:G93"/>
    <mergeCell ref="B82:E82"/>
    <mergeCell ref="B83:E83"/>
    <mergeCell ref="B84:E84"/>
    <mergeCell ref="B85:E85"/>
    <mergeCell ref="A86:E86"/>
    <mergeCell ref="A87:G87"/>
    <mergeCell ref="A100:E100"/>
    <mergeCell ref="A101:G101"/>
    <mergeCell ref="B102:E102"/>
    <mergeCell ref="B103:E103"/>
    <mergeCell ref="B104:E104"/>
    <mergeCell ref="B105:E105"/>
    <mergeCell ref="B94:E94"/>
    <mergeCell ref="B95:E95"/>
    <mergeCell ref="A96:E96"/>
    <mergeCell ref="A97:G97"/>
    <mergeCell ref="B98:E98"/>
    <mergeCell ref="B99:E99"/>
    <mergeCell ref="B121:E121"/>
    <mergeCell ref="B122:E122"/>
    <mergeCell ref="B123:E123"/>
    <mergeCell ref="B124:E124"/>
    <mergeCell ref="B125:E125"/>
    <mergeCell ref="B126:E126"/>
    <mergeCell ref="A106:F106"/>
    <mergeCell ref="A107:G107"/>
    <mergeCell ref="A116:F116"/>
    <mergeCell ref="A117:G117"/>
    <mergeCell ref="B119:E119"/>
    <mergeCell ref="B120:E120"/>
    <mergeCell ref="B133:F133"/>
    <mergeCell ref="B134:F134"/>
    <mergeCell ref="B135:F135"/>
    <mergeCell ref="A136:F136"/>
    <mergeCell ref="A137:G137"/>
    <mergeCell ref="A127:E127"/>
    <mergeCell ref="A128:G128"/>
    <mergeCell ref="B129:F129"/>
    <mergeCell ref="B130:F130"/>
    <mergeCell ref="B131:F131"/>
    <mergeCell ref="B132:F132"/>
  </mergeCells>
  <printOptions horizontalCentered="1"/>
  <pageMargins left="0.78740157480314965" right="0.78740157480314965" top="0.59055118110236227" bottom="0.98425196850393704" header="0.11811023622047245" footer="0.31496062992125984"/>
  <pageSetup paperSize="9" scale="78" firstPageNumber="0" fitToHeight="2" orientation="portrait" r:id="rId1"/>
  <headerFooter alignWithMargins="0">
    <oddHeader>&amp;R&amp;9Modelo (Nome da Empresa)</oddHeader>
    <oddFooter>&amp;C&amp;9&amp;A - Pag. &amp;P</oddFooter>
  </headerFooter>
  <rowBreaks count="1" manualBreakCount="1">
    <brk id="68"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19</vt:i4>
      </vt:variant>
      <vt:variant>
        <vt:lpstr>Intervalos nomeados</vt:lpstr>
      </vt:variant>
      <vt:variant>
        <vt:i4>17</vt:i4>
      </vt:variant>
    </vt:vector>
  </HeadingPairs>
  <TitlesOfParts>
    <vt:vector size="36" baseType="lpstr">
      <vt:lpstr>Observações</vt:lpstr>
      <vt:lpstr>Insumos Diversos</vt:lpstr>
      <vt:lpstr>Agente de Higienização_CEGUA</vt:lpstr>
      <vt:lpstr>Jardineiro_CEGUA</vt:lpstr>
      <vt:lpstr>Quadro Resumo M² - CEGUA</vt:lpstr>
      <vt:lpstr>Agente de Higienização_CEPIR</vt:lpstr>
      <vt:lpstr>Jardineiro_CEPIR</vt:lpstr>
      <vt:lpstr>Quadro Resumo M² - CEPIR</vt:lpstr>
      <vt:lpstr>Líder de Limpeza_CESJC</vt:lpstr>
      <vt:lpstr>Agente de Hig_CESJC_Diuturno</vt:lpstr>
      <vt:lpstr>Agente de Higienização_CESJC</vt:lpstr>
      <vt:lpstr>Jardineiro_CESJC</vt:lpstr>
      <vt:lpstr>Quadro Resumo M² - CESJC</vt:lpstr>
      <vt:lpstr>Encarregado_CESOR</vt:lpstr>
      <vt:lpstr>Agente de Hig_CESOR_Div turnos</vt:lpstr>
      <vt:lpstr>Agente de Hig_CESOR_Diuturno</vt:lpstr>
      <vt:lpstr>Jardineiro_CESOR</vt:lpstr>
      <vt:lpstr>Quadro Resumo M² - CESOR</vt:lpstr>
      <vt:lpstr>Quadro Resumo GERAL M²</vt:lpstr>
      <vt:lpstr>'Agente de Hig_CESJC_Diuturno'!Area_de_impressao</vt:lpstr>
      <vt:lpstr>'Agente de Hig_CESOR_Diuturno'!Area_de_impressao</vt:lpstr>
      <vt:lpstr>'Agente de Hig_CESOR_Div turnos'!Area_de_impressao</vt:lpstr>
      <vt:lpstr>'Agente de Higienização_CEGUA'!Area_de_impressao</vt:lpstr>
      <vt:lpstr>'Agente de Higienização_CEPIR'!Area_de_impressao</vt:lpstr>
      <vt:lpstr>'Agente de Higienização_CESJC'!Area_de_impressao</vt:lpstr>
      <vt:lpstr>Encarregado_CESOR!Area_de_impressao</vt:lpstr>
      <vt:lpstr>Jardineiro_CEGUA!Area_de_impressao</vt:lpstr>
      <vt:lpstr>Jardineiro_CEPIR!Area_de_impressao</vt:lpstr>
      <vt:lpstr>Jardineiro_CESJC!Area_de_impressao</vt:lpstr>
      <vt:lpstr>Jardineiro_CESOR!Area_de_impressao</vt:lpstr>
      <vt:lpstr>'Líder de Limpeza_CESJC'!Area_de_impressao</vt:lpstr>
      <vt:lpstr>'Quadro Resumo GERAL M²'!Area_de_impressao</vt:lpstr>
      <vt:lpstr>'Quadro Resumo M² - CEGUA'!Area_de_impressao</vt:lpstr>
      <vt:lpstr>'Quadro Resumo M² - CEPIR'!Area_de_impressao</vt:lpstr>
      <vt:lpstr>'Quadro Resumo M² - CESJC'!Area_de_impressao</vt:lpstr>
      <vt:lpstr>'Quadro Resumo M² - CESOR'!Area_de_impressao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Rosiane de Oliveira</dc:creator>
  <cp:lastModifiedBy>Rogerio Rodrigues Pontes</cp:lastModifiedBy>
  <cp:lastPrinted>2023-10-19T14:45:41Z</cp:lastPrinted>
  <dcterms:created xsi:type="dcterms:W3CDTF">2013-10-22T12:23:02Z</dcterms:created>
  <dcterms:modified xsi:type="dcterms:W3CDTF">2023-10-19T14:50:58Z</dcterms:modified>
</cp:coreProperties>
</file>