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EstaPasta_de_trabalho"/>
  <mc:AlternateContent xmlns:mc="http://schemas.openxmlformats.org/markup-compatibility/2006">
    <mc:Choice Requires="x15">
      <x15ac:absPath xmlns:x15ac="http://schemas.microsoft.com/office/spreadsheetml/2010/11/ac" url="Z:\DELCO\SELIC\DOCUMENTOS 2023\03 - LICITAÇÕES\EDITAIS\PREGÃO ELETRÔNICO\TERMO DE REFERENCIA\Proc_090_2022\"/>
    </mc:Choice>
  </mc:AlternateContent>
  <bookViews>
    <workbookView xWindow="0" yWindow="0" windowWidth="20460" windowHeight="7680" tabRatio="769" activeTab="4"/>
  </bookViews>
  <sheets>
    <sheet name="Observações" sheetId="126" r:id="rId1"/>
    <sheet name="Materiais" sheetId="128" r:id="rId2"/>
    <sheet name="Uniformes e EPI's" sheetId="127" r:id="rId3"/>
    <sheet name="Agente de Higienização_Turnos" sheetId="99" r:id="rId4"/>
    <sheet name="Limpador de Vidros_Manhã" sheetId="73" r:id="rId5"/>
    <sheet name="Encarregado de Limpeza_Manhã" sheetId="83" r:id="rId6"/>
    <sheet name="Líder de Limpeza_Tarde" sheetId="143" r:id="rId7"/>
    <sheet name="Quadro Resumo M² - SEAPL" sheetId="133" r:id="rId8"/>
    <sheet name="Orçamentos SEACA" sheetId="134" state="hidden" r:id="rId9"/>
    <sheet name="Média Orçamentos" sheetId="135" state="hidden" r:id="rId10"/>
  </sheets>
  <externalReferences>
    <externalReference r:id="rId11"/>
  </externalReferences>
  <definedNames>
    <definedName name="_xlnm.Print_Area" localSheetId="3">'Agente de Higienização_Turnos'!$A$1:$G$138</definedName>
    <definedName name="_xlnm.Print_Area" localSheetId="5">'Encarregado de Limpeza_Manhã'!$A$1:$G$138</definedName>
    <definedName name="_xlnm.Print_Area" localSheetId="6">'Líder de Limpeza_Tarde'!$A$1:$G$138</definedName>
    <definedName name="_xlnm.Print_Area" localSheetId="4">'Limpador de Vidros_Manhã'!$A$1:$G$138</definedName>
    <definedName name="_xlnm.Print_Area" localSheetId="1">Materiais!$B$1:$G$87</definedName>
    <definedName name="_xlnm.Print_Area" localSheetId="9">'Média Orçamentos'!$A$1:$E$40</definedName>
    <definedName name="_xlnm.Print_Area" localSheetId="0">Observações!$A$1:$B$39</definedName>
    <definedName name="_xlnm.Print_Area" localSheetId="8">'Orçamentos SEACA'!$A$1:$F$92</definedName>
    <definedName name="_xlnm.Print_Area" localSheetId="7">'Quadro Resumo M² - SEAPL'!$B$1:$H$79</definedName>
    <definedName name="_xlnm.Print_Area" localSheetId="2">'Uniformes e EPI''s'!$A$1:$E$31</definedName>
    <definedName name="EQUIPTOS" localSheetId="6">'[1]Equipamentos e material'!#REF!</definedName>
    <definedName name="EQUIPTOS" localSheetId="9">'[1]Equipamentos e material'!#REF!</definedName>
    <definedName name="EQUIPTOS" localSheetId="8">'[1]Equipamentos e material'!#REF!</definedName>
    <definedName name="EQUIPTOS" localSheetId="2">'[1]Equipamentos e material'!#REF!</definedName>
    <definedName name="EQUIPTOS">'[1]Equipamentos e material'!#REF!</definedName>
    <definedName name="Excel_BuiltIn_Print_Area_1" localSheetId="6">#REF!</definedName>
    <definedName name="Excel_BuiltIn_Print_Area_1">#REF!</definedName>
    <definedName name="Excel_BuiltIn_Print_Area_2" localSheetId="6">#REF!</definedName>
    <definedName name="Excel_BuiltIn_Print_Area_2">#REF!</definedName>
    <definedName name="_xlnm.Print_Titles" localSheetId="2">'Uniformes e EPI''s'!$1:$3</definedName>
  </definedNames>
  <calcPr calcId="152511" iterate="1" fullPrecision="0"/>
</workbook>
</file>

<file path=xl/calcChain.xml><?xml version="1.0" encoding="utf-8"?>
<calcChain xmlns="http://schemas.openxmlformats.org/spreadsheetml/2006/main">
  <c r="C39" i="133" l="1"/>
  <c r="C43" i="133"/>
  <c r="F18" i="133"/>
  <c r="F17" i="133"/>
  <c r="C35" i="133" l="1"/>
  <c r="C34" i="133"/>
  <c r="C30" i="133"/>
  <c r="C29" i="133"/>
  <c r="E58" i="133"/>
  <c r="E57" i="133"/>
  <c r="E54" i="133"/>
  <c r="E53" i="133"/>
  <c r="C58" i="133"/>
  <c r="C57" i="133"/>
  <c r="C54" i="133"/>
  <c r="C53" i="133"/>
  <c r="C47" i="133"/>
  <c r="C46" i="133"/>
  <c r="C42" i="133"/>
  <c r="C38" i="133"/>
  <c r="F98" i="73"/>
  <c r="F98" i="83"/>
  <c r="F98" i="143"/>
  <c r="F98" i="99"/>
  <c r="F88" i="73"/>
  <c r="F88" i="83"/>
  <c r="F88" i="143"/>
  <c r="F88" i="99"/>
  <c r="F85" i="73"/>
  <c r="F85" i="83"/>
  <c r="F85" i="143"/>
  <c r="F85" i="99"/>
  <c r="F83" i="73"/>
  <c r="F83" i="83"/>
  <c r="F83" i="143"/>
  <c r="F83" i="99"/>
  <c r="F82" i="73"/>
  <c r="F82" i="83"/>
  <c r="F82" i="143"/>
  <c r="F82" i="99"/>
  <c r="F81" i="73"/>
  <c r="F81" i="83"/>
  <c r="F81" i="143"/>
  <c r="F81" i="99"/>
  <c r="F74" i="73"/>
  <c r="F74" i="83"/>
  <c r="F74" i="143"/>
  <c r="F74" i="99"/>
  <c r="F73" i="73"/>
  <c r="F73" i="83"/>
  <c r="F73" i="143"/>
  <c r="F73" i="99"/>
  <c r="F71" i="73"/>
  <c r="F71" i="83"/>
  <c r="F71" i="143"/>
  <c r="F71" i="99"/>
  <c r="E57" i="73"/>
  <c r="E57" i="83"/>
  <c r="E57" i="143"/>
  <c r="E57" i="99"/>
  <c r="F38" i="73"/>
  <c r="F38" i="83"/>
  <c r="F38" i="143"/>
  <c r="F38" i="99"/>
  <c r="F37" i="73"/>
  <c r="F37" i="83"/>
  <c r="F37" i="143"/>
  <c r="F37" i="99"/>
  <c r="F54" i="133" l="1"/>
  <c r="F53" i="133"/>
  <c r="D69" i="133" l="1"/>
  <c r="F69" i="133" s="1"/>
  <c r="D68" i="133"/>
  <c r="F68" i="133" s="1"/>
  <c r="D64" i="133"/>
  <c r="F64" i="133" s="1"/>
  <c r="B25" i="133" l="1"/>
  <c r="B24" i="133"/>
  <c r="B43" i="133" s="1"/>
  <c r="B23" i="133"/>
  <c r="B22" i="133"/>
  <c r="B46" i="133" l="1"/>
  <c r="B42" i="133"/>
  <c r="B35" i="133"/>
  <c r="B47" i="133"/>
  <c r="B29" i="133"/>
  <c r="B34" i="133"/>
  <c r="B30" i="133"/>
  <c r="G56" i="128"/>
  <c r="G55" i="128"/>
  <c r="E28" i="127" l="1"/>
  <c r="E27" i="127"/>
  <c r="E26" i="127"/>
  <c r="E11" i="127"/>
  <c r="E10" i="127"/>
  <c r="E20" i="127"/>
  <c r="E19" i="127"/>
  <c r="E17" i="127"/>
  <c r="E23" i="127"/>
  <c r="E22" i="127"/>
  <c r="E21" i="127"/>
  <c r="E18" i="127"/>
  <c r="E16" i="127"/>
  <c r="E24" i="127"/>
  <c r="G29" i="128" l="1"/>
  <c r="G50" i="128"/>
  <c r="G69" i="128" l="1"/>
  <c r="E13" i="133" l="1"/>
  <c r="F13" i="133" s="1"/>
  <c r="E9" i="133"/>
  <c r="F9" i="133" s="1"/>
  <c r="G138" i="143"/>
  <c r="F137" i="143"/>
  <c r="F124" i="143"/>
  <c r="F125" i="143" s="1"/>
  <c r="G113" i="143"/>
  <c r="G112" i="143"/>
  <c r="G111" i="143"/>
  <c r="G110" i="143"/>
  <c r="F100" i="143"/>
  <c r="F105" i="143" s="1"/>
  <c r="F94" i="143"/>
  <c r="F86" i="143"/>
  <c r="F102" i="143" s="1"/>
  <c r="G61" i="143"/>
  <c r="G60" i="143"/>
  <c r="G59" i="143"/>
  <c r="G57" i="143"/>
  <c r="G56" i="143"/>
  <c r="G55" i="143"/>
  <c r="G54" i="143"/>
  <c r="F51" i="143"/>
  <c r="F90" i="143" s="1"/>
  <c r="F39" i="143"/>
  <c r="G31" i="143"/>
  <c r="F31" i="143"/>
  <c r="F32" i="143" s="1"/>
  <c r="G32" i="143" s="1"/>
  <c r="G30" i="143"/>
  <c r="G29" i="143"/>
  <c r="G28" i="143"/>
  <c r="G27" i="143"/>
  <c r="F100" i="83"/>
  <c r="F100" i="99"/>
  <c r="F94" i="83"/>
  <c r="F100" i="73"/>
  <c r="F96" i="73"/>
  <c r="F94" i="73"/>
  <c r="F94" i="99"/>
  <c r="F96" i="99" s="1"/>
  <c r="F89" i="143" l="1"/>
  <c r="F92" i="143" s="1"/>
  <c r="F103" i="143" s="1"/>
  <c r="F75" i="143"/>
  <c r="F95" i="143"/>
  <c r="F99" i="143"/>
  <c r="F96" i="83"/>
  <c r="G34" i="143"/>
  <c r="F40" i="143"/>
  <c r="F41" i="143" s="1"/>
  <c r="F65" i="143" s="1"/>
  <c r="F96" i="143"/>
  <c r="F104" i="143" s="1"/>
  <c r="G53" i="143"/>
  <c r="F72" i="143"/>
  <c r="E58" i="143"/>
  <c r="G58" i="143" s="1"/>
  <c r="F66" i="143"/>
  <c r="F77" i="143" l="1"/>
  <c r="H77" i="143" s="1"/>
  <c r="G63" i="143"/>
  <c r="G67" i="143" s="1"/>
  <c r="G99" i="143"/>
  <c r="G85" i="143"/>
  <c r="G74" i="143"/>
  <c r="G43" i="143"/>
  <c r="G38" i="143"/>
  <c r="G90" i="143"/>
  <c r="G94" i="143"/>
  <c r="G89" i="143"/>
  <c r="G80" i="143"/>
  <c r="G50" i="143"/>
  <c r="G44" i="143"/>
  <c r="H100" i="143" s="1"/>
  <c r="G98" i="143"/>
  <c r="G84" i="143"/>
  <c r="G73" i="143"/>
  <c r="G49" i="143"/>
  <c r="H41" i="143"/>
  <c r="G37" i="143"/>
  <c r="H92" i="143"/>
  <c r="G88" i="143"/>
  <c r="G83" i="143"/>
  <c r="G48" i="143"/>
  <c r="G81" i="143"/>
  <c r="H96" i="143"/>
  <c r="G72" i="143"/>
  <c r="G47" i="143"/>
  <c r="G95" i="143"/>
  <c r="H86" i="143"/>
  <c r="G82" i="143"/>
  <c r="G76" i="143"/>
  <c r="G46" i="143"/>
  <c r="G40" i="143"/>
  <c r="G127" i="143"/>
  <c r="G91" i="143"/>
  <c r="G75" i="143"/>
  <c r="G71" i="143"/>
  <c r="H51" i="143"/>
  <c r="G45" i="143"/>
  <c r="G100" i="143" l="1"/>
  <c r="G105" i="143" s="1"/>
  <c r="G96" i="143"/>
  <c r="G104" i="143" s="1"/>
  <c r="G77" i="143"/>
  <c r="G129" i="143" s="1"/>
  <c r="G92" i="143"/>
  <c r="G103" i="143" s="1"/>
  <c r="G51" i="143"/>
  <c r="G66" i="143" s="1"/>
  <c r="G41" i="143"/>
  <c r="G86" i="143"/>
  <c r="G102" i="143" s="1"/>
  <c r="G106" i="143" l="1"/>
  <c r="G130" i="143" s="1"/>
  <c r="H42" i="143"/>
  <c r="G65" i="143"/>
  <c r="G68" i="143" s="1"/>
  <c r="G128" i="143" s="1"/>
  <c r="E6" i="127" l="1"/>
  <c r="E7" i="127"/>
  <c r="E8" i="127"/>
  <c r="E9" i="127"/>
  <c r="E12" i="127"/>
  <c r="G48" i="128"/>
  <c r="G49" i="128"/>
  <c r="G51" i="128"/>
  <c r="G52" i="128"/>
  <c r="G59" i="99" l="1"/>
  <c r="G59" i="83"/>
  <c r="G59" i="73"/>
  <c r="E58" i="73"/>
  <c r="E58" i="83"/>
  <c r="G58" i="83" s="1"/>
  <c r="E58" i="99"/>
  <c r="G58" i="99" s="1"/>
  <c r="G58" i="73"/>
  <c r="D63" i="133" l="1"/>
  <c r="F63" i="133" s="1"/>
  <c r="E7" i="134" l="1"/>
  <c r="E8" i="134"/>
  <c r="E9" i="134"/>
  <c r="E10" i="134"/>
  <c r="E11" i="134"/>
  <c r="E20" i="134"/>
  <c r="E21" i="134"/>
  <c r="E22" i="134"/>
  <c r="E23" i="134"/>
  <c r="E24" i="134"/>
  <c r="E33" i="134"/>
  <c r="E34" i="134"/>
  <c r="E35" i="134"/>
  <c r="E36" i="134"/>
  <c r="E37" i="134"/>
  <c r="E46" i="134"/>
  <c r="E47" i="134"/>
  <c r="E48" i="134"/>
  <c r="E49" i="134"/>
  <c r="E50" i="134"/>
  <c r="E59" i="134"/>
  <c r="E60" i="134"/>
  <c r="E61" i="134"/>
  <c r="E62" i="134"/>
  <c r="E63" i="134"/>
  <c r="E91" i="134"/>
  <c r="E26" i="135" s="1"/>
  <c r="C89" i="134"/>
  <c r="E89" i="134" s="1"/>
  <c r="C88" i="134"/>
  <c r="E88" i="134" s="1"/>
  <c r="C87" i="134"/>
  <c r="E87" i="134" s="1"/>
  <c r="C86" i="134"/>
  <c r="E86" i="134" s="1"/>
  <c r="C85" i="134"/>
  <c r="E85" i="134" s="1"/>
  <c r="E76" i="134"/>
  <c r="E75" i="134"/>
  <c r="E74" i="134"/>
  <c r="E73" i="134"/>
  <c r="E72" i="134"/>
  <c r="E10" i="133"/>
  <c r="F10" i="133" s="1"/>
  <c r="E11" i="133"/>
  <c r="E12" i="133"/>
  <c r="E14" i="133"/>
  <c r="F14" i="133" s="1"/>
  <c r="E8" i="133"/>
  <c r="F8" i="133" s="1"/>
  <c r="F15" i="133" l="1"/>
  <c r="G11" i="133"/>
  <c r="F16" i="133" s="1"/>
  <c r="E64" i="134"/>
  <c r="E66" i="134" s="1"/>
  <c r="E25" i="134"/>
  <c r="E27" i="134" s="1"/>
  <c r="E51" i="134"/>
  <c r="E53" i="134" s="1"/>
  <c r="E38" i="134"/>
  <c r="E40" i="134" s="1"/>
  <c r="C23" i="135"/>
  <c r="E23" i="135" s="1"/>
  <c r="E12" i="134"/>
  <c r="E14" i="134" s="1"/>
  <c r="C20" i="135"/>
  <c r="E20" i="135" s="1"/>
  <c r="C21" i="135"/>
  <c r="E21" i="135" s="1"/>
  <c r="C22" i="135"/>
  <c r="E22" i="135" s="1"/>
  <c r="C24" i="135"/>
  <c r="E24" i="135" s="1"/>
  <c r="E90" i="134"/>
  <c r="E92" i="134" s="1"/>
  <c r="E77" i="134"/>
  <c r="E79" i="134" s="1"/>
  <c r="D65" i="133"/>
  <c r="F65" i="133" s="1"/>
  <c r="D66" i="133"/>
  <c r="F66" i="133" s="1"/>
  <c r="D67" i="133"/>
  <c r="F67" i="133" s="1"/>
  <c r="F19" i="133" l="1"/>
  <c r="E31" i="127" s="1"/>
  <c r="E25" i="135"/>
  <c r="E27" i="135" s="1"/>
  <c r="F57" i="133"/>
  <c r="F58" i="133"/>
  <c r="G60" i="128" l="1"/>
  <c r="D81" i="128"/>
  <c r="G7" i="128"/>
  <c r="G138" i="99" l="1"/>
  <c r="G138" i="73"/>
  <c r="G138" i="83"/>
  <c r="G61" i="99"/>
  <c r="G57" i="99"/>
  <c r="G56" i="99"/>
  <c r="G55" i="99"/>
  <c r="G60" i="99"/>
  <c r="G61" i="73"/>
  <c r="G57" i="73"/>
  <c r="G56" i="73"/>
  <c r="G55" i="73"/>
  <c r="G60" i="73"/>
  <c r="G61" i="83"/>
  <c r="G57" i="83"/>
  <c r="G56" i="83"/>
  <c r="G55" i="83"/>
  <c r="G60" i="83"/>
  <c r="F31" i="99"/>
  <c r="F32" i="99" s="1"/>
  <c r="G32" i="99" s="1"/>
  <c r="G30" i="99"/>
  <c r="G29" i="99"/>
  <c r="G28" i="99"/>
  <c r="G27" i="99"/>
  <c r="G53" i="99" s="1"/>
  <c r="F31" i="73"/>
  <c r="F32" i="73" s="1"/>
  <c r="G32" i="73" s="1"/>
  <c r="G30" i="73"/>
  <c r="G29" i="73"/>
  <c r="G28" i="73"/>
  <c r="G27" i="73"/>
  <c r="G53" i="73" s="1"/>
  <c r="F31" i="83"/>
  <c r="F32" i="83" s="1"/>
  <c r="G32" i="83" s="1"/>
  <c r="G30" i="83"/>
  <c r="G29" i="83"/>
  <c r="G28" i="83"/>
  <c r="G27" i="83"/>
  <c r="G53" i="83" s="1"/>
  <c r="G54" i="73" l="1"/>
  <c r="G54" i="99"/>
  <c r="G54" i="83"/>
  <c r="G31" i="83"/>
  <c r="G31" i="73"/>
  <c r="G31" i="99"/>
  <c r="G34" i="99" s="1"/>
  <c r="G127" i="99" l="1"/>
  <c r="G98" i="99"/>
  <c r="G94" i="99"/>
  <c r="G31" i="128"/>
  <c r="G30" i="128"/>
  <c r="G28" i="128"/>
  <c r="G27" i="128"/>
  <c r="G26" i="128"/>
  <c r="G25" i="128"/>
  <c r="G24" i="128"/>
  <c r="G23" i="128"/>
  <c r="G22" i="128"/>
  <c r="G21" i="128"/>
  <c r="G20" i="128"/>
  <c r="G19" i="128"/>
  <c r="G18" i="128"/>
  <c r="G17" i="128"/>
  <c r="G16" i="128"/>
  <c r="G15" i="128"/>
  <c r="G14" i="128"/>
  <c r="G13" i="128"/>
  <c r="G12" i="128"/>
  <c r="G11" i="128"/>
  <c r="G10" i="128"/>
  <c r="G9" i="128"/>
  <c r="G8" i="128"/>
  <c r="G6" i="128"/>
  <c r="G63" i="128" l="1"/>
  <c r="G62" i="128"/>
  <c r="G61" i="128"/>
  <c r="G65" i="128"/>
  <c r="G64" i="128"/>
  <c r="G67" i="128"/>
  <c r="D82" i="128"/>
  <c r="G70" i="128"/>
  <c r="G68" i="128"/>
  <c r="G66" i="128"/>
  <c r="G54" i="128"/>
  <c r="G53" i="128"/>
  <c r="G47" i="128"/>
  <c r="G46" i="128"/>
  <c r="G45" i="128"/>
  <c r="G44" i="128"/>
  <c r="G43" i="128"/>
  <c r="G42" i="128"/>
  <c r="G41" i="128"/>
  <c r="G40" i="128"/>
  <c r="G39" i="128"/>
  <c r="G38" i="128"/>
  <c r="G37" i="128"/>
  <c r="G36" i="128"/>
  <c r="G35" i="128"/>
  <c r="G34" i="128"/>
  <c r="G33" i="128"/>
  <c r="G32" i="128"/>
  <c r="F57" i="128" l="1"/>
  <c r="F71" i="128"/>
  <c r="E29" i="127"/>
  <c r="E25" i="127"/>
  <c r="F72" i="128" l="1"/>
  <c r="E30" i="127"/>
  <c r="E13" i="127"/>
  <c r="E108" i="83" l="1"/>
  <c r="E108" i="143"/>
  <c r="G108" i="143" s="1"/>
  <c r="E108" i="99"/>
  <c r="E108" i="73"/>
  <c r="F84" i="128"/>
  <c r="F75" i="128"/>
  <c r="F124" i="73"/>
  <c r="F124" i="83"/>
  <c r="F124" i="99"/>
  <c r="F137" i="83" l="1"/>
  <c r="F125" i="83"/>
  <c r="G113" i="83"/>
  <c r="G112" i="83"/>
  <c r="F105" i="83"/>
  <c r="F104" i="83"/>
  <c r="F72" i="83"/>
  <c r="F51" i="83"/>
  <c r="F39" i="83"/>
  <c r="F137" i="73"/>
  <c r="F125" i="73"/>
  <c r="G113" i="73"/>
  <c r="G112" i="73"/>
  <c r="F105" i="73"/>
  <c r="F104" i="73"/>
  <c r="F72" i="73"/>
  <c r="F51" i="73"/>
  <c r="F39" i="73"/>
  <c r="G113" i="99"/>
  <c r="F99" i="73" l="1"/>
  <c r="F95" i="73"/>
  <c r="F95" i="83"/>
  <c r="F99" i="83"/>
  <c r="F90" i="73"/>
  <c r="F89" i="73"/>
  <c r="F90" i="83"/>
  <c r="F89" i="83"/>
  <c r="F66" i="83"/>
  <c r="F75" i="83"/>
  <c r="F77" i="83" s="1"/>
  <c r="F86" i="83"/>
  <c r="F102" i="83" s="1"/>
  <c r="F75" i="73"/>
  <c r="F77" i="73" s="1"/>
  <c r="F86" i="73"/>
  <c r="F102" i="73" s="1"/>
  <c r="F40" i="83"/>
  <c r="F41" i="83" s="1"/>
  <c r="F65" i="83" s="1"/>
  <c r="F66" i="73"/>
  <c r="F40" i="73"/>
  <c r="F41" i="73" s="1"/>
  <c r="F65" i="73" s="1"/>
  <c r="F92" i="73" l="1"/>
  <c r="F103" i="73" s="1"/>
  <c r="F92" i="83"/>
  <c r="F103" i="83" s="1"/>
  <c r="G34" i="83"/>
  <c r="G99" i="83" s="1"/>
  <c r="G34" i="73"/>
  <c r="G63" i="73" l="1"/>
  <c r="G67" i="73" s="1"/>
  <c r="G94" i="73"/>
  <c r="G98" i="73"/>
  <c r="G95" i="73"/>
  <c r="G63" i="83"/>
  <c r="G67" i="83" s="1"/>
  <c r="G98" i="83"/>
  <c r="G100" i="83" s="1"/>
  <c r="G94" i="83"/>
  <c r="G99" i="73"/>
  <c r="G95" i="83"/>
  <c r="G45" i="73"/>
  <c r="G44" i="73"/>
  <c r="G43" i="73"/>
  <c r="G46" i="73"/>
  <c r="G47" i="73"/>
  <c r="G48" i="73"/>
  <c r="G49" i="73"/>
  <c r="G50" i="73"/>
  <c r="G49" i="83"/>
  <c r="G50" i="83"/>
  <c r="G47" i="83"/>
  <c r="G44" i="83"/>
  <c r="G43" i="83"/>
  <c r="G45" i="83"/>
  <c r="G46" i="83"/>
  <c r="G48" i="83"/>
  <c r="G96" i="83" l="1"/>
  <c r="G100" i="73"/>
  <c r="G96" i="73"/>
  <c r="G51" i="73"/>
  <c r="G51" i="83"/>
  <c r="F72" i="99" l="1"/>
  <c r="F51" i="99"/>
  <c r="F95" i="99" l="1"/>
  <c r="G95" i="99" s="1"/>
  <c r="G96" i="99" s="1"/>
  <c r="F99" i="99"/>
  <c r="G99" i="99" s="1"/>
  <c r="G100" i="99" s="1"/>
  <c r="F90" i="99"/>
  <c r="F89" i="99"/>
  <c r="F75" i="99"/>
  <c r="F77" i="99" s="1"/>
  <c r="G110" i="99"/>
  <c r="G112" i="99"/>
  <c r="F92" i="99" l="1"/>
  <c r="F137" i="99"/>
  <c r="F105" i="99" l="1"/>
  <c r="F86" i="99" l="1"/>
  <c r="F39" i="99"/>
  <c r="F40" i="99" s="1"/>
  <c r="F41" i="99" s="1"/>
  <c r="F102" i="99" l="1"/>
  <c r="F125" i="99" l="1"/>
  <c r="F103" i="99"/>
  <c r="F66" i="99"/>
  <c r="E109" i="73" l="1"/>
  <c r="E109" i="143"/>
  <c r="G109" i="143" s="1"/>
  <c r="G114" i="143" s="1"/>
  <c r="G131" i="143" s="1"/>
  <c r="G132" i="143" s="1"/>
  <c r="G117" i="143" s="1"/>
  <c r="G118" i="143" s="1"/>
  <c r="E109" i="83"/>
  <c r="E109" i="99"/>
  <c r="G111" i="73"/>
  <c r="G111" i="99"/>
  <c r="G111" i="83"/>
  <c r="G110" i="73"/>
  <c r="F104" i="99"/>
  <c r="F65" i="99"/>
  <c r="G109" i="83" l="1"/>
  <c r="G109" i="99"/>
  <c r="G109" i="73"/>
  <c r="G108" i="73"/>
  <c r="G110" i="83"/>
  <c r="G114" i="73" l="1"/>
  <c r="G131" i="73" s="1"/>
  <c r="G108" i="99"/>
  <c r="G108" i="83"/>
  <c r="G114" i="83" s="1"/>
  <c r="G131" i="83" s="1"/>
  <c r="G114" i="99" l="1"/>
  <c r="G131" i="99" s="1"/>
  <c r="G37" i="73" l="1"/>
  <c r="G88" i="73" l="1"/>
  <c r="H96" i="73"/>
  <c r="G84" i="73"/>
  <c r="G73" i="73"/>
  <c r="H100" i="73"/>
  <c r="H41" i="73"/>
  <c r="G127" i="73"/>
  <c r="G75" i="73"/>
  <c r="G104" i="73"/>
  <c r="G82" i="73"/>
  <c r="H51" i="73"/>
  <c r="G90" i="73"/>
  <c r="G80" i="73"/>
  <c r="G40" i="73"/>
  <c r="G71" i="73"/>
  <c r="G38" i="83"/>
  <c r="G74" i="83"/>
  <c r="H77" i="83"/>
  <c r="G83" i="83"/>
  <c r="H86" i="83"/>
  <c r="G91" i="83"/>
  <c r="G40" i="83"/>
  <c r="H100" i="83"/>
  <c r="H51" i="83"/>
  <c r="G71" i="83"/>
  <c r="G75" i="83"/>
  <c r="G80" i="83"/>
  <c r="G84" i="83"/>
  <c r="G88" i="83"/>
  <c r="H96" i="83"/>
  <c r="G37" i="83"/>
  <c r="G73" i="83"/>
  <c r="G82" i="83"/>
  <c r="G90" i="83"/>
  <c r="G104" i="83"/>
  <c r="G72" i="83"/>
  <c r="G76" i="83"/>
  <c r="G81" i="83"/>
  <c r="G85" i="83"/>
  <c r="G89" i="83"/>
  <c r="H92" i="83"/>
  <c r="G105" i="83"/>
  <c r="G127" i="83"/>
  <c r="H41" i="83"/>
  <c r="G38" i="73"/>
  <c r="G74" i="73"/>
  <c r="H77" i="73"/>
  <c r="G83" i="73"/>
  <c r="H86" i="73"/>
  <c r="G91" i="73"/>
  <c r="G72" i="73"/>
  <c r="G76" i="73"/>
  <c r="G81" i="73"/>
  <c r="G85" i="73"/>
  <c r="G89" i="73"/>
  <c r="H92" i="73"/>
  <c r="G105" i="73"/>
  <c r="G41" i="83" l="1"/>
  <c r="G41" i="73"/>
  <c r="G92" i="73"/>
  <c r="G103" i="73" s="1"/>
  <c r="G77" i="73"/>
  <c r="G129" i="73" s="1"/>
  <c r="G92" i="83"/>
  <c r="G103" i="83" s="1"/>
  <c r="G77" i="83"/>
  <c r="G129" i="83" s="1"/>
  <c r="G66" i="83"/>
  <c r="G66" i="73"/>
  <c r="G86" i="73"/>
  <c r="G102" i="73" s="1"/>
  <c r="G86" i="83"/>
  <c r="G102" i="83" s="1"/>
  <c r="G65" i="73" l="1"/>
  <c r="G68" i="73" s="1"/>
  <c r="G128" i="73" s="1"/>
  <c r="H42" i="73"/>
  <c r="G65" i="83"/>
  <c r="G68" i="83" s="1"/>
  <c r="G128" i="83" s="1"/>
  <c r="H42" i="83"/>
  <c r="G106" i="73"/>
  <c r="G130" i="73" s="1"/>
  <c r="G106" i="83"/>
  <c r="G130" i="83" s="1"/>
  <c r="G132" i="83" l="1"/>
  <c r="G117" i="83" s="1"/>
  <c r="G118" i="83" s="1"/>
  <c r="G132" i="73"/>
  <c r="G117" i="73" s="1"/>
  <c r="G118" i="73" s="1"/>
  <c r="G63" i="99" l="1"/>
  <c r="G45" i="99" l="1"/>
  <c r="G46" i="99"/>
  <c r="G47" i="99"/>
  <c r="G48" i="99"/>
  <c r="G49" i="99"/>
  <c r="G50" i="99"/>
  <c r="G44" i="99"/>
  <c r="H100" i="99" s="1"/>
  <c r="G43" i="99"/>
  <c r="H51" i="99"/>
  <c r="G67" i="99"/>
  <c r="G40" i="99"/>
  <c r="G90" i="99"/>
  <c r="G74" i="99"/>
  <c r="G37" i="99"/>
  <c r="G73" i="99"/>
  <c r="G105" i="99"/>
  <c r="G89" i="99"/>
  <c r="G88" i="99"/>
  <c r="G75" i="99"/>
  <c r="G104" i="99"/>
  <c r="H96" i="99"/>
  <c r="G91" i="99"/>
  <c r="G82" i="99"/>
  <c r="H92" i="99"/>
  <c r="G80" i="99"/>
  <c r="G71" i="99"/>
  <c r="G81" i="99"/>
  <c r="G76" i="99"/>
  <c r="H41" i="99"/>
  <c r="G72" i="99"/>
  <c r="G85" i="99"/>
  <c r="G84" i="99"/>
  <c r="H77" i="99"/>
  <c r="H86" i="99"/>
  <c r="G38" i="99"/>
  <c r="G83" i="99"/>
  <c r="G77" i="99" l="1"/>
  <c r="G129" i="99" s="1"/>
  <c r="G86" i="99"/>
  <c r="G102" i="99" s="1"/>
  <c r="G51" i="99"/>
  <c r="G66" i="99" s="1"/>
  <c r="G41" i="99"/>
  <c r="G92" i="99"/>
  <c r="G103" i="99" s="1"/>
  <c r="G65" i="99" l="1"/>
  <c r="H42" i="99"/>
  <c r="G106" i="99"/>
  <c r="G130" i="99" s="1"/>
  <c r="G68" i="99" l="1"/>
  <c r="G128" i="99" s="1"/>
  <c r="G132" i="99" s="1"/>
  <c r="G117" i="99" s="1"/>
  <c r="G118" i="99" s="1"/>
  <c r="E13" i="135" l="1"/>
  <c r="E39" i="135" s="1"/>
  <c r="G120" i="99"/>
  <c r="G121" i="99"/>
  <c r="G122" i="99"/>
  <c r="G123" i="99"/>
  <c r="G124" i="99"/>
  <c r="H124" i="99"/>
  <c r="G125" i="99"/>
  <c r="G133" i="99"/>
  <c r="G134" i="99"/>
  <c r="H134" i="99"/>
  <c r="G136" i="99"/>
  <c r="G137" i="99"/>
  <c r="G120" i="83"/>
  <c r="G121" i="83"/>
  <c r="G122" i="83"/>
  <c r="G123" i="83"/>
  <c r="G124" i="83"/>
  <c r="H124" i="83"/>
  <c r="G125" i="83"/>
  <c r="G133" i="83"/>
  <c r="G134" i="83"/>
  <c r="H134" i="83"/>
  <c r="G136" i="83"/>
  <c r="G137" i="83"/>
  <c r="G120" i="143"/>
  <c r="G121" i="143"/>
  <c r="G122" i="143"/>
  <c r="G123" i="143"/>
  <c r="G124" i="143"/>
  <c r="H124" i="143"/>
  <c r="G125" i="143"/>
  <c r="G133" i="143"/>
  <c r="G134" i="143"/>
  <c r="H134" i="143"/>
  <c r="G136" i="143"/>
  <c r="G137" i="143"/>
  <c r="G120" i="73"/>
  <c r="G121" i="73"/>
  <c r="G122" i="73"/>
  <c r="G123" i="73"/>
  <c r="G124" i="73"/>
  <c r="H124" i="73"/>
  <c r="G125" i="73"/>
  <c r="G133" i="73"/>
  <c r="G134" i="73"/>
  <c r="H134" i="73"/>
  <c r="G136" i="73"/>
  <c r="G137" i="73"/>
  <c r="F77" i="128"/>
  <c r="F78" i="128"/>
  <c r="F79" i="128"/>
  <c r="F80" i="128"/>
  <c r="F81" i="128"/>
  <c r="F82" i="128"/>
  <c r="F85" i="128"/>
  <c r="F86" i="128"/>
  <c r="F87" i="128"/>
  <c r="C7" i="135"/>
  <c r="E7" i="135"/>
  <c r="C8" i="135"/>
  <c r="E8" i="135"/>
  <c r="C9" i="135"/>
  <c r="E9" i="135"/>
  <c r="C10" i="135"/>
  <c r="E10" i="135"/>
  <c r="C11" i="135"/>
  <c r="E11" i="135"/>
  <c r="E12" i="135"/>
  <c r="E14" i="135"/>
  <c r="C33" i="135"/>
  <c r="E33" i="135"/>
  <c r="C34" i="135"/>
  <c r="E34" i="135"/>
  <c r="C35" i="135"/>
  <c r="E35" i="135"/>
  <c r="C36" i="135"/>
  <c r="E36" i="135"/>
  <c r="C37" i="135"/>
  <c r="E37" i="135"/>
  <c r="E38" i="135"/>
  <c r="E40" i="135"/>
  <c r="C22" i="133"/>
  <c r="C23" i="133"/>
  <c r="C24" i="133"/>
  <c r="C25" i="133"/>
  <c r="D29" i="133"/>
  <c r="E29" i="133"/>
  <c r="D30" i="133"/>
  <c r="E30" i="133"/>
  <c r="E31" i="133"/>
  <c r="D34" i="133"/>
  <c r="E34" i="133"/>
  <c r="D35" i="133"/>
  <c r="E35" i="133"/>
  <c r="E36" i="133"/>
  <c r="D38" i="133"/>
  <c r="E38" i="133"/>
  <c r="D39" i="133"/>
  <c r="E39" i="133"/>
  <c r="E40" i="133"/>
  <c r="D42" i="133"/>
  <c r="E42" i="133"/>
  <c r="D43" i="133"/>
  <c r="E43" i="133"/>
  <c r="E44" i="133"/>
  <c r="D46" i="133"/>
  <c r="E46" i="133"/>
  <c r="D47" i="133"/>
  <c r="E47" i="133"/>
  <c r="E48" i="133"/>
  <c r="G53" i="133"/>
  <c r="H53" i="133"/>
  <c r="G54" i="133"/>
  <c r="H54" i="133"/>
  <c r="H55" i="133"/>
  <c r="G57" i="133"/>
  <c r="H57" i="133"/>
  <c r="G58" i="133"/>
  <c r="H58" i="133"/>
  <c r="H59" i="133"/>
  <c r="C63" i="133"/>
  <c r="E63" i="133"/>
  <c r="G63" i="133"/>
  <c r="C64" i="133"/>
  <c r="E64" i="133"/>
  <c r="G64" i="133"/>
  <c r="C65" i="133"/>
  <c r="E65" i="133"/>
  <c r="G65" i="133"/>
  <c r="C66" i="133"/>
  <c r="E66" i="133"/>
  <c r="G66" i="133"/>
  <c r="C67" i="133"/>
  <c r="E67" i="133"/>
  <c r="G67" i="133"/>
  <c r="C68" i="133"/>
  <c r="E68" i="133"/>
  <c r="G68" i="133"/>
  <c r="C69" i="133"/>
  <c r="E69" i="133"/>
  <c r="G69" i="133"/>
  <c r="E70" i="133"/>
  <c r="G70" i="133"/>
  <c r="E71" i="133"/>
  <c r="G71" i="133"/>
  <c r="E72" i="133"/>
  <c r="G73" i="133"/>
</calcChain>
</file>

<file path=xl/comments1.xml><?xml version="1.0" encoding="utf-8"?>
<comments xmlns="http://schemas.openxmlformats.org/spreadsheetml/2006/main">
  <authors>
    <author>Rogerio Rodrigues Pontes</author>
  </authors>
  <commentList>
    <comment ref="F16" authorId="0" shapeId="0">
      <text>
        <r>
          <rPr>
            <sz val="9"/>
            <color indexed="81"/>
            <rFont val="Segoe UI"/>
            <family val="2"/>
          </rPr>
          <t xml:space="preserve">
Executa as funções de limpeza, ou seja, sem incidência de insalubridade</t>
        </r>
      </text>
    </comment>
  </commentList>
</comments>
</file>

<file path=xl/comments2.xml><?xml version="1.0" encoding="utf-8"?>
<comments xmlns="http://schemas.openxmlformats.org/spreadsheetml/2006/main">
  <authors>
    <author>Rogerio Rodrigues Pontes</author>
  </authors>
  <commentList>
    <comment ref="F16" authorId="0" shapeId="0">
      <text>
        <r>
          <rPr>
            <sz val="9"/>
            <color indexed="81"/>
            <rFont val="Segoe UI"/>
            <family val="2"/>
          </rPr>
          <t xml:space="preserve">
Executa as funções de limpeza, ou seja, com incidência de insalubridade</t>
        </r>
      </text>
    </comment>
  </commentList>
</comments>
</file>

<file path=xl/comments3.xml><?xml version="1.0" encoding="utf-8"?>
<comments xmlns="http://schemas.openxmlformats.org/spreadsheetml/2006/main">
  <authors>
    <author>Rogerio Rodrigues Pontes</author>
  </authors>
  <commentList>
    <comment ref="D53" authorId="0" shapeId="0">
      <text>
        <r>
          <rPr>
            <sz val="9"/>
            <color indexed="81"/>
            <rFont val="Segoe UI"/>
            <family val="2"/>
          </rPr>
          <t xml:space="preserve">
1.207m2 de fachada a serem limpos, 1x a cada trimestre. A produtividade de referência é 130m2, ou seja, se espera que 1 funcionário, em jornada de 8h, seja capaz de limpar 130m2 de área física.
Então, se 1 funcionário fosse limpar tudo de uma vez, seriam necessários 1.207m2/130m2 = 9 dias úteis de trabalho (em jornada de 8h). Isso dá 9*8 = 72h</t>
        </r>
      </text>
    </comment>
    <comment ref="E53" authorId="0" shapeId="0">
      <text>
        <r>
          <rPr>
            <sz val="9"/>
            <color indexed="81"/>
            <rFont val="Segoe UI"/>
            <family val="2"/>
          </rPr>
          <t>Número de dias de trabalho por ano: 365 dias por ano.
Número de meses no ano: 12 meses
Número de dia por mês: 30 dias
Número de dias na semana: 7 dias
Número de semanas no mês: 30 ÷ 7 = 4,29 semanas
Números de horas semanais – jornada: 44 horas semanais
Número de hora no mês 4,29 x 44 = 188,76
Número de horas no trimestre = 566,28</t>
        </r>
      </text>
    </comment>
    <comment ref="D57" authorId="0" shapeId="0">
      <text>
        <r>
          <rPr>
            <sz val="9"/>
            <color indexed="81"/>
            <rFont val="Segoe UI"/>
            <family val="2"/>
          </rPr>
          <t xml:space="preserve">
2 vezes por mês (jornada de 8 horas diária)</t>
        </r>
      </text>
    </comment>
  </commentList>
</comments>
</file>

<file path=xl/sharedStrings.xml><?xml version="1.0" encoding="utf-8"?>
<sst xmlns="http://schemas.openxmlformats.org/spreadsheetml/2006/main" count="1355" uniqueCount="420">
  <si>
    <t>Categoria Profissional:</t>
  </si>
  <si>
    <t>Salário Normativo da Categoria Profissional:</t>
  </si>
  <si>
    <t>MODULO 1 - COMPOSIÇÃO DA REMUNERAÇÃO</t>
  </si>
  <si>
    <t>Valor Total</t>
  </si>
  <si>
    <t>I - DISCRIMINAÇÃO DOS SERVIÇOS</t>
  </si>
  <si>
    <t>DADOS COMPLEMENTARES</t>
  </si>
  <si>
    <t>Salário mínimo oficial vigente:</t>
  </si>
  <si>
    <t>Data Base da Categoria:</t>
  </si>
  <si>
    <t>12 MESES</t>
  </si>
  <si>
    <t>Período contratual:</t>
  </si>
  <si>
    <t>Município/UF:</t>
  </si>
  <si>
    <t>ISS</t>
  </si>
  <si>
    <t>TOTAL TAXA GLOBAL DE ADMINISTRAÇÃO</t>
  </si>
  <si>
    <t>PLANILHA DE CUSTO E FORMAÇÃO DE PREÇOS</t>
  </si>
  <si>
    <t>Adicional Insalubridade</t>
  </si>
  <si>
    <t>Data de Apresentação da Proposta:</t>
  </si>
  <si>
    <t>SÃO PAULO</t>
  </si>
  <si>
    <t>Ano do acordo, convenção ou  dissídio coletivo:</t>
  </si>
  <si>
    <t>Tipo de serviço:</t>
  </si>
  <si>
    <t>Unidade de Medida:</t>
  </si>
  <si>
    <t>Posto/Hora</t>
  </si>
  <si>
    <t>Classificação Brasileira de Ocupações (CBO):</t>
  </si>
  <si>
    <t xml:space="preserve">Posto de Trabalho: </t>
  </si>
  <si>
    <t>Quantidade de Pessoas por Posto:</t>
  </si>
  <si>
    <t>Outras Informações:</t>
  </si>
  <si>
    <t>Composição da Remuneração</t>
  </si>
  <si>
    <t>Quant/Horas/Perc</t>
  </si>
  <si>
    <t>A</t>
  </si>
  <si>
    <t>B</t>
  </si>
  <si>
    <t>C</t>
  </si>
  <si>
    <t>D</t>
  </si>
  <si>
    <t>E</t>
  </si>
  <si>
    <t>Adicional Noturno (Hora Noturna/Hora Reduzida)</t>
  </si>
  <si>
    <t>F</t>
  </si>
  <si>
    <t xml:space="preserve">Total da Remuneração/MÓDULO 1  </t>
  </si>
  <si>
    <t>MÓDULO 2 - ENCARGOS E BENEFÍCIOS ANUAIS, MENSAIS E DIÁRIOS</t>
  </si>
  <si>
    <t>Submódulo 2.1 - 13º  Salário, Férias e Adicional de Férias</t>
  </si>
  <si>
    <t>13º  Salário</t>
  </si>
  <si>
    <t xml:space="preserve">Subtotal  </t>
  </si>
  <si>
    <t>Incidência do Submódulo 2.2 sobre o Submódulo 2.1</t>
  </si>
  <si>
    <t xml:space="preserve">Total do Submódulo 2.1  </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</si>
  <si>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</si>
  <si>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</si>
  <si>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</si>
  <si>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</si>
  <si>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</si>
  <si>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</si>
  <si>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</si>
  <si>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</si>
  <si>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</si>
  <si>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</si>
  <si>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 xml:space="preserve">Total do Submódulo 2.2   </t>
  </si>
  <si>
    <t>Submódulo 2.3 – Benefícios Mensais e Diários</t>
  </si>
  <si>
    <t>Transporte</t>
  </si>
  <si>
    <t>B.1</t>
  </si>
  <si>
    <t>Auxílio Refeição</t>
  </si>
  <si>
    <t>B.2</t>
  </si>
  <si>
    <t>Auxílio Alimentação</t>
  </si>
  <si>
    <t>Outros</t>
  </si>
  <si>
    <t xml:space="preserve">Total do Submódulo 2.3   </t>
  </si>
  <si>
    <t>QUADRO RESUMO - MÓDULO 2</t>
  </si>
  <si>
    <t>2.1</t>
  </si>
  <si>
    <t>13º  Salário, Férias e Adicional de Férias</t>
  </si>
  <si>
    <t>2.2</t>
  </si>
  <si>
    <t>2.3</t>
  </si>
  <si>
    <t>Benefícios Mensais e Diários</t>
  </si>
  <si>
    <t xml:space="preserve">TOTAL MÓDULO 2  </t>
  </si>
  <si>
    <t>MÓDULO 3 - PROVISÃO PARA RESCISÃO</t>
  </si>
  <si>
    <t>Provisão para Rescisão</t>
  </si>
  <si>
    <t>Aviso Prévio Indenizado</t>
  </si>
  <si>
    <t>Incidência do FGTS sobre Aviso Prévio Indenizado</t>
  </si>
  <si>
    <t xml:space="preserve">Aviso Prévio Trabalhado </t>
  </si>
  <si>
    <t xml:space="preserve">TOTAL MÓDULO 3  </t>
  </si>
  <si>
    <t>MÓDULO 4 - CUSTO DE REPOSIÇÃO DO PROFISSIONAL AUSENTE</t>
  </si>
  <si>
    <t xml:space="preserve">Total do Submódulo 4.1   </t>
  </si>
  <si>
    <t>Submódulo 4.1.1 - Afastamento Maternidade (120 dias)</t>
  </si>
  <si>
    <t>Férias pagas ao substituto pelos 120 dias de reposição</t>
  </si>
  <si>
    <t>Incidência dos encargos do submódulo 2.2 sobre as férias pagas ao substituto</t>
  </si>
  <si>
    <t>Incidencia do submódulo 2.2 s/ a remuneração e o 13º proporcionais aos 120 d</t>
  </si>
  <si>
    <t xml:space="preserve">Total do Submódulo 4.1.1   </t>
  </si>
  <si>
    <t>Submódulo 4.2 - Intrajornada</t>
  </si>
  <si>
    <t>Cobertura de Intervalo para repouso ou alimentação</t>
  </si>
  <si>
    <t>Total do Submódulo 4.2</t>
  </si>
  <si>
    <t>QUADRO RESUMO - MÓDULO 4</t>
  </si>
  <si>
    <t>4.1</t>
  </si>
  <si>
    <t>4.1.1</t>
  </si>
  <si>
    <t>Afastamento Maternidade (120 dias)</t>
  </si>
  <si>
    <t>4.2</t>
  </si>
  <si>
    <t>Intrajornada</t>
  </si>
  <si>
    <t xml:space="preserve">TOTAL MÓDULO 4  </t>
  </si>
  <si>
    <t>MÓDULO 5 - INSUMOS DIVERSOS</t>
  </si>
  <si>
    <t xml:space="preserve">TOTAL MÓDULO 5  </t>
  </si>
  <si>
    <t>MÓDULO 6 - CUSTOS INDIRETOS, TRIBUTOS E LUCRO</t>
  </si>
  <si>
    <t>Custos Indiretos , Tributos e Lucro</t>
  </si>
  <si>
    <t>Custos Indiretos</t>
  </si>
  <si>
    <t>Lucro</t>
  </si>
  <si>
    <t>Tributos</t>
  </si>
  <si>
    <t>C.1</t>
  </si>
  <si>
    <t>PIS</t>
  </si>
  <si>
    <t>C.2</t>
  </si>
  <si>
    <t>COFINS</t>
  </si>
  <si>
    <t>C.3</t>
  </si>
  <si>
    <t>Subtotal dos Tributos</t>
  </si>
  <si>
    <t xml:space="preserve">TOTAL MÓDULO 6  </t>
  </si>
  <si>
    <t>QUADRO RESUMO - MÃO DE OBRA VINCULADA A EXECUÇÃO CONTRATUAL</t>
  </si>
  <si>
    <t>MÓDULO 1 - COMPOSIÇÃO DA REMUNERAÇÃO</t>
  </si>
  <si>
    <t>MÓDULO 2 – ENCARGOS E BENEFÍCIOS ANUAIS, MENSAIS E DIÁRIOS</t>
  </si>
  <si>
    <t>MÓDULO 3 – PROVISÃO PARA RESCISÃO</t>
  </si>
  <si>
    <t>MÓDULO 4 – CUSTO DE REPOSIÇÃO DO PROFISSIONAL AUSENTE</t>
  </si>
  <si>
    <t>MÓDULO 5 – INSUMOS DIVERSOS</t>
  </si>
  <si>
    <t xml:space="preserve">Subtotal (A + B + C + D + E)    </t>
  </si>
  <si>
    <t>MÓDULO 6 – CUSTOS INDIRETOS, TRIBUTOS E LUCRO</t>
  </si>
  <si>
    <t xml:space="preserve">TOTAL DOS MÓDULOS  1 A 6  </t>
  </si>
  <si>
    <t>Valor Mensal por Mão-de-Obra Vinculada a Execução Contratual</t>
  </si>
  <si>
    <t>Valor Mensal por Posto de Serviço</t>
  </si>
  <si>
    <t>Adicional Periculosidade</t>
  </si>
  <si>
    <t xml:space="preserve">Ferias e terço  constitucional </t>
  </si>
  <si>
    <t>Submódulo 2.2 – Encargos Previdenciários (GPS), FGTS e Outras Contribuições</t>
  </si>
  <si>
    <t>Incidência de GPS, FGTS e outras contribuições sobre Aviso Prévio Trabalhado</t>
  </si>
  <si>
    <t>Submódulo 4.1 - Substituto nas Ausências Legais</t>
  </si>
  <si>
    <t>Substituto na cobertura de Ausências Legais</t>
  </si>
  <si>
    <t>Substituto na cobertura de Licença Paternidade</t>
  </si>
  <si>
    <t xml:space="preserve">Substituto na cobertura de Ausência por Acidente de Trabalho </t>
  </si>
  <si>
    <t>Substituto na cobertura de Outras Ausências</t>
  </si>
  <si>
    <t>Submódulo 4.2.1 - Cobertura de Feriados, Dias Ponte, e outros (exceto para postos 12 x 36)</t>
  </si>
  <si>
    <t>Cobertura Feriados, Dias Ponte, e outros (exceto para postos 12 x 36)</t>
  </si>
  <si>
    <t>Total do Submódulo 4.2.1</t>
  </si>
  <si>
    <t>Encargos Previdenciários (GPS), FGTS e Outras Contribuições</t>
  </si>
  <si>
    <t>Substituto nas Ausências Legais</t>
  </si>
  <si>
    <t xml:space="preserve">IntrajornadaCobertura de Feriados, Dias Ponte, e outros </t>
  </si>
  <si>
    <t>4.2.1</t>
  </si>
  <si>
    <t xml:space="preserve">Valor Unitário </t>
  </si>
  <si>
    <t>Quantidade</t>
  </si>
  <si>
    <t>Média Mensal</t>
  </si>
  <si>
    <t>Estimativa</t>
  </si>
  <si>
    <t xml:space="preserve">TOTAL MÉDIA MENSAL POR PESSOA  </t>
  </si>
  <si>
    <t>PLANILHA - INSUMOS DIVERSOS DE MÃO-DE-OBRA</t>
  </si>
  <si>
    <t>Multa do FGTS  sobre o Aviso Prévio Indenizado</t>
  </si>
  <si>
    <t xml:space="preserve">Multa do FGTS sobre o Aviso Prévio Trabalhado. </t>
  </si>
  <si>
    <t>Periodicidade/meses</t>
  </si>
  <si>
    <t>Submódulos 4.2 e 4.2.1</t>
  </si>
  <si>
    <t>Sub módulo 2.2 (Anexar junto com as planilhas)</t>
  </si>
  <si>
    <t>Módulo 6 (Anexar junto com as planilhas Arquivos e Documentos para comprovação das alíquotas efetivas para empresas optantes pelo regime tributário Lucro Real)</t>
  </si>
  <si>
    <t>Módulo 6 (Anexar junto com as planilhas documentos para comprovação tributária)</t>
  </si>
  <si>
    <t>44 HORAS SEMANAIS</t>
  </si>
  <si>
    <t>Para a comprovação do regime tributário, deverá ser apresentada cópia da página dos Dados Iniciais da DCTF -  Declaração de Débitos e Créditos Tributários Federais ou ECF- Escrituração Contábil Fiscal, transmitida pela empresa constando o regime de apuração que a empresa está atuando no ano exercício corrente. No caso de SIMPLES Nacional,  a fim de comprovação da faixa de enquadramento de acordo com os anexos da Lei Complementar nº 123/2006 (atualização 2018), solicito encaminhamento de extrato do PGDAS-D, relativo ao período de apuração de janeiro do ano exercício corrente. Tal solicitação se faz necessária, considerando a nova sistemática de cálculos para apuração das alíquotas por faixa de enquadramento.</t>
  </si>
  <si>
    <t>Planilhas Modelo</t>
  </si>
  <si>
    <t>De acordo com o art. 18, § 5º-H, da Lei Complementar nº 123/2006 , apenas os serviços tributados pelo Anexo IV podem ser prestados por meio de cessão ou locação de mão-de-obra, sem prejuízo para a opção pelo Simples Nacional. Desta forma, a prestação de serviços de vigilância, limpeza ou conservação, ainda que por meio de cessão ou locação de mão-de-obra, não impede a opção pelo Simples Nacional, desde que não seja exercida em conjunto com outra atividade vedada – conforme Solução de Consulta Cosit nº 7, de 15 de outubro de 2007. Contudo, como a prestação desses serviços serão tributadas na forma do Anexo IV da LC nº 123/2006, não estará incluída no Simples Nacional a contribuição prevista no inciso VI do caput do art. 13 (contribuições previdenciárias) devendo ela ser recolhida segundo a legislação prevista para os demais contribuintes ou responsáveis.</t>
  </si>
  <si>
    <t>Módulo 6 - Observação: optantes pelo SIMPLES Nacional na prestação de serviços de vigilância, limpeza ou conservação.</t>
  </si>
  <si>
    <t>OBSERVAÇÕES  RELATIVAS AS PLANILHAS DE CUSTOS E FORMAÇÃO DE PREÇOS</t>
  </si>
  <si>
    <t>CPRB</t>
  </si>
  <si>
    <t>OBJETO:  PRESTAÇÃO DE SERVIÇOS DE LIMPEZA DAS ÁREAS ADMINISTRATIVAS DO ETSP</t>
  </si>
  <si>
    <t>LIMPEZA</t>
  </si>
  <si>
    <t>Aspirador de liquido e sólido</t>
  </si>
  <si>
    <t>Enceradeira industrial</t>
  </si>
  <si>
    <t>Lavadora a jato – 3.000 libras</t>
  </si>
  <si>
    <t>Bicicleta para carga</t>
  </si>
  <si>
    <t>Carrinho funcional/caixa organizadora</t>
  </si>
  <si>
    <t>Armário tipo roupeiro de aço</t>
  </si>
  <si>
    <t>Escada extensível tamanho aproximado 10 a 16 degraus</t>
  </si>
  <si>
    <t>Escada com 5 degraus</t>
  </si>
  <si>
    <t>Escada com 3 degraus</t>
  </si>
  <si>
    <t>Escova multiuso 11 cm x 6,6cm x 4,1 cm – aproximado</t>
  </si>
  <si>
    <t xml:space="preserve">Saponáceo em pó frasco </t>
  </si>
  <si>
    <t>Sabão em pedra – 200 gramas</t>
  </si>
  <si>
    <t>Pedra sanitária cx  35 gramas</t>
  </si>
  <si>
    <t>Hipoclorito de sódio 6%</t>
  </si>
  <si>
    <t>Álcool etílico 70% INPM</t>
  </si>
  <si>
    <t>Balde plástico de 10 litros</t>
  </si>
  <si>
    <t>Balde plástico de 15 litros</t>
  </si>
  <si>
    <t>Balde plástico de 20 litros</t>
  </si>
  <si>
    <t>Flanela 30 x 40</t>
  </si>
  <si>
    <t>Desinfetante neutro concentrado</t>
  </si>
  <si>
    <t>Detergente desengraxante neutro concentrado</t>
  </si>
  <si>
    <t>Vassoura Lavatina</t>
  </si>
  <si>
    <t>Vassoura de nylon</t>
  </si>
  <si>
    <t>Pá de lixo cabo longo</t>
  </si>
  <si>
    <t>Saco de lixo 20 litros</t>
  </si>
  <si>
    <t>Saco de lixo 40 litros</t>
  </si>
  <si>
    <t>Saco de lixo 60 litros</t>
  </si>
  <si>
    <t>Saco de lixo 100 litros</t>
  </si>
  <si>
    <t>Saco de lixo 200 litros</t>
  </si>
  <si>
    <t xml:space="preserve">Sabonete líquido biodegradável </t>
  </si>
  <si>
    <t>Rodo de madeira de 30 cm</t>
  </si>
  <si>
    <t>Rodo de madeira de 60 cm</t>
  </si>
  <si>
    <t>Vassoura de piaçava</t>
  </si>
  <si>
    <t>Lustra móveis – 200 ml</t>
  </si>
  <si>
    <t>Cera liquida</t>
  </si>
  <si>
    <t>Desinfetante germicida</t>
  </si>
  <si>
    <t>Frasco pulverizador</t>
  </si>
  <si>
    <t>Limpador de vidro</t>
  </si>
  <si>
    <t>Óculos de segurança armação de celulose ampla visão com ventilação</t>
  </si>
  <si>
    <t>Cinto seguranca paraquedista c/trava-quedas p/ trabalho Alturas acima de 2m</t>
  </si>
  <si>
    <t>Materiais de Limpeza e Outros</t>
  </si>
  <si>
    <t>Periodicidade/ meses</t>
  </si>
  <si>
    <t>unid.</t>
  </si>
  <si>
    <t>Depreciação Anual</t>
  </si>
  <si>
    <t>Preço Médio</t>
  </si>
  <si>
    <t>TOTAL  MENSAL - MÁQUINAS E EQUIPAMENTOS</t>
  </si>
  <si>
    <t>MÓDULO 6 - CUSTOS INDIRETOS E TRIBUTOS</t>
  </si>
  <si>
    <t>Custos Indiretos e Tributos</t>
  </si>
  <si>
    <t>MÓDULO 5 – INSUMOS - EQUIPAMENTOS</t>
  </si>
  <si>
    <t>MÓDULO 6 – CUSTOS INDIRETOS E TRIBUTOS</t>
  </si>
  <si>
    <t>VALOR MENSAL</t>
  </si>
  <si>
    <t>VALOR TOTAL</t>
  </si>
  <si>
    <t>cento</t>
  </si>
  <si>
    <t>fardo</t>
  </si>
  <si>
    <t>Sabão em pó – pct. 1Kg</t>
  </si>
  <si>
    <t>Limpador de Vidros</t>
  </si>
  <si>
    <t xml:space="preserve">TOTAL MÉDIA MENSAL  </t>
  </si>
  <si>
    <t>Benefício Médico Ambulatorial e Odontológico</t>
  </si>
  <si>
    <t xml:space="preserve">Dia Trabalhador em Asseio e Conservação </t>
  </si>
  <si>
    <t>I</t>
  </si>
  <si>
    <t>Outros (Especificar)</t>
  </si>
  <si>
    <t>Salário Base</t>
  </si>
  <si>
    <t>Adicional de Liderança</t>
  </si>
  <si>
    <t>DSR Sobre Adicional Noturno</t>
  </si>
  <si>
    <t>Outrros (especificar)</t>
  </si>
  <si>
    <t xml:space="preserve">Ferias e terço constitucional </t>
  </si>
  <si>
    <t xml:space="preserve">UNIFORMES </t>
  </si>
  <si>
    <t>C.4</t>
  </si>
  <si>
    <t>Respirador descartável para poeiras e gases tipo P2</t>
  </si>
  <si>
    <r>
      <t>OBJETO</t>
    </r>
    <r>
      <rPr>
        <sz val="10"/>
        <rFont val="Arial Narrow"/>
        <family val="2"/>
      </rPr>
      <t xml:space="preserve">: </t>
    </r>
    <r>
      <rPr>
        <b/>
        <sz val="10"/>
        <rFont val="Arial Narrow"/>
        <family val="2"/>
      </rPr>
      <t xml:space="preserve">    PRESTAÇÃO DE SERVIÇOS DE LIMPEZA DAS ÁREAS ADMINISTRATIVAS DO ETSP</t>
    </r>
  </si>
  <si>
    <t xml:space="preserve">AREAS EXTERNAS </t>
  </si>
  <si>
    <t>ÁREAS ENVIDRAÇADAS COM EXPOSIÇÃO DE RISCO</t>
  </si>
  <si>
    <t>ÁREAS ENVIDRAÇADAS SEM RISCO</t>
  </si>
  <si>
    <t>ENTRADA DE DADOS</t>
  </si>
  <si>
    <t>Observações:</t>
  </si>
  <si>
    <t>Limite Máximo Contratação anual (R$)</t>
  </si>
  <si>
    <t>Limite Máximo Contratação mensal (R$)</t>
  </si>
  <si>
    <t>área externa</t>
  </si>
  <si>
    <t xml:space="preserve"> %</t>
  </si>
  <si>
    <t>área interna</t>
  </si>
  <si>
    <t>Limite por tipo de 
área(R$)</t>
  </si>
  <si>
    <t>Área (m²)</t>
  </si>
  <si>
    <t xml:space="preserve">Preço por m² mensal
 (R$/m²) </t>
  </si>
  <si>
    <t>Tipo de área</t>
  </si>
  <si>
    <t>preço por m² total - fachada envidraçada</t>
  </si>
  <si>
    <t>encarregado</t>
  </si>
  <si>
    <t>preço por m² total - esquadria externa</t>
  </si>
  <si>
    <t>Subtotal(R$/m²)
( IV )x( V )</t>
  </si>
  <si>
    <t>Preço do homem-mês ( V )</t>
  </si>
  <si>
    <t>Coeficiente (ki)
( I )x( II )x( III )=( IV )</t>
  </si>
  <si>
    <t>preço por m² total - área externa</t>
  </si>
  <si>
    <t>Subtotal (R$/m²)
( I ) x ( II )</t>
  </si>
  <si>
    <t>Preço do homem-mês ( II )</t>
  </si>
  <si>
    <t>TOTAL</t>
  </si>
  <si>
    <t>Áreas reais da unidade (em M²)</t>
  </si>
  <si>
    <t>áreas envidraçadas c/ expos.risco</t>
  </si>
  <si>
    <t>áreas envidraçadas s/ expos.risco</t>
  </si>
  <si>
    <t>banheiros</t>
  </si>
  <si>
    <t>Agente de Higienização</t>
  </si>
  <si>
    <t>Encarregado</t>
  </si>
  <si>
    <t>agente de higienização</t>
  </si>
  <si>
    <t>limpador de vidros</t>
  </si>
  <si>
    <t>Produtividade/ m²</t>
  </si>
  <si>
    <t>Quantidade de Pessoas</t>
  </si>
  <si>
    <t>Quantidade Real</t>
  </si>
  <si>
    <t>Quant. Pessoas Period. Quinzenal e Trimestral</t>
  </si>
  <si>
    <t>-</t>
  </si>
  <si>
    <t>Produtividade ( I )
(1/m²) (1)</t>
  </si>
  <si>
    <t>Serviço carregador mensal</t>
  </si>
  <si>
    <t>Valor m.o./ mês</t>
  </si>
  <si>
    <t>DEMAX</t>
  </si>
  <si>
    <t>ARCOLIMP</t>
  </si>
  <si>
    <t>QUALITY</t>
  </si>
  <si>
    <t>TÁTICA</t>
  </si>
  <si>
    <t>PERFECT CLEAN</t>
  </si>
  <si>
    <t>SOLUÇÕES</t>
  </si>
  <si>
    <t>MEDIA ORÇAMENTOS SEGES</t>
  </si>
  <si>
    <t>MEDIA DE VALORES</t>
  </si>
  <si>
    <t>QUADRO - ORÇAMENTOS</t>
  </si>
  <si>
    <t>Gl - 5 l</t>
  </si>
  <si>
    <t>QUADRO - MÉDIA PREÇOS</t>
  </si>
  <si>
    <t>Capa de Chuva Amarela com Capuz - Trevira Impermeável Forrada</t>
  </si>
  <si>
    <t xml:space="preserve">Preço p/M²-mensal
 (R$/m²) </t>
  </si>
  <si>
    <t>Total por  
área(R$)</t>
  </si>
  <si>
    <t>MEDIA DOS ORÇAMENTOS</t>
  </si>
  <si>
    <t>Auxílio Creche</t>
  </si>
  <si>
    <t>Benefício Social</t>
  </si>
  <si>
    <t>PROCESSO Nº 090/2022</t>
  </si>
  <si>
    <r>
      <rPr>
        <strike/>
        <sz val="10"/>
        <rFont val="Arial Narrow"/>
        <family val="2"/>
      </rPr>
      <t xml:space="preserve">Substituto na cobertura de Férias </t>
    </r>
    <r>
      <rPr>
        <sz val="10"/>
        <rFont val="Arial Narrow"/>
        <family val="2"/>
      </rPr>
      <t>(Somente se não aportado no submódulo 2.1)</t>
    </r>
  </si>
  <si>
    <r>
      <t xml:space="preserve">Substituto na cobertura de Férias </t>
    </r>
    <r>
      <rPr>
        <sz val="10"/>
        <rFont val="Arial Narrow"/>
        <family val="2"/>
      </rPr>
      <t>(Somente se não aportado no submódulo 2.1)</t>
    </r>
  </si>
  <si>
    <r>
      <rPr>
        <strike/>
        <sz val="10"/>
        <rFont val="Arial Narrow"/>
        <family val="2"/>
      </rPr>
      <t>Substituto na cobertura de Afastamento Maternidade</t>
    </r>
    <r>
      <rPr>
        <sz val="10"/>
        <rFont val="Arial Narrow"/>
        <family val="2"/>
      </rPr>
      <t xml:space="preserve"> (aportar no 4.1.1)</t>
    </r>
  </si>
  <si>
    <r>
      <t>Substituto na cobertura de Afastamento Maternidade</t>
    </r>
    <r>
      <rPr>
        <sz val="10"/>
        <rFont val="Arial Narrow"/>
        <family val="2"/>
      </rPr>
      <t xml:space="preserve"> (aportar no 4.1.1)</t>
    </r>
  </si>
  <si>
    <t>4 - Nas planilhas de insumos a periodicidade/mês e o quantitativo devem ser preenchidos conforme informações constantes no Edital</t>
  </si>
  <si>
    <t>5 - Algumas células apresentam fórmulas multiplicadas por 0 (zero) para manter a integridade dos cálculos, caso o conteúdo da célula seja aplicável a licitante sugere-se apagar o zero e manter a integridade do cálculo e/ou adaptar conforme a característica e particularidade da Licitante.</t>
  </si>
  <si>
    <t>6 - Ao utilizar utilizar as planilhas Modelo editáveis da CEAGESP sugere-se seguir o preenchimento na ordem em que se encontram para facilitar a integração dos cálculos e manutenção das fórmulas</t>
  </si>
  <si>
    <t>IMPORTANTE</t>
  </si>
  <si>
    <t>As planilhas de custos elaboradas pela CEAGESP tem como base o nosso histórico de contratações, sendo assim, as planilhas de custos da Licitante devem espelhar a sua realidade como por exemplo: sindicatos, percentuais de tributos, SAT, insumos, etc.</t>
  </si>
  <si>
    <t>Módulo 3 Item D (Custos não renováveis)</t>
  </si>
  <si>
    <t>OBSERVAÇÕES GERAIS</t>
  </si>
  <si>
    <t>frasco</t>
  </si>
  <si>
    <t xml:space="preserve">Álcool Gel 500 gr </t>
  </si>
  <si>
    <t>Esponja Dupla Face Multiuso (espuma/fibra, para limpeza leve e pesada)</t>
  </si>
  <si>
    <t>Fibra verde de uso geral (medidas aprox.: 230mm x 102 mm, espessura 8mm)</t>
  </si>
  <si>
    <t>Fibra branca de uso geral (medidas aprox.: 230mm x 102 mm, espessura 8mm)</t>
  </si>
  <si>
    <t>Kit de limpeza de vidros com extensão telelescópica (1,0 a 3,0m), com cabo de fixação e conjunto de guias removíveis, raspador de segurança e raspadores;  1 Lavador de vidros; 1 Luva para lavador; 1 Lâmina de borracha 91 cm; 1 Suporte LT (Limpa Tudo); 1 Fibra Macia para Suporte LT (Limpa Tudo); 1 Espanador; 1 Adaptador Angular e Kit limpador de vidros magnético (para limpeza de janelas - face externa).</t>
  </si>
  <si>
    <t>Kit de limpeza LT completo (cabo/suporte/fibra)</t>
  </si>
  <si>
    <t>Pano para limpeza de piso (saco alvejado, 40x60cm)</t>
  </si>
  <si>
    <t>Pano para limpeza de piso, saco xadrez, duplo, grande (aprox. 40x60cm)</t>
  </si>
  <si>
    <t>Papel higiênico branco, picotado, 1º qualidade – 100% celulose virgem, alta absorção, extra macio, folhas duplas; rolos com 30 metros x 10 cm; fardo com 64 rolos.</t>
  </si>
  <si>
    <t xml:space="preserve">Papel toalha bobina de 20cm x 200m, extra branco, alta absorção (gramatura: minima de 20g/m²; ideal 30g/m²), fardo com 6 rolos. </t>
  </si>
  <si>
    <t>Papel Toalha Interfolha 100% celulose, 22 x 21cm, extra branco, com 02 dobras - fardo ou pacotes com 1000 fls</t>
  </si>
  <si>
    <t>Removedor de Cera</t>
  </si>
  <si>
    <t>Rolete para Papel Higiênico</t>
  </si>
  <si>
    <t>Detergente liquido para limpeza de pisos</t>
  </si>
  <si>
    <t>Dispenser para Sabonete Líquido/Alcool em Gel</t>
  </si>
  <si>
    <t>Secadora de mãos automática para banheiros</t>
  </si>
  <si>
    <t>Calças compridas em brim, cor escura e com elástico na cintura</t>
  </si>
  <si>
    <t>Camiseta em algodão manga curta com logotipo</t>
  </si>
  <si>
    <t>Camiseta em algodão manga longa com logotipo</t>
  </si>
  <si>
    <t>Jaqueta em Moletom/Agasalho</t>
  </si>
  <si>
    <t>Meia de algodão (par)</t>
  </si>
  <si>
    <t>Botina de borracha preta forrada cano longo (par)</t>
  </si>
  <si>
    <t>Botina de couro com solado de borracha, palmilha e biqueira de aço ou polietileno de alta densidade (par)</t>
  </si>
  <si>
    <t>Luva de látex punho longo e virola antiderrapante na face palmar, nos dedos e na ponta dos dedos</t>
  </si>
  <si>
    <t>Luva de raspa de couro cano médio</t>
  </si>
  <si>
    <t>Colete refletivo em poliéster fechamento frontal</t>
  </si>
  <si>
    <t>Cavalete de sinalização piso molhado / escorregadio</t>
  </si>
  <si>
    <t>Cinta ergonômica</t>
  </si>
  <si>
    <t>TOTAL MENSAL - MATERIAIS</t>
  </si>
  <si>
    <t>MÉDIA SEAPL</t>
  </si>
  <si>
    <t>A Licitante deverá indicar em campo específico qual o ano, a data base e a convenção coletiva de trabalho que está sendo utilizada para compor salários e benefícios em suas planilhas de custos e formação de preços. Os modelos constantes no Edital e no Portal CEAGESP deverão ser adapatados conforme as caracteristicas e particularidades de cada empresa licitante.</t>
  </si>
  <si>
    <t>PLANILHA - INSUMOS DIVERSOS</t>
  </si>
  <si>
    <t>As planilhas constantes no edital são modelos e as empresas licitantes deverão atender aos dispositivos compostos no Edital, como por exemplo no Anexo I - Termo de Referência, Anexo II - Modelo de Planilhas, e demais condições do instrumento convocatório.</t>
  </si>
  <si>
    <t>Incidência do Sub módulo 2.2</t>
  </si>
  <si>
    <t>Posto de trabalho: Segunda à Sexta - 40hs / Sábado, domingo ou feriado 4hs - c/ intervalo para refeição</t>
  </si>
  <si>
    <t>Agente de Higienização - Líder</t>
  </si>
  <si>
    <t>Turno da Tarde - 6 X 1</t>
  </si>
  <si>
    <t>Turno da Manhã - 6 x 1</t>
  </si>
  <si>
    <t>SANITÁRIOS (Turno da Manhã)</t>
  </si>
  <si>
    <t>SANITÁRIOS (Turno da Tarde)</t>
  </si>
  <si>
    <t>ÁREAS INTERNA (Turno da Tarde)</t>
  </si>
  <si>
    <t>ÁREAS INTERNA (Turno da Manhã)</t>
  </si>
  <si>
    <t>Posto de trabalho: Segunda à Sexta - 40hs / Sábado ou domingo 4hs - c/ intervalo para refeição</t>
  </si>
  <si>
    <t>Turnos Manhã e Tarde - 6 x 1</t>
  </si>
  <si>
    <r>
      <t>OBJETO</t>
    </r>
    <r>
      <rPr>
        <sz val="11"/>
        <rFont val="Arial Narrow"/>
        <family val="2"/>
      </rPr>
      <t xml:space="preserve">: </t>
    </r>
    <r>
      <rPr>
        <b/>
        <sz val="11"/>
        <rFont val="Arial Narrow"/>
        <family val="2"/>
      </rPr>
      <t xml:space="preserve">   PRESTAÇÃO DE SERVIÇOS DE LIMPEZA DAS ÁREAS ADMINISTRATIVAS DO ETSP</t>
    </r>
  </si>
  <si>
    <t>Aparelho de Comunicação móvel</t>
  </si>
  <si>
    <t>Suporte para papel higiênico, 600m x 10cm</t>
  </si>
  <si>
    <t>Suporte para papel higiênico, 30m x 10cm</t>
  </si>
  <si>
    <t>Papel higiênico 8 rolos de 600m x 10cm - 100% celulose virgem</t>
  </si>
  <si>
    <t>Suporte para papel toalha, de 20cm x 200m</t>
  </si>
  <si>
    <t xml:space="preserve">Extensão elétrica cabo PP 220V, fêmea com 3plug, com 50 metros </t>
  </si>
  <si>
    <t>Mangueira comum para (Jardinagem, calçadas), 50 metros</t>
  </si>
  <si>
    <t>Máquinas, Equipamentos e Outros</t>
  </si>
  <si>
    <t>EPIS E OUTROS DE USO GERAL</t>
  </si>
  <si>
    <t>Luva Suedine emborrachada ou algodão pigmentada</t>
  </si>
  <si>
    <t>Protetos Solar FPAS 60, hipoalérgico, 2L.</t>
  </si>
  <si>
    <t>Repelente multi inseticida 250ml/154g</t>
  </si>
  <si>
    <t>Protetor auricular</t>
  </si>
  <si>
    <t>Touca descartável em tecido-não-tecido (TNT)</t>
  </si>
  <si>
    <r>
      <t>OBJETO</t>
    </r>
    <r>
      <rPr>
        <sz val="10"/>
        <rFont val="Arial Narrow"/>
        <family val="2"/>
      </rPr>
      <t xml:space="preserve">:  </t>
    </r>
    <r>
      <rPr>
        <b/>
        <sz val="10"/>
        <rFont val="Arial Narrow"/>
        <family val="2"/>
      </rPr>
      <t xml:space="preserve"> PRESTAÇÃO DE SERVIÇOS DE LIMPEZA DAS ÁREAS ADMINISTRATIVAS DO ETSP</t>
    </r>
  </si>
  <si>
    <t>30</t>
  </si>
  <si>
    <t>EPI`S e Outros</t>
  </si>
  <si>
    <t>Uniformes</t>
  </si>
  <si>
    <t>área interna (turno da manhã)</t>
  </si>
  <si>
    <t>área interna (turno da tarde)</t>
  </si>
  <si>
    <t>sanitários (turno da tarde)</t>
  </si>
  <si>
    <t>sanitários (turno da manhã)</t>
  </si>
  <si>
    <t>sanitários (área interna) - Turno da Manhã</t>
  </si>
  <si>
    <t>sanitários (área interna) - Turno da Tarde</t>
  </si>
  <si>
    <t>Jornada no mês/trimestre (III)
(em horas)</t>
  </si>
  <si>
    <t>Frequência mês/trimestre ( II )
 (em horas)</t>
  </si>
  <si>
    <r>
      <t>(1)</t>
    </r>
    <r>
      <rPr>
        <sz val="11"/>
        <rFont val="Arial Narrow"/>
        <family val="2"/>
      </rPr>
      <t xml:space="preserve"> Produtividades mínimas de acordo com o ANEXO VI-B da IN nº 5/2017 e alterações.</t>
    </r>
  </si>
  <si>
    <t>vidros- fachada externa (3)</t>
  </si>
  <si>
    <t>vidros - fachada interna (4)</t>
  </si>
  <si>
    <r>
      <t>(3)</t>
    </r>
    <r>
      <rPr>
        <sz val="11"/>
        <rFont val="Arial Narrow"/>
        <family val="2"/>
      </rPr>
      <t xml:space="preserve"> Freqüência  em horas por trimestre no caso da área de vidros - fachada externa.</t>
    </r>
  </si>
  <si>
    <r>
      <t xml:space="preserve">(4) </t>
    </r>
    <r>
      <rPr>
        <sz val="11"/>
        <rFont val="Arial Narrow"/>
        <family val="2"/>
      </rPr>
      <t>Freqüência  em horas por mês, no caso da área de vidros - fachada interna.</t>
    </r>
  </si>
  <si>
    <t>Tipos de Áreas (1)</t>
  </si>
  <si>
    <t xml:space="preserve">Preço do homem-mês (2) : </t>
  </si>
  <si>
    <t xml:space="preserve">área interna (turno da manhã) </t>
  </si>
  <si>
    <t xml:space="preserve">área interna (turno da tarde) </t>
  </si>
  <si>
    <t>CATEGORIA SINDICAL - Acordos e Convenções Coletivas</t>
  </si>
  <si>
    <t>Acordos e Convenções Coletivas</t>
  </si>
  <si>
    <t>Apresentar cópia dos Acordos e Convenções Coletivas que a Licitante utilizou para compor salários e benefícios na planilha de custos e formaão de preços</t>
  </si>
  <si>
    <t>Acordos e Convenções Coletivas - Mão de Obra</t>
  </si>
  <si>
    <t>Salários, benefícios e demais itens obrigatórios constantes nos acordos e convenções coletivas utilizadas pela Licitante que se aplicam a mão de obra deverão compor as planilhas de custos e formação de preços.</t>
  </si>
  <si>
    <t>Acordos e Convenções Coletivas - (Itens não permitidos)</t>
  </si>
  <si>
    <r>
      <rPr>
        <b/>
        <sz val="12"/>
        <rFont val="Arial"/>
        <family val="2"/>
      </rPr>
      <t>INSTRUÇÃO NORMATINA Nº 05/2017</t>
    </r>
    <r>
      <rPr>
        <sz val="12"/>
        <rFont val="Arial"/>
        <family val="2"/>
      </rPr>
      <t xml:space="preserve">                                                                                                  Art. 6º A Administração não se vincula às disposições contidas em Acordos, Convenções ou Dissídios Coletivos de Trabalho que tratem de pagamento de participação dos trabalhadores nos lucros ou resultados da empresa contratada, de matéria não trabalhista, ou que estabeleçam direitos não previstos em lei, tais como valores ou índices obrigatórios de encargos sociais ou previdenciários, bem como de preços para os insumos relacionados ao exercício da atividade.
Parágrafo único. É vedado ao órgão e entidade vincular-se às disposições previstas nos Acordos, Convenções ou Dissídios Coletivos de Trabalho que tratem de obrigações e direitos que somente se aplicam aos contratos com a Administração Pública.</t>
    </r>
  </si>
  <si>
    <t>Os salários e beneficios utilizados nos modelos de planilhas de custos e formação de preços constantes no Edital tem como base a Convenção Coletiva de Trabalho 2023 das referidas categorias dos postos de serviços. Observa-se ainda que funções não definidas em convenção coletiva serão corrigidas de acordo com o percentual de reajuste definido na convenção coletiva de trabalho utilizada pela licitante.</t>
  </si>
  <si>
    <t>Prever nas planilhas de custos conforme legislação vigente (se necessário)</t>
  </si>
  <si>
    <r>
      <t>A Licitante deve anexar junto com as planilhas a memória de cálculo SAT (FAP x RAT) informando o percentual RAT conforme CNAE da empresa, bem como a comprovação do percentual do FAP (Fator Acidentario de Prevenção) através de competente documento o qual pode ser obtido em http://www.previdencia.gov.br/saude-e-seguranca-do-trabalhador/politicas-de-prevencao/fator-acidentario-de-prevencao-fap/</t>
    </r>
    <r>
      <rPr>
        <b/>
        <sz val="12"/>
        <rFont val="Arial"/>
        <family val="2"/>
      </rPr>
      <t xml:space="preserve"> E</t>
    </r>
    <r>
      <rPr>
        <sz val="12"/>
        <rFont val="Arial"/>
        <family val="2"/>
      </rPr>
      <t xml:space="preserve"> cópia da página da GFIP-SEFIP onde consta o FAP e o RAT ajustado da empresa.</t>
    </r>
  </si>
  <si>
    <r>
      <rPr>
        <b/>
        <u/>
        <sz val="12"/>
        <rFont val="Arial"/>
        <family val="2"/>
      </rPr>
      <t>Aviso Prévio Trabalhado</t>
    </r>
    <r>
      <rPr>
        <sz val="12"/>
        <rFont val="Arial"/>
        <family val="2"/>
      </rPr>
      <t>: conforme orientações descritas no Acórdão nº 1.186/2017 TCU-Plenário e reafirmada no Acórdão nº 1.586/2018 TCU-Plenário, a parcela referente à esta rúbrica será excluída após o primeiro ano de contrato, e a cada ano adicional poderá ser incluído a parcela mensal no percentual máximo de até 0,194%.</t>
    </r>
  </si>
  <si>
    <t>Cálculo dos Submódulos 4.2 e 4.2.1 somente se previstos no Instrumento Convocatório</t>
  </si>
  <si>
    <t>Conforme orientações da SEGES - Secretaria de Gestão, neste módulo as empresas optantes pelo regime tributário lucro real (com direito à incidência não cumulativa de contribuições ao PIS e COFINS), devem cotar nas planilhas de custos e formação de preços as alíquotas médias efetivamente recolhidas dessas contribuições, e para a comprovação serão exigidos os documentos de Escrituração Fiscal Digital da Contribuição (EFD-Contribuições) para o PIS/PASEP e COFINS dos últimos 12 (doze) meses anteriores à apresentação da proposta ou declaração da empresa contendo as alíquotas efetivas, com assinatura de contabilista devidamente registrado no órgão de classe. Observa-se ainda que nas eventuais correções e repactuações previstas em contrato, a contratada deverá apresentar as mesmas documentações.</t>
  </si>
  <si>
    <t>MEMÓRIA DE CÁLCULO</t>
  </si>
  <si>
    <r>
      <t>OBSERVAÇÃO 1:</t>
    </r>
    <r>
      <rPr>
        <sz val="12"/>
        <rFont val="Arial"/>
        <family val="2"/>
      </rPr>
      <t xml:space="preserve"> Caso o licitante tenha interesse em utilizar os modelos das planilhas de custo desenvolvidas pela Ceagesp, poderá acessá-la no endereço www.ceagesp.gov.br, opção acesso a informação (licitações e contratos).</t>
    </r>
    <r>
      <rPr>
        <b/>
        <sz val="12"/>
        <rFont val="Arial"/>
        <family val="2"/>
      </rPr>
      <t xml:space="preserve">
OBSERVAÇÃO 2: </t>
    </r>
    <r>
      <rPr>
        <sz val="12"/>
        <rFont val="Arial"/>
        <family val="2"/>
      </rPr>
      <t xml:space="preserve"> Os modelos disponibilizados encontram-se em Excel e possuem fórmulas que podem ser adaptadas conforme as características, legalmente aceitáveis, de cada licitante. </t>
    </r>
    <r>
      <rPr>
        <b/>
        <sz val="12"/>
        <rFont val="Arial"/>
        <family val="2"/>
      </rPr>
      <t xml:space="preserve">
OBSERVAÇÃO 3: </t>
    </r>
    <r>
      <rPr>
        <sz val="12"/>
        <rFont val="Arial"/>
        <family val="2"/>
      </rPr>
      <t xml:space="preserve"> A Ceagesp não se responsabilizará pela utilização incorreta das fórmulas disponibilizadas nas planilhas quando essas prejudicarem os preços ofertados pelos licitantes. </t>
    </r>
  </si>
  <si>
    <t>Adicional de Insalubridade e Periculosidade</t>
  </si>
  <si>
    <r>
      <t xml:space="preserve">Consideramos p/ este cálculo os feriados nacionais e estaduais durante o ano. A Licitante deverá prever em suas planilhas sua realidade e particularidade.
</t>
    </r>
    <r>
      <rPr>
        <b/>
        <sz val="12"/>
        <rFont val="Arial"/>
        <family val="2"/>
      </rPr>
      <t>OBSERVAÇÃO:</t>
    </r>
    <r>
      <rPr>
        <sz val="12"/>
        <rFont val="Arial"/>
        <family val="2"/>
      </rPr>
      <t xml:space="preserve"> O cálculo de dias utilizado pela licitante na fase licitatória referente a esta rubrica permanecerá até o término do contrato, portanto, a licitante deverá prever em seus custos eventuais diferenças quantitativas de dias ocorridas.</t>
    </r>
  </si>
  <si>
    <t>A LICITANTE DEVERÁ APRESENTAR/DESCREVER A MEMÓRIA DE CÁLCULO UTILIZADA NOS DIVERSOS MÓDULOS DE SUAS PLANILHAS DE CUSTOS E JUSTIFICÁ-LAS QUANDO NECESSÁRIO.</t>
  </si>
  <si>
    <r>
      <t>1 -</t>
    </r>
    <r>
      <rPr>
        <b/>
        <sz val="12"/>
        <rFont val="Arial"/>
        <family val="2"/>
      </rPr>
      <t xml:space="preserve"> DEVERÃO ser utilizadas as planilhas de custos e formação de preços conforme modelo do anexo II do edital</t>
    </r>
    <r>
      <rPr>
        <sz val="12"/>
        <rFont val="Arial"/>
        <family val="2"/>
      </rPr>
      <t>;
2 - Solicita-se usar sistemática de arredondamento nas fórmulas, tanto para valores quanto para percentuais, utilizando sempre duas casas decimais para cálculo dos postos e valores: =ARRED(...;2), e nove casas decimais para o cálculo da produtividade: =ARRED(...;9)
3 - Sugere-se ainda, habilitar nas planilhas do Excel a opção "Habilitar cálculo interativo", esta ação contribui para o cálculo integrado dos diversos módulos da planilha, segue caminho: (ARQUIVO/Opções/Fórmulas/Habilitar cálculo interativo).</t>
    </r>
  </si>
  <si>
    <t>Os valores contidos neste quadro devem espelhar a PROPOSTA COMERCIAL.</t>
  </si>
  <si>
    <t>Posto de trabalho: Segunda à Sexta - 40hs / Sábado ou domingo 4hs - c/ intervalo para refeição (Dividos em turnos pela manhã e à tarde)</t>
  </si>
  <si>
    <t>Área (m²) / Anual</t>
  </si>
  <si>
    <t>Área (m²) / Mês</t>
  </si>
  <si>
    <t>Limite por tipo de 
área(R$) Anual</t>
  </si>
  <si>
    <t>Limite por tipo de 
área(R$) / Mês</t>
  </si>
  <si>
    <t>Limite Máximo Contratação (R$)</t>
  </si>
  <si>
    <t>Sub-Total mensal</t>
  </si>
  <si>
    <t xml:space="preserve">PROCESSO Nº </t>
  </si>
  <si>
    <t>preço por m² total - área interna manhã</t>
  </si>
  <si>
    <t>preço por m² total - área interna tarde</t>
  </si>
  <si>
    <t>preço por m² total - sanitários manhã</t>
  </si>
  <si>
    <t>preço por m² total - sanitários tarde</t>
  </si>
  <si>
    <t>Quantidade Mínima de Postos/Pessoas conforme Edital:</t>
  </si>
  <si>
    <t>Quantidade Miníma de Postos/Pessoas p/ execução do serviço conforme Edital</t>
  </si>
  <si>
    <t>Materiais</t>
  </si>
  <si>
    <r>
      <rPr>
        <b/>
        <sz val="11"/>
        <rFont val="Arial Narrow"/>
        <family val="2"/>
      </rPr>
      <t xml:space="preserve">(2) </t>
    </r>
    <r>
      <rPr>
        <sz val="11"/>
        <rFont val="Arial Narrow"/>
        <family val="2"/>
      </rPr>
      <t>O preço do homem-mês estão acrescidos da provisão dos insumos diversos da mão de obra</t>
    </r>
  </si>
  <si>
    <t>MATERIAIS</t>
  </si>
  <si>
    <t xml:space="preserve">Sindicato: </t>
  </si>
  <si>
    <t>QUADRO RESUMO (Nome da Empresa)</t>
  </si>
  <si>
    <r>
      <rPr>
        <b/>
        <sz val="12"/>
        <rFont val="Arial"/>
        <family val="2"/>
      </rPr>
      <t xml:space="preserve">OBSERVAÇÃO 4: </t>
    </r>
    <r>
      <rPr>
        <sz val="12"/>
        <rFont val="Arial"/>
        <family val="2"/>
      </rPr>
      <t>É de resposnabilidade da Licitante a conferência dos itens e quantitativos constantes nas planilhas modelos.</t>
    </r>
  </si>
  <si>
    <t>Total Mínimo de Agente de Higienização - conforme Edital</t>
  </si>
  <si>
    <t>Total Mínimo de Limpador de Vidros - conforme Edital</t>
  </si>
  <si>
    <t>Total Mínimo de Encarregado (turno manhã ) - conforme Edital</t>
  </si>
  <si>
    <t>Total Mínimo de Agente de Higienização Líder (turno da tarde) - conforme Edital</t>
  </si>
  <si>
    <t>Total Mínimo de Postos/Pessoas - conforme Edital</t>
  </si>
  <si>
    <t>TOTAL MENSAL - GERAL</t>
  </si>
  <si>
    <t>QUADRO RESUMO - MATERIAIS - EQUIPAMENTOS VINCULADOS A EXECUÇÃO CONTRATUAL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</si>
</sst>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R$&quot;\ #,##0.00;[Red]\-&quot;R$&quot;\ #,##0.00"/>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 #,##0.00_);_(* \(#,##0.00\);_(* \-??_);_(@_)"/>
    <numFmt numFmtId="167" formatCode="_(&quot;R$ &quot;* #,##0.00_);_(&quot;R$ &quot;* \(#,##0.00\);_(&quot;R$ &quot;* \-??_);_(@_)"/>
    <numFmt numFmtId="168" formatCode="&quot;R$ &quot;#,##0.00"/>
    <numFmt numFmtId="169" formatCode="_-* #,##0.00_-;\-* #,##0.00_-;_-* \-??_-;_-@_-"/>
    <numFmt numFmtId="170" formatCode="#,##0.00_);[Red]\(#,##0.00\)"/>
    <numFmt numFmtId="171" formatCode="#,##0;[Red]#,##0"/>
    <numFmt numFmtId="172" formatCode="0.0000000"/>
    <numFmt numFmtId="173" formatCode="_([$€]* #,##0.00_);_([$€]* \(#,##0.00\);_([$€]* &quot;-&quot;??_);_(@_)"/>
    <numFmt numFmtId="174" formatCode="&quot;R$&quot;\ #,##0.00"/>
    <numFmt numFmtId="175" formatCode="_(* #,##0_);_(* \(#,##0\);_(* \-??_);_(@_)"/>
    <numFmt numFmtId="176" formatCode="_(* #,##0.000000_);_(* \(#,##0.000000\);_(* \-??_);_(@_)"/>
    <numFmt numFmtId="177" formatCode="_(* #,##0.000000000_);_(* \(#,##0.000000000\);_(* \-??_);_(@_)"/>
  </numFmts>
  <fonts count="5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Arial"/>
      <family val="2"/>
    </font>
    <font>
      <sz val="9"/>
      <color indexed="81"/>
      <name val="Segoe UI"/>
      <family val="2"/>
    </font>
    <font>
      <sz val="10"/>
      <name val="Arial"/>
      <family val="2"/>
      <charset val="1"/>
    </font>
    <font>
      <b/>
      <sz val="10"/>
      <name val="Arial Narrow"/>
      <family val="2"/>
    </font>
    <font>
      <sz val="10"/>
      <name val="Arial Narrow"/>
      <family val="2"/>
    </font>
    <font>
      <b/>
      <sz val="10"/>
      <color theme="2"/>
      <name val="Arial Narrow"/>
      <family val="2"/>
    </font>
    <font>
      <sz val="10"/>
      <color theme="0" tint="-4.9989318521683403E-2"/>
      <name val="Arial Narrow"/>
      <family val="2"/>
    </font>
    <font>
      <b/>
      <sz val="11"/>
      <name val="Arial Narrow"/>
      <family val="2"/>
    </font>
    <font>
      <sz val="11"/>
      <name val="Arial Narrow"/>
      <family val="2"/>
    </font>
    <font>
      <u/>
      <sz val="11"/>
      <name val="Arial Narrow"/>
      <family val="2"/>
    </font>
    <font>
      <b/>
      <sz val="9"/>
      <name val="Arial Narrow"/>
      <family val="2"/>
    </font>
    <font>
      <b/>
      <u/>
      <sz val="11"/>
      <name val="Arial Narrow"/>
      <family val="2"/>
    </font>
    <font>
      <u/>
      <sz val="10"/>
      <name val="Arial Narrow"/>
      <family val="2"/>
    </font>
    <font>
      <sz val="9"/>
      <name val="Arial Narrow"/>
      <family val="2"/>
    </font>
    <font>
      <b/>
      <sz val="8"/>
      <name val="Arial Narrow"/>
      <family val="2"/>
    </font>
    <font>
      <b/>
      <sz val="10"/>
      <name val="Arial"/>
      <family val="2"/>
    </font>
    <font>
      <b/>
      <i/>
      <u/>
      <sz val="10"/>
      <name val="Arial"/>
      <family val="2"/>
    </font>
    <font>
      <b/>
      <sz val="14"/>
      <name val="Arial"/>
      <family val="2"/>
    </font>
    <font>
      <sz val="8"/>
      <name val="Arial Narrow"/>
      <family val="2"/>
    </font>
    <font>
      <sz val="11"/>
      <color indexed="9"/>
      <name val="Arial Narrow"/>
      <family val="2"/>
    </font>
    <font>
      <strike/>
      <sz val="10"/>
      <name val="Arial Narrow"/>
      <family val="2"/>
    </font>
    <font>
      <b/>
      <sz val="12"/>
      <name val="Arial"/>
      <family val="2"/>
    </font>
    <font>
      <sz val="10"/>
      <color rgb="FFFF0000"/>
      <name val="Arial Narrow"/>
      <family val="2"/>
    </font>
    <font>
      <b/>
      <i/>
      <sz val="11"/>
      <name val="Arial Narrow"/>
      <family val="2"/>
    </font>
    <font>
      <sz val="12"/>
      <name val="Arial"/>
      <family val="2"/>
    </font>
    <font>
      <b/>
      <u/>
      <sz val="12"/>
      <name val="Arial"/>
      <family val="2"/>
    </font>
    <font>
      <b/>
      <i/>
      <sz val="12"/>
      <name val="Arial"/>
      <family val="2"/>
    </font>
  </fonts>
  <fills count="4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theme="8" tint="0.79998168889431442"/>
        <bgColor indexed="64"/>
      </patternFill>
    </fill>
    <fill>
      <patternFill patternType="solid">
        <fgColor rgb="FF8FAADC"/>
        <bgColor rgb="FFAFABAB"/>
      </patternFill>
    </fill>
    <fill>
      <patternFill patternType="solid">
        <fgColor theme="8" tint="0.39997558519241921"/>
        <bgColor rgb="FFE6E6E6"/>
      </patternFill>
    </fill>
    <fill>
      <patternFill patternType="solid">
        <fgColor theme="4" tint="0.39997558519241921"/>
        <bgColor rgb="FFAFABAB"/>
      </patternFill>
    </fill>
    <fill>
      <patternFill patternType="solid">
        <fgColor theme="4" tint="0.59999389629810485"/>
        <bgColor rgb="FFAFABAB"/>
      </patternFill>
    </fill>
    <fill>
      <patternFill patternType="solid">
        <fgColor theme="4" tint="0.79998168889431442"/>
        <bgColor rgb="FFC0C0C0"/>
      </patternFill>
    </fill>
    <fill>
      <patternFill patternType="solid">
        <fgColor theme="0"/>
        <bgColor rgb="FFBFBFBF"/>
      </patternFill>
    </fill>
    <fill>
      <patternFill patternType="solid">
        <fgColor theme="8" tint="0.79998168889431442"/>
        <bgColor rgb="FFDAE3F3"/>
      </patternFill>
    </fill>
    <fill>
      <patternFill patternType="solid">
        <fgColor theme="0"/>
        <bgColor rgb="FFDAE3F3"/>
      </patternFill>
    </fill>
    <fill>
      <patternFill patternType="solid">
        <fgColor rgb="FFFFFFFF"/>
        <bgColor rgb="FFE6E6E6"/>
      </patternFill>
    </fill>
    <fill>
      <patternFill patternType="solid">
        <fgColor theme="8" tint="0.39997558519241921"/>
        <bgColor rgb="FFBFBFBF"/>
      </patternFill>
    </fill>
    <fill>
      <patternFill patternType="solid">
        <fgColor theme="8" tint="0.59999389629810485"/>
        <bgColor rgb="FFBFBFBF"/>
      </patternFill>
    </fill>
    <fill>
      <patternFill patternType="solid">
        <fgColor rgb="FF8EA9DB"/>
        <bgColor rgb="FFE6E6E6"/>
      </patternFill>
    </fill>
    <fill>
      <patternFill patternType="solid">
        <fgColor theme="8" tint="0.59999389629810485"/>
        <bgColor indexed="64"/>
      </patternFill>
    </fill>
    <fill>
      <patternFill patternType="solid">
        <fgColor indexed="9"/>
        <bgColor indexed="26"/>
      </patternFill>
    </fill>
    <fill>
      <patternFill patternType="solid">
        <fgColor indexed="27"/>
        <bgColor indexed="41"/>
      </patternFill>
    </fill>
    <fill>
      <patternFill patternType="solid">
        <fgColor rgb="FFD9E1F2"/>
        <bgColor rgb="FF000000"/>
      </patternFill>
    </fill>
    <fill>
      <patternFill patternType="solid">
        <fgColor theme="4" tint="0.79998168889431442"/>
        <bgColor indexed="31"/>
      </patternFill>
    </fill>
    <fill>
      <patternFill patternType="solid">
        <fgColor theme="4" tint="0.79998168889431442"/>
        <bgColor indexed="26"/>
      </patternFill>
    </fill>
    <fill>
      <patternFill patternType="solid">
        <fgColor theme="2" tint="-9.9978637043366805E-2"/>
        <bgColor indexed="31"/>
      </patternFill>
    </fill>
    <fill>
      <patternFill patternType="solid">
        <fgColor theme="2"/>
        <bgColor indexed="64"/>
      </patternFill>
    </fill>
    <fill>
      <patternFill patternType="solid">
        <fgColor rgb="FFC9FFFF"/>
        <bgColor indexed="26"/>
      </patternFill>
    </fill>
  </fills>
  <borders count="2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bottom style="thin">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auto="1"/>
      </right>
      <top style="medium">
        <color auto="1"/>
      </top>
      <bottom/>
      <diagonal/>
    </border>
    <border>
      <left style="medium">
        <color indexed="64"/>
      </left>
      <right style="thin">
        <color indexed="64"/>
      </right>
      <top/>
      <bottom style="medium">
        <color indexed="64"/>
      </bottom>
      <diagonal/>
    </border>
    <border>
      <left style="medium">
        <color auto="1"/>
      </left>
      <right/>
      <top/>
      <bottom style="medium">
        <color auto="1"/>
      </bottom>
      <diagonal/>
    </border>
    <border>
      <left style="medium">
        <color indexed="64"/>
      </left>
      <right/>
      <top style="medium">
        <color indexed="64"/>
      </top>
      <bottom style="slantDashDot">
        <color indexed="64"/>
      </bottom>
      <diagonal/>
    </border>
    <border>
      <left/>
      <right/>
      <top style="medium">
        <color indexed="64"/>
      </top>
      <bottom style="slantDashDot">
        <color indexed="64"/>
      </bottom>
      <diagonal/>
    </border>
    <border>
      <left/>
      <right style="thin">
        <color auto="1"/>
      </right>
      <top style="medium">
        <color indexed="64"/>
      </top>
      <bottom style="slantDashDot">
        <color indexed="64"/>
      </bottom>
      <diagonal/>
    </border>
    <border>
      <left style="thin">
        <color auto="1"/>
      </left>
      <right/>
      <top style="medium">
        <color indexed="64"/>
      </top>
      <bottom style="slantDashDot">
        <color indexed="64"/>
      </bottom>
      <diagonal/>
    </border>
    <border>
      <left/>
      <right style="medium">
        <color indexed="64"/>
      </right>
      <top style="medium">
        <color indexed="64"/>
      </top>
      <bottom style="slantDashDot">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auto="1"/>
      </left>
      <right/>
      <top style="slantDashDot">
        <color indexed="64"/>
      </top>
      <bottom/>
      <diagonal/>
    </border>
    <border>
      <left/>
      <right style="thin">
        <color auto="1"/>
      </right>
      <top style="slantDashDot">
        <color indexed="64"/>
      </top>
      <bottom/>
      <diagonal/>
    </border>
    <border>
      <left style="thin">
        <color indexed="64"/>
      </left>
      <right style="thin">
        <color auto="1"/>
      </right>
      <top style="slantDashDot">
        <color indexed="64"/>
      </top>
      <bottom/>
      <diagonal/>
    </border>
    <border>
      <left style="thin">
        <color auto="1"/>
      </left>
      <right/>
      <top style="slantDashDot">
        <color indexed="64"/>
      </top>
      <bottom style="thin">
        <color auto="1"/>
      </bottom>
      <diagonal/>
    </border>
    <border>
      <left/>
      <right style="medium">
        <color auto="1"/>
      </right>
      <top style="slantDashDot">
        <color indexed="64"/>
      </top>
      <bottom style="thin">
        <color auto="1"/>
      </bottom>
      <diagonal/>
    </border>
    <border>
      <left style="medium">
        <color auto="1"/>
      </left>
      <right/>
      <top style="slantDashDot">
        <color indexed="64"/>
      </top>
      <bottom style="medium">
        <color indexed="64"/>
      </bottom>
      <diagonal/>
    </border>
    <border>
      <left/>
      <right/>
      <top style="slantDashDot">
        <color indexed="64"/>
      </top>
      <bottom style="medium">
        <color indexed="64"/>
      </bottom>
      <diagonal/>
    </border>
    <border>
      <left/>
      <right style="thin">
        <color auto="1"/>
      </right>
      <top style="slantDashDot">
        <color indexed="64"/>
      </top>
      <bottom style="medium">
        <color indexed="64"/>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auto="1"/>
      </left>
      <right/>
      <top/>
      <bottom style="medium">
        <color auto="1"/>
      </bottom>
      <diagonal/>
    </border>
    <border>
      <left style="medium">
        <color indexed="64"/>
      </left>
      <right/>
      <top/>
      <bottom/>
      <diagonal/>
    </border>
    <border>
      <left/>
      <right style="medium">
        <color indexed="64"/>
      </right>
      <top/>
      <bottom/>
      <diagonal/>
    </border>
    <border>
      <left style="medium">
        <color indexed="64"/>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auto="1"/>
      </top>
      <bottom style="medium">
        <color auto="1"/>
      </bottom>
      <diagonal/>
    </border>
    <border>
      <left style="medium">
        <color indexed="64"/>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diagonal/>
    </border>
    <border>
      <left/>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diagonal/>
    </border>
    <border>
      <left/>
      <right style="medium">
        <color indexed="64"/>
      </right>
      <top style="medium">
        <color auto="1"/>
      </top>
      <bottom style="medium">
        <color auto="1"/>
      </bottom>
      <diagonal/>
    </border>
    <border>
      <left style="thin">
        <color indexed="8"/>
      </left>
      <right style="medium">
        <color indexed="64"/>
      </right>
      <top/>
      <bottom style="thin">
        <color indexed="8"/>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auto="1"/>
      </bottom>
      <diagonal/>
    </border>
    <border>
      <left style="thin">
        <color indexed="64"/>
      </left>
      <right/>
      <top style="medium">
        <color indexed="64"/>
      </top>
      <bottom style="medium">
        <color auto="1"/>
      </bottom>
      <diagonal/>
    </border>
    <border>
      <left style="medium">
        <color indexed="64"/>
      </left>
      <right style="thin">
        <color indexed="8"/>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right style="medium">
        <color indexed="8"/>
      </right>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auto="1"/>
      </left>
      <right/>
      <top/>
      <bottom style="medium">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top style="thin">
        <color indexed="8"/>
      </top>
      <bottom/>
      <diagonal/>
    </border>
    <border>
      <left/>
      <right/>
      <top style="thin">
        <color indexed="8"/>
      </top>
      <bottom/>
      <diagonal/>
    </border>
    <border>
      <left style="medium">
        <color auto="1"/>
      </left>
      <right/>
      <top style="thin">
        <color auto="1"/>
      </top>
      <bottom style="thin">
        <color auto="1"/>
      </bottom>
      <diagonal/>
    </border>
    <border>
      <left style="medium">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thin">
        <color indexed="64"/>
      </left>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style="thin">
        <color indexed="64"/>
      </right>
      <top style="medium">
        <color indexed="8"/>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style="medium">
        <color indexed="64"/>
      </right>
      <top style="medium">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8"/>
      </top>
      <bottom style="medium">
        <color indexed="8"/>
      </bottom>
      <diagonal/>
    </border>
    <border>
      <left/>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s>
  <cellStyleXfs count="6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3" fillId="7" borderId="1" applyNumberFormat="0" applyAlignment="0" applyProtection="0"/>
    <xf numFmtId="0" fontId="14" fillId="3" borderId="0" applyNumberFormat="0" applyBorder="0" applyAlignment="0" applyProtection="0"/>
    <xf numFmtId="164" fontId="7" fillId="0" borderId="0" applyFont="0" applyFill="0" applyBorder="0" applyAlignment="0" applyProtection="0"/>
    <xf numFmtId="0" fontId="15" fillId="22" borderId="0" applyNumberFormat="0" applyBorder="0" applyAlignment="0" applyProtection="0"/>
    <xf numFmtId="0" fontId="24" fillId="0" borderId="0"/>
    <xf numFmtId="0" fontId="24" fillId="23" borderId="4" applyNumberFormat="0" applyAlignment="0" applyProtection="0"/>
    <xf numFmtId="9" fontId="24" fillId="0" borderId="0" applyFont="0" applyFill="0" applyBorder="0" applyAlignment="0" applyProtection="0"/>
    <xf numFmtId="0" fontId="16" fillId="16"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3"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9" fillId="0" borderId="9" applyNumberFormat="0" applyFill="0" applyAlignment="0" applyProtection="0"/>
    <xf numFmtId="167" fontId="24" fillId="0" borderId="0" applyFill="0" applyBorder="0" applyAlignment="0" applyProtection="0"/>
    <xf numFmtId="0" fontId="24" fillId="0" borderId="0"/>
    <xf numFmtId="165" fontId="24" fillId="0" borderId="0" applyFont="0" applyFill="0" applyBorder="0" applyAlignment="0" applyProtection="0"/>
    <xf numFmtId="0" fontId="26" fillId="0" borderId="0"/>
    <xf numFmtId="166" fontId="26" fillId="0" borderId="0"/>
    <xf numFmtId="9" fontId="24" fillId="0" borderId="0" applyFont="0" applyFill="0" applyBorder="0" applyAlignment="0" applyProtection="0"/>
    <xf numFmtId="0" fontId="6" fillId="0" borderId="0"/>
    <xf numFmtId="0" fontId="5" fillId="0" borderId="0"/>
    <xf numFmtId="166" fontId="26" fillId="0" borderId="0"/>
    <xf numFmtId="0" fontId="4" fillId="0" borderId="0"/>
    <xf numFmtId="43" fontId="4" fillId="0" borderId="0" applyFont="0" applyFill="0" applyBorder="0" applyAlignment="0" applyProtection="0"/>
    <xf numFmtId="173" fontId="24" fillId="0" borderId="0"/>
    <xf numFmtId="164" fontId="24" fillId="0" borderId="0" applyFont="0" applyFill="0" applyBorder="0" applyAlignment="0" applyProtection="0"/>
    <xf numFmtId="0" fontId="3" fillId="0" borderId="0"/>
    <xf numFmtId="43" fontId="24" fillId="0" borderId="0" applyFont="0" applyFill="0" applyBorder="0" applyAlignment="0" applyProtection="0"/>
    <xf numFmtId="173" fontId="24" fillId="0" borderId="0"/>
    <xf numFmtId="0" fontId="2" fillId="0" borderId="0"/>
    <xf numFmtId="0" fontId="1" fillId="0" borderId="0"/>
    <xf numFmtId="44" fontId="24" fillId="0" borderId="0" applyFont="0" applyFill="0" applyBorder="0" applyAlignment="0" applyProtection="0"/>
    <xf numFmtId="166" fontId="24" fillId="0" borderId="0" applyFill="0" applyBorder="0" applyAlignment="0" applyProtection="0"/>
  </cellStyleXfs>
  <cellXfs count="631">
    <xf numFmtId="0" fontId="0" fillId="0" borderId="0" xfId="0"/>
    <xf numFmtId="0" fontId="28" fillId="0" borderId="0" xfId="49" applyFont="1"/>
    <xf numFmtId="0" fontId="27" fillId="0" borderId="12" xfId="49" applyFont="1" applyBorder="1" applyAlignment="1" applyProtection="1">
      <alignment horizontal="center" vertical="center"/>
    </xf>
    <xf numFmtId="0" fontId="28" fillId="0" borderId="0" xfId="49" applyFont="1" applyAlignment="1" applyProtection="1">
      <alignment vertical="center"/>
    </xf>
    <xf numFmtId="169" fontId="28" fillId="0" borderId="0" xfId="49" applyNumberFormat="1" applyFont="1" applyAlignment="1" applyProtection="1">
      <alignment vertical="center"/>
    </xf>
    <xf numFmtId="0" fontId="28" fillId="0" borderId="33" xfId="49" applyFont="1" applyBorder="1" applyAlignment="1">
      <alignment horizontal="center"/>
    </xf>
    <xf numFmtId="0" fontId="28" fillId="0" borderId="0" xfId="49" applyFont="1" applyBorder="1" applyAlignment="1" applyProtection="1">
      <alignment vertical="center"/>
    </xf>
    <xf numFmtId="0" fontId="28" fillId="0" borderId="0" xfId="49" applyFont="1" applyBorder="1"/>
    <xf numFmtId="170" fontId="28" fillId="0" borderId="26" xfId="50" applyNumberFormat="1" applyFont="1" applyBorder="1" applyAlignment="1" applyProtection="1">
      <alignment vertical="center"/>
    </xf>
    <xf numFmtId="170" fontId="28" fillId="0" borderId="21" xfId="50" applyNumberFormat="1" applyFont="1" applyBorder="1" applyAlignment="1" applyProtection="1">
      <alignment vertical="center"/>
    </xf>
    <xf numFmtId="10" fontId="27" fillId="32" borderId="22" xfId="49" applyNumberFormat="1" applyFont="1" applyFill="1" applyBorder="1" applyAlignment="1" applyProtection="1">
      <alignment horizontal="center" vertical="center"/>
    </xf>
    <xf numFmtId="0" fontId="28" fillId="0" borderId="36" xfId="49" applyFont="1" applyBorder="1" applyAlignment="1">
      <alignment horizontal="center"/>
    </xf>
    <xf numFmtId="10" fontId="28" fillId="0" borderId="30" xfId="35" applyNumberFormat="1" applyFont="1" applyBorder="1" applyAlignment="1" applyProtection="1">
      <alignment horizontal="center" vertical="center"/>
    </xf>
    <xf numFmtId="170" fontId="28" fillId="0" borderId="25" xfId="50" applyNumberFormat="1" applyFont="1" applyBorder="1" applyAlignment="1" applyProtection="1">
      <alignment vertical="center"/>
    </xf>
    <xf numFmtId="44" fontId="28" fillId="0" borderId="37" xfId="49" applyNumberFormat="1" applyFont="1" applyBorder="1" applyAlignment="1" applyProtection="1">
      <alignment horizontal="center" vertical="center"/>
    </xf>
    <xf numFmtId="166" fontId="28" fillId="0" borderId="38" xfId="50" applyFont="1" applyBorder="1" applyAlignment="1" applyProtection="1">
      <alignment vertical="center"/>
    </xf>
    <xf numFmtId="0" fontId="27" fillId="33" borderId="23" xfId="49" applyFont="1" applyFill="1" applyBorder="1" applyAlignment="1" applyProtection="1">
      <alignment horizontal="center" vertical="center"/>
    </xf>
    <xf numFmtId="10" fontId="27" fillId="33" borderId="37" xfId="49" applyNumberFormat="1" applyFont="1" applyFill="1" applyBorder="1" applyAlignment="1" applyProtection="1">
      <alignment horizontal="center" vertical="center"/>
    </xf>
    <xf numFmtId="170" fontId="27" fillId="33" borderId="38" xfId="49" applyNumberFormat="1" applyFont="1" applyFill="1" applyBorder="1" applyAlignment="1" applyProtection="1">
      <alignment horizontal="right" vertical="center"/>
    </xf>
    <xf numFmtId="10" fontId="27" fillId="33" borderId="11" xfId="49" applyNumberFormat="1" applyFont="1" applyFill="1" applyBorder="1" applyAlignment="1" applyProtection="1">
      <alignment horizontal="center" vertical="center"/>
    </xf>
    <xf numFmtId="0" fontId="27" fillId="31" borderId="24" xfId="49" applyFont="1" applyFill="1" applyBorder="1" applyAlignment="1" applyProtection="1">
      <alignment horizontal="left" vertical="center"/>
    </xf>
    <xf numFmtId="0" fontId="27" fillId="31" borderId="25" xfId="49" applyFont="1" applyFill="1" applyBorder="1" applyAlignment="1" applyProtection="1">
      <alignment horizontal="left" vertical="center"/>
    </xf>
    <xf numFmtId="0" fontId="28" fillId="34" borderId="0" xfId="49" applyFont="1" applyFill="1" applyAlignment="1" applyProtection="1">
      <alignment vertical="center"/>
    </xf>
    <xf numFmtId="170" fontId="28" fillId="0" borderId="38" xfId="50" applyNumberFormat="1" applyFont="1" applyBorder="1" applyAlignment="1" applyProtection="1">
      <alignment vertical="center"/>
    </xf>
    <xf numFmtId="10" fontId="27" fillId="32" borderId="29" xfId="49" applyNumberFormat="1" applyFont="1" applyFill="1" applyBorder="1" applyAlignment="1" applyProtection="1">
      <alignment horizontal="center" vertical="center"/>
    </xf>
    <xf numFmtId="1" fontId="28" fillId="0" borderId="37" xfId="49" applyNumberFormat="1" applyFont="1" applyBorder="1" applyAlignment="1" applyProtection="1">
      <alignment horizontal="center" vertical="center"/>
    </xf>
    <xf numFmtId="0" fontId="28" fillId="25" borderId="23" xfId="49" applyFont="1" applyFill="1" applyBorder="1"/>
    <xf numFmtId="0" fontId="27" fillId="32" borderId="24" xfId="49" applyFont="1" applyFill="1" applyBorder="1" applyAlignment="1" applyProtection="1">
      <alignment vertical="center"/>
    </xf>
    <xf numFmtId="0" fontId="27" fillId="32" borderId="37" xfId="49" applyFont="1" applyFill="1" applyBorder="1" applyAlignment="1" applyProtection="1">
      <alignment vertical="center"/>
    </xf>
    <xf numFmtId="166" fontId="27" fillId="32" borderId="38" xfId="31" applyNumberFormat="1" applyFont="1" applyFill="1" applyBorder="1" applyAlignment="1" applyProtection="1">
      <alignment vertical="center"/>
    </xf>
    <xf numFmtId="0" fontId="27" fillId="32" borderId="0" xfId="49" applyFont="1" applyFill="1" applyBorder="1" applyAlignment="1" applyProtection="1">
      <alignment vertical="center"/>
    </xf>
    <xf numFmtId="1" fontId="29" fillId="32" borderId="11" xfId="49" applyNumberFormat="1" applyFont="1" applyFill="1" applyBorder="1" applyAlignment="1" applyProtection="1">
      <alignment vertical="center"/>
    </xf>
    <xf numFmtId="0" fontId="30" fillId="0" borderId="0" xfId="49" applyFont="1"/>
    <xf numFmtId="0" fontId="32" fillId="0" borderId="0" xfId="0" applyFont="1" applyAlignment="1" applyProtection="1">
      <alignment vertical="center"/>
    </xf>
    <xf numFmtId="0" fontId="28" fillId="0" borderId="0" xfId="0" applyFont="1"/>
    <xf numFmtId="169" fontId="28" fillId="0" borderId="0" xfId="0" applyNumberFormat="1" applyFont="1" applyAlignment="1" applyProtection="1">
      <alignment vertical="center"/>
    </xf>
    <xf numFmtId="0" fontId="28" fillId="0" borderId="33" xfId="0" applyFont="1" applyBorder="1" applyAlignment="1">
      <alignment horizontal="center"/>
    </xf>
    <xf numFmtId="10" fontId="27" fillId="0" borderId="20" xfId="51" applyNumberFormat="1" applyFont="1" applyBorder="1" applyAlignment="1" applyProtection="1">
      <alignment horizontal="center" vertical="center"/>
    </xf>
    <xf numFmtId="0" fontId="28" fillId="0" borderId="22" xfId="0" applyFont="1" applyBorder="1" applyAlignment="1" applyProtection="1">
      <alignment vertical="center"/>
    </xf>
    <xf numFmtId="0" fontId="28" fillId="0" borderId="20" xfId="0" applyFont="1" applyBorder="1" applyAlignment="1" applyProtection="1">
      <alignment vertical="center"/>
    </xf>
    <xf numFmtId="10" fontId="28" fillId="0" borderId="18" xfId="51" applyNumberFormat="1" applyFont="1" applyBorder="1" applyAlignment="1" applyProtection="1">
      <alignment horizontal="center" vertical="center"/>
    </xf>
    <xf numFmtId="10" fontId="27" fillId="32" borderId="22" xfId="0" applyNumberFormat="1" applyFont="1" applyFill="1" applyBorder="1" applyAlignment="1" applyProtection="1">
      <alignment horizontal="center" vertical="center"/>
    </xf>
    <xf numFmtId="0" fontId="28" fillId="0" borderId="36" xfId="0" applyFont="1" applyBorder="1" applyAlignment="1">
      <alignment horizontal="center"/>
    </xf>
    <xf numFmtId="10" fontId="28" fillId="0" borderId="30" xfId="51" applyNumberFormat="1" applyFont="1" applyBorder="1" applyAlignment="1" applyProtection="1">
      <alignment horizontal="center" vertical="center"/>
    </xf>
    <xf numFmtId="44" fontId="28" fillId="0" borderId="11" xfId="0" applyNumberFormat="1" applyFont="1" applyBorder="1" applyAlignment="1" applyProtection="1">
      <alignment horizontal="center" vertical="center"/>
    </xf>
    <xf numFmtId="0" fontId="28" fillId="34" borderId="0" xfId="0" applyFont="1" applyFill="1" applyAlignment="1" applyProtection="1">
      <alignment vertical="center"/>
    </xf>
    <xf numFmtId="1" fontId="28" fillId="0" borderId="11" xfId="0" applyNumberFormat="1" applyFont="1" applyBorder="1" applyAlignment="1" applyProtection="1">
      <alignment horizontal="center" vertical="center"/>
    </xf>
    <xf numFmtId="3" fontId="28" fillId="0" borderId="11" xfId="51" applyNumberFormat="1" applyFont="1" applyBorder="1" applyAlignment="1" applyProtection="1">
      <alignment horizontal="center" vertical="center"/>
    </xf>
    <xf numFmtId="10" fontId="28" fillId="0" borderId="30" xfId="35" applyNumberFormat="1" applyFont="1" applyFill="1" applyBorder="1" applyAlignment="1" applyProtection="1">
      <alignment horizontal="center" vertical="center"/>
    </xf>
    <xf numFmtId="0" fontId="32" fillId="24" borderId="18" xfId="47" applyFont="1" applyFill="1" applyBorder="1" applyAlignment="1">
      <alignment horizontal="center" vertical="center"/>
    </xf>
    <xf numFmtId="0" fontId="28" fillId="0" borderId="0" xfId="49" applyFont="1" applyBorder="1" applyAlignment="1" applyProtection="1">
      <alignment vertical="center"/>
    </xf>
    <xf numFmtId="0" fontId="28" fillId="0" borderId="28" xfId="49" applyFont="1" applyBorder="1" applyAlignment="1" applyProtection="1">
      <alignment vertical="center"/>
    </xf>
    <xf numFmtId="0" fontId="28" fillId="24" borderId="0" xfId="47" applyFont="1" applyFill="1" applyAlignment="1">
      <alignment vertical="center"/>
    </xf>
    <xf numFmtId="0" fontId="28" fillId="24" borderId="0" xfId="33" applyFont="1" applyFill="1" applyAlignment="1">
      <alignment vertical="center"/>
    </xf>
    <xf numFmtId="0" fontId="37" fillId="24" borderId="0" xfId="47" applyFont="1" applyFill="1" applyAlignment="1">
      <alignment vertical="center"/>
    </xf>
    <xf numFmtId="0" fontId="28" fillId="0" borderId="0" xfId="47" applyFont="1" applyFill="1" applyAlignment="1">
      <alignment vertical="center"/>
    </xf>
    <xf numFmtId="0" fontId="28" fillId="0" borderId="0" xfId="33" applyFont="1" applyFill="1" applyAlignment="1">
      <alignment vertical="center"/>
    </xf>
    <xf numFmtId="44" fontId="32" fillId="0" borderId="19" xfId="48" applyNumberFormat="1" applyFont="1" applyFill="1" applyBorder="1" applyAlignment="1">
      <alignment horizontal="right" vertical="center"/>
    </xf>
    <xf numFmtId="44" fontId="28" fillId="0" borderId="24" xfId="49" applyNumberFormat="1" applyFont="1" applyBorder="1" applyAlignment="1" applyProtection="1">
      <alignment vertical="center"/>
    </xf>
    <xf numFmtId="172" fontId="32" fillId="0" borderId="0" xfId="0" applyNumberFormat="1" applyFont="1" applyAlignment="1" applyProtection="1">
      <alignment vertical="center"/>
    </xf>
    <xf numFmtId="0" fontId="28" fillId="24" borderId="0" xfId="47" applyFont="1" applyFill="1" applyAlignment="1">
      <alignment horizontal="center" vertical="center"/>
    </xf>
    <xf numFmtId="0" fontId="28" fillId="0" borderId="0" xfId="33" applyFont="1" applyFill="1" applyAlignment="1">
      <alignment horizontal="center" vertical="center"/>
    </xf>
    <xf numFmtId="0" fontId="32" fillId="0" borderId="27" xfId="47" applyFont="1" applyFill="1" applyBorder="1" applyAlignment="1">
      <alignment vertical="center"/>
    </xf>
    <xf numFmtId="0" fontId="40" fillId="0" borderId="0" xfId="49" applyFont="1" applyFill="1" applyBorder="1" applyAlignment="1">
      <alignment vertical="center"/>
    </xf>
    <xf numFmtId="0" fontId="39" fillId="0" borderId="0" xfId="0" applyFont="1" applyFill="1" applyBorder="1" applyAlignment="1">
      <alignment horizontal="center" wrapText="1"/>
    </xf>
    <xf numFmtId="0" fontId="32" fillId="0" borderId="18" xfId="47" applyFont="1" applyFill="1" applyBorder="1" applyAlignment="1">
      <alignment horizontal="center" vertical="center"/>
    </xf>
    <xf numFmtId="43" fontId="28" fillId="0" borderId="0" xfId="49" applyNumberFormat="1" applyFont="1" applyBorder="1" applyAlignment="1" applyProtection="1">
      <alignment vertical="center"/>
    </xf>
    <xf numFmtId="0" fontId="32" fillId="0" borderId="0" xfId="0" applyFont="1" applyAlignment="1" applyProtection="1">
      <alignment horizontal="center" vertical="center"/>
    </xf>
    <xf numFmtId="0" fontId="32" fillId="24" borderId="0" xfId="63" applyFont="1" applyFill="1" applyAlignment="1">
      <alignment vertical="center"/>
    </xf>
    <xf numFmtId="0" fontId="38" fillId="38" borderId="30" xfId="47" applyFont="1" applyFill="1" applyBorder="1" applyAlignment="1">
      <alignment horizontal="center" vertical="center" wrapText="1"/>
    </xf>
    <xf numFmtId="0" fontId="38" fillId="38" borderId="38" xfId="47" applyFont="1" applyFill="1" applyBorder="1" applyAlignment="1">
      <alignment horizontal="center" vertical="center" wrapText="1"/>
    </xf>
    <xf numFmtId="0" fontId="28" fillId="24" borderId="0" xfId="63" applyFont="1" applyFill="1" applyAlignment="1">
      <alignment vertical="center"/>
    </xf>
    <xf numFmtId="0" fontId="28" fillId="0" borderId="27" xfId="47" applyFont="1" applyFill="1" applyBorder="1" applyAlignment="1">
      <alignment horizontal="center" vertical="center"/>
    </xf>
    <xf numFmtId="0" fontId="28" fillId="24" borderId="18" xfId="47" applyFont="1" applyFill="1" applyBorder="1" applyAlignment="1">
      <alignment horizontal="center" vertical="center"/>
    </xf>
    <xf numFmtId="44" fontId="28" fillId="24" borderId="19" xfId="48" applyNumberFormat="1" applyFont="1" applyFill="1" applyBorder="1" applyAlignment="1">
      <alignment horizontal="center" vertical="center"/>
    </xf>
    <xf numFmtId="0" fontId="32" fillId="24" borderId="0" xfId="47" applyFont="1" applyFill="1" applyAlignment="1">
      <alignment vertical="center"/>
    </xf>
    <xf numFmtId="0" fontId="28" fillId="24" borderId="27" xfId="47" applyFont="1" applyFill="1" applyBorder="1" applyAlignment="1">
      <alignment horizontal="center" vertical="center"/>
    </xf>
    <xf numFmtId="0" fontId="28" fillId="24" borderId="18" xfId="47" applyFont="1" applyFill="1" applyBorder="1" applyAlignment="1">
      <alignment horizontal="justify" vertical="center" wrapText="1"/>
    </xf>
    <xf numFmtId="44" fontId="28" fillId="24" borderId="18" xfId="48" applyNumberFormat="1" applyFont="1" applyFill="1" applyBorder="1" applyAlignment="1">
      <alignment horizontal="center" vertical="center"/>
    </xf>
    <xf numFmtId="9" fontId="28" fillId="0" borderId="18" xfId="46" applyNumberFormat="1" applyFont="1" applyFill="1" applyBorder="1" applyAlignment="1">
      <alignment horizontal="center" vertical="center"/>
    </xf>
    <xf numFmtId="167" fontId="28" fillId="0" borderId="30" xfId="46" applyFont="1" applyFill="1" applyBorder="1" applyAlignment="1">
      <alignment horizontal="center" vertical="center"/>
    </xf>
    <xf numFmtId="0" fontId="28" fillId="0" borderId="18" xfId="33" applyFont="1" applyFill="1" applyBorder="1" applyAlignment="1">
      <alignment horizontal="center" vertical="center"/>
    </xf>
    <xf numFmtId="167" fontId="28" fillId="24" borderId="19" xfId="46" applyFont="1" applyFill="1" applyBorder="1" applyAlignment="1">
      <alignment horizontal="center" vertical="center"/>
    </xf>
    <xf numFmtId="0" fontId="28" fillId="0" borderId="18" xfId="33" applyFont="1" applyFill="1" applyBorder="1" applyAlignment="1">
      <alignment horizontal="justify" vertical="center" wrapText="1"/>
    </xf>
    <xf numFmtId="167" fontId="28" fillId="24" borderId="30" xfId="46" applyFont="1" applyFill="1" applyBorder="1" applyAlignment="1">
      <alignment horizontal="center" vertical="center"/>
    </xf>
    <xf numFmtId="0" fontId="28" fillId="0" borderId="30" xfId="47" applyFont="1" applyFill="1" applyBorder="1" applyAlignment="1">
      <alignment horizontal="justify" vertical="center" wrapText="1"/>
    </xf>
    <xf numFmtId="9" fontId="28" fillId="0" borderId="30" xfId="46" applyNumberFormat="1" applyFont="1" applyFill="1" applyBorder="1" applyAlignment="1">
      <alignment horizontal="center" vertical="center"/>
    </xf>
    <xf numFmtId="0" fontId="28" fillId="0" borderId="30" xfId="33" applyFont="1" applyFill="1" applyBorder="1" applyAlignment="1">
      <alignment horizontal="center" vertical="center"/>
    </xf>
    <xf numFmtId="167" fontId="28" fillId="24" borderId="38" xfId="46" applyFont="1" applyFill="1" applyBorder="1" applyAlignment="1">
      <alignment horizontal="center" vertical="center"/>
    </xf>
    <xf numFmtId="0" fontId="31" fillId="31" borderId="34" xfId="49" applyFont="1" applyFill="1" applyBorder="1" applyAlignment="1" applyProtection="1">
      <alignment horizontal="center" vertical="center"/>
    </xf>
    <xf numFmtId="0" fontId="32" fillId="0" borderId="33" xfId="49" applyFont="1" applyBorder="1" applyAlignment="1">
      <alignment horizontal="center" vertical="center"/>
    </xf>
    <xf numFmtId="0" fontId="32" fillId="0" borderId="31" xfId="49" applyFont="1" applyBorder="1" applyAlignment="1" applyProtection="1">
      <alignment vertical="center"/>
    </xf>
    <xf numFmtId="0" fontId="31" fillId="0" borderId="31" xfId="49" applyFont="1" applyBorder="1" applyAlignment="1" applyProtection="1">
      <alignment vertical="center"/>
    </xf>
    <xf numFmtId="0" fontId="31" fillId="33" borderId="0" xfId="49" applyFont="1" applyFill="1" applyBorder="1" applyAlignment="1" applyProtection="1">
      <alignment horizontal="left" vertical="center"/>
    </xf>
    <xf numFmtId="0" fontId="31" fillId="33" borderId="11" xfId="49" applyFont="1" applyFill="1" applyBorder="1" applyAlignment="1" applyProtection="1">
      <alignment horizontal="left" vertical="center"/>
    </xf>
    <xf numFmtId="0" fontId="32" fillId="24" borderId="0" xfId="47" applyFont="1" applyFill="1" applyAlignment="1">
      <alignment horizontal="center" vertical="center"/>
    </xf>
    <xf numFmtId="9" fontId="28" fillId="24" borderId="0" xfId="47" applyNumberFormat="1" applyFont="1" applyFill="1" applyAlignment="1">
      <alignment horizontal="center" vertical="center"/>
    </xf>
    <xf numFmtId="10" fontId="28" fillId="24" borderId="0" xfId="47" applyNumberFormat="1" applyFont="1" applyFill="1" applyAlignment="1">
      <alignment horizontal="center" vertical="center"/>
    </xf>
    <xf numFmtId="0" fontId="28" fillId="0" borderId="30" xfId="0" applyNumberFormat="1" applyFont="1" applyBorder="1" applyAlignment="1" applyProtection="1">
      <alignment horizontal="center" vertical="center"/>
    </xf>
    <xf numFmtId="166" fontId="28" fillId="0" borderId="0" xfId="0" applyNumberFormat="1" applyFont="1" applyAlignment="1" applyProtection="1">
      <alignment vertical="center"/>
    </xf>
    <xf numFmtId="0" fontId="32" fillId="39" borderId="0" xfId="0" applyFont="1" applyFill="1"/>
    <xf numFmtId="0" fontId="32" fillId="0" borderId="0" xfId="0" applyFont="1" applyBorder="1"/>
    <xf numFmtId="0" fontId="32" fillId="39" borderId="0" xfId="0" applyFont="1" applyFill="1" applyBorder="1"/>
    <xf numFmtId="166" fontId="32" fillId="0" borderId="75" xfId="65" applyFont="1" applyFill="1" applyBorder="1" applyAlignment="1" applyProtection="1"/>
    <xf numFmtId="0" fontId="32" fillId="39" borderId="0" xfId="0" applyFont="1" applyFill="1" applyProtection="1"/>
    <xf numFmtId="166" fontId="32" fillId="0" borderId="75" xfId="0" applyNumberFormat="1" applyFont="1" applyBorder="1"/>
    <xf numFmtId="0" fontId="32" fillId="0" borderId="73" xfId="0" applyFont="1" applyBorder="1"/>
    <xf numFmtId="39" fontId="32" fillId="39" borderId="0" xfId="0" applyNumberFormat="1" applyFont="1" applyFill="1" applyProtection="1"/>
    <xf numFmtId="0" fontId="31" fillId="16" borderId="75" xfId="0" applyFont="1" applyFill="1" applyBorder="1"/>
    <xf numFmtId="4" fontId="32" fillId="39" borderId="0" xfId="0" applyNumberFormat="1" applyFont="1" applyFill="1" applyProtection="1"/>
    <xf numFmtId="0" fontId="32" fillId="0" borderId="0" xfId="0" applyFont="1" applyFill="1" applyProtection="1"/>
    <xf numFmtId="174" fontId="31" fillId="0" borderId="75" xfId="0" applyNumberFormat="1" applyFont="1" applyFill="1" applyBorder="1" applyAlignment="1">
      <alignment horizontal="right"/>
    </xf>
    <xf numFmtId="166" fontId="31" fillId="0" borderId="75" xfId="0" applyNumberFormat="1" applyFont="1" applyFill="1" applyBorder="1" applyAlignment="1">
      <alignment horizontal="center"/>
    </xf>
    <xf numFmtId="0" fontId="43" fillId="39" borderId="0" xfId="0" applyFont="1" applyFill="1" applyProtection="1"/>
    <xf numFmtId="0" fontId="32" fillId="39" borderId="0" xfId="0" applyFont="1" applyFill="1" applyBorder="1" applyProtection="1"/>
    <xf numFmtId="0" fontId="32" fillId="39" borderId="79" xfId="0" applyFont="1" applyFill="1" applyBorder="1"/>
    <xf numFmtId="0" fontId="32" fillId="39" borderId="80" xfId="0" applyFont="1" applyFill="1" applyBorder="1"/>
    <xf numFmtId="0" fontId="31" fillId="16" borderId="86" xfId="0" applyFont="1" applyFill="1" applyBorder="1" applyAlignment="1">
      <alignment vertical="center"/>
    </xf>
    <xf numFmtId="174" fontId="31" fillId="0" borderId="87" xfId="0" applyNumberFormat="1" applyFont="1" applyFill="1" applyBorder="1"/>
    <xf numFmtId="0" fontId="31" fillId="16" borderId="88" xfId="0" applyFont="1" applyFill="1" applyBorder="1" applyAlignment="1">
      <alignment vertical="center"/>
    </xf>
    <xf numFmtId="0" fontId="32" fillId="39" borderId="79" xfId="0" applyFont="1" applyFill="1" applyBorder="1" applyProtection="1"/>
    <xf numFmtId="0" fontId="32" fillId="39" borderId="80" xfId="0" applyFont="1" applyFill="1" applyBorder="1" applyProtection="1"/>
    <xf numFmtId="174" fontId="31" fillId="0" borderId="94" xfId="0" applyNumberFormat="1" applyFont="1" applyFill="1" applyBorder="1"/>
    <xf numFmtId="0" fontId="32" fillId="16" borderId="86" xfId="0" applyFont="1" applyFill="1" applyBorder="1" applyAlignment="1">
      <alignment vertical="center"/>
    </xf>
    <xf numFmtId="0" fontId="32" fillId="0" borderId="80" xfId="0" applyFont="1" applyBorder="1"/>
    <xf numFmtId="0" fontId="32" fillId="0" borderId="79" xfId="0" applyFont="1" applyBorder="1"/>
    <xf numFmtId="44" fontId="32" fillId="0" borderId="111" xfId="48" applyNumberFormat="1" applyFont="1" applyFill="1" applyBorder="1" applyAlignment="1">
      <alignment horizontal="right" vertical="center"/>
    </xf>
    <xf numFmtId="0" fontId="34" fillId="38" borderId="120" xfId="47" applyFont="1" applyFill="1" applyBorder="1" applyAlignment="1">
      <alignment horizontal="center" vertical="center" wrapText="1"/>
    </xf>
    <xf numFmtId="0" fontId="34" fillId="38" borderId="121" xfId="47" applyFont="1" applyFill="1" applyBorder="1" applyAlignment="1">
      <alignment horizontal="center" vertical="center" wrapText="1"/>
    </xf>
    <xf numFmtId="8" fontId="31" fillId="25" borderId="123" xfId="47" applyNumberFormat="1" applyFont="1" applyFill="1" applyBorder="1" applyAlignment="1">
      <alignment horizontal="center" vertical="center"/>
    </xf>
    <xf numFmtId="44" fontId="31" fillId="25" borderId="108" xfId="48" applyNumberFormat="1" applyFont="1" applyFill="1" applyBorder="1" applyAlignment="1">
      <alignment horizontal="center" vertical="center"/>
    </xf>
    <xf numFmtId="8" fontId="31" fillId="25" borderId="125" xfId="47" applyNumberFormat="1" applyFont="1" applyFill="1" applyBorder="1" applyAlignment="1">
      <alignment horizontal="center" vertical="center"/>
    </xf>
    <xf numFmtId="44" fontId="31" fillId="25" borderId="109" xfId="48" applyNumberFormat="1" applyFont="1" applyFill="1" applyBorder="1" applyAlignment="1">
      <alignment horizontal="center" vertical="center"/>
    </xf>
    <xf numFmtId="0" fontId="32" fillId="16" borderId="126" xfId="0" applyFont="1" applyFill="1" applyBorder="1" applyAlignment="1">
      <alignment vertical="center"/>
    </xf>
    <xf numFmtId="166" fontId="32" fillId="0" borderId="110" xfId="65" applyFont="1" applyFill="1" applyBorder="1" applyAlignment="1" applyProtection="1"/>
    <xf numFmtId="0" fontId="31" fillId="0" borderId="127" xfId="0" applyFont="1" applyBorder="1" applyAlignment="1">
      <alignment vertical="center"/>
    </xf>
    <xf numFmtId="0" fontId="32" fillId="0" borderId="128" xfId="0" applyFont="1" applyBorder="1"/>
    <xf numFmtId="0" fontId="32" fillId="39" borderId="128" xfId="0" applyFont="1" applyFill="1" applyBorder="1"/>
    <xf numFmtId="0" fontId="32" fillId="39" borderId="129" xfId="0" applyFont="1" applyFill="1" applyBorder="1"/>
    <xf numFmtId="0" fontId="32" fillId="16" borderId="130" xfId="0" applyFont="1" applyFill="1" applyBorder="1" applyAlignment="1">
      <alignment vertical="center"/>
    </xf>
    <xf numFmtId="0" fontId="32" fillId="0" borderId="131" xfId="0" applyFont="1" applyBorder="1"/>
    <xf numFmtId="175" fontId="32" fillId="0" borderId="131" xfId="0" applyNumberFormat="1" applyFont="1" applyBorder="1" applyAlignment="1">
      <alignment horizontal="center"/>
    </xf>
    <xf numFmtId="176" fontId="32" fillId="0" borderId="131" xfId="0" applyNumberFormat="1" applyFont="1" applyBorder="1"/>
    <xf numFmtId="166" fontId="32" fillId="0" borderId="131" xfId="0" applyNumberFormat="1" applyFont="1" applyBorder="1"/>
    <xf numFmtId="4" fontId="31" fillId="0" borderId="133" xfId="0" applyNumberFormat="1" applyFont="1" applyBorder="1"/>
    <xf numFmtId="0" fontId="31" fillId="16" borderId="130" xfId="0" applyFont="1" applyFill="1" applyBorder="1" applyAlignment="1">
      <alignment vertical="center"/>
    </xf>
    <xf numFmtId="0" fontId="31" fillId="16" borderId="134" xfId="0" applyFont="1" applyFill="1" applyBorder="1"/>
    <xf numFmtId="0" fontId="31" fillId="16" borderId="134" xfId="0" applyFont="1" applyFill="1" applyBorder="1" applyAlignment="1">
      <alignment horizontal="center"/>
    </xf>
    <xf numFmtId="0" fontId="31" fillId="16" borderId="135" xfId="0" applyFont="1" applyFill="1" applyBorder="1"/>
    <xf numFmtId="0" fontId="32" fillId="40" borderId="136" xfId="0" applyFont="1" applyFill="1" applyBorder="1" applyAlignment="1">
      <alignment vertical="center"/>
    </xf>
    <xf numFmtId="0" fontId="32" fillId="40" borderId="137" xfId="0" applyFont="1" applyFill="1" applyBorder="1"/>
    <xf numFmtId="0" fontId="32" fillId="40" borderId="136" xfId="0" applyFont="1" applyFill="1" applyBorder="1"/>
    <xf numFmtId="0" fontId="31" fillId="0" borderId="139" xfId="0" applyFont="1" applyBorder="1"/>
    <xf numFmtId="0" fontId="24" fillId="0" borderId="0" xfId="0" applyFont="1" applyFill="1" applyBorder="1"/>
    <xf numFmtId="0" fontId="24" fillId="0" borderId="0" xfId="0" applyFont="1" applyFill="1" applyBorder="1" applyAlignment="1">
      <alignment horizontal="left" vertical="center" wrapText="1"/>
    </xf>
    <xf numFmtId="3" fontId="28" fillId="24" borderId="18" xfId="47" applyNumberFormat="1" applyFont="1" applyFill="1" applyBorder="1" applyAlignment="1">
      <alignment horizontal="center" vertical="center"/>
    </xf>
    <xf numFmtId="0" fontId="34" fillId="38" borderId="146" xfId="47" applyFont="1" applyFill="1" applyBorder="1" applyAlignment="1">
      <alignment horizontal="center" vertical="center" wrapText="1"/>
    </xf>
    <xf numFmtId="0" fontId="34" fillId="38" borderId="50" xfId="47" applyFont="1" applyFill="1" applyBorder="1" applyAlignment="1">
      <alignment horizontal="center" vertical="center" wrapText="1"/>
    </xf>
    <xf numFmtId="0" fontId="32" fillId="0" borderId="147" xfId="47" applyFont="1" applyFill="1" applyBorder="1" applyAlignment="1">
      <alignment vertical="center"/>
    </xf>
    <xf numFmtId="0" fontId="32" fillId="24" borderId="111" xfId="47" applyFont="1" applyFill="1" applyBorder="1" applyAlignment="1">
      <alignment horizontal="center" vertical="center"/>
    </xf>
    <xf numFmtId="0" fontId="32" fillId="0" borderId="111" xfId="47" applyFont="1" applyFill="1" applyBorder="1" applyAlignment="1">
      <alignment horizontal="center" vertical="center"/>
    </xf>
    <xf numFmtId="0" fontId="32" fillId="0" borderId="27" xfId="47" applyFont="1" applyFill="1" applyBorder="1" applyAlignment="1">
      <alignment vertical="center" wrapText="1"/>
    </xf>
    <xf numFmtId="44" fontId="28" fillId="24" borderId="0" xfId="47" applyNumberFormat="1" applyFont="1" applyFill="1" applyAlignment="1">
      <alignment horizontal="center" vertical="center"/>
    </xf>
    <xf numFmtId="2" fontId="32" fillId="0" borderId="73" xfId="0" applyNumberFormat="1" applyFont="1" applyBorder="1"/>
    <xf numFmtId="0" fontId="28" fillId="0" borderId="0" xfId="49" applyFont="1" applyBorder="1" applyAlignment="1" applyProtection="1">
      <alignment vertical="center"/>
    </xf>
    <xf numFmtId="10" fontId="28" fillId="0" borderId="28" xfId="35" applyNumberFormat="1" applyFont="1" applyBorder="1" applyAlignment="1" applyProtection="1">
      <alignment horizontal="center" vertical="center"/>
    </xf>
    <xf numFmtId="0" fontId="28" fillId="0" borderId="154" xfId="47" applyFont="1" applyFill="1" applyBorder="1" applyAlignment="1">
      <alignment horizontal="center" vertical="center"/>
    </xf>
    <xf numFmtId="0" fontId="28" fillId="0" borderId="30" xfId="33" applyFont="1" applyFill="1" applyBorder="1" applyAlignment="1">
      <alignment horizontal="justify" vertical="center" wrapText="1"/>
    </xf>
    <xf numFmtId="0" fontId="28" fillId="0" borderId="18" xfId="47" applyFont="1" applyFill="1" applyBorder="1" applyAlignment="1">
      <alignment horizontal="justify" vertical="center" wrapText="1"/>
    </xf>
    <xf numFmtId="0" fontId="28" fillId="0" borderId="18" xfId="47" applyFont="1" applyFill="1" applyBorder="1" applyAlignment="1">
      <alignment horizontal="center" vertical="center"/>
    </xf>
    <xf numFmtId="44" fontId="28" fillId="0" borderId="18" xfId="48" applyNumberFormat="1" applyFont="1" applyFill="1" applyBorder="1" applyAlignment="1">
      <alignment horizontal="center" vertical="center"/>
    </xf>
    <xf numFmtId="44" fontId="28" fillId="0" borderId="19" xfId="48" applyNumberFormat="1" applyFont="1" applyFill="1" applyBorder="1" applyAlignment="1">
      <alignment horizontal="center" vertical="center"/>
    </xf>
    <xf numFmtId="0" fontId="28" fillId="0" borderId="0" xfId="63" applyFont="1" applyFill="1" applyAlignment="1">
      <alignment vertical="center"/>
    </xf>
    <xf numFmtId="167" fontId="28" fillId="24" borderId="155" xfId="46" applyFont="1" applyFill="1" applyBorder="1" applyAlignment="1">
      <alignment horizontal="center" vertical="center"/>
    </xf>
    <xf numFmtId="0" fontId="46" fillId="24" borderId="0" xfId="63" applyFont="1" applyFill="1" applyAlignment="1">
      <alignment vertical="center"/>
    </xf>
    <xf numFmtId="0" fontId="32" fillId="24" borderId="27" xfId="47" applyFont="1" applyFill="1" applyBorder="1" applyAlignment="1">
      <alignment vertical="center"/>
    </xf>
    <xf numFmtId="0" fontId="28" fillId="0" borderId="152" xfId="33" applyFont="1" applyFill="1" applyBorder="1" applyAlignment="1">
      <alignment horizontal="justify" vertical="center" wrapText="1"/>
    </xf>
    <xf numFmtId="49" fontId="28" fillId="0" borderId="152" xfId="46" applyNumberFormat="1" applyFont="1" applyFill="1" applyBorder="1" applyAlignment="1">
      <alignment horizontal="center" vertical="center"/>
    </xf>
    <xf numFmtId="0" fontId="28" fillId="0" borderId="152" xfId="33" applyFont="1" applyFill="1" applyBorder="1" applyAlignment="1">
      <alignment horizontal="center" vertical="center"/>
    </xf>
    <xf numFmtId="0" fontId="28" fillId="24" borderId="152" xfId="47" applyFont="1" applyFill="1" applyBorder="1" applyAlignment="1">
      <alignment horizontal="justify" vertical="center" wrapText="1"/>
    </xf>
    <xf numFmtId="0" fontId="28" fillId="24" borderId="152" xfId="47" applyFont="1" applyFill="1" applyBorder="1" applyAlignment="1">
      <alignment horizontal="center" vertical="center"/>
    </xf>
    <xf numFmtId="44" fontId="28" fillId="24" borderId="152" xfId="48" applyNumberFormat="1" applyFont="1" applyFill="1" applyBorder="1" applyAlignment="1">
      <alignment horizontal="center" vertical="center"/>
    </xf>
    <xf numFmtId="44" fontId="28" fillId="24" borderId="155" xfId="48" applyNumberFormat="1" applyFont="1" applyFill="1" applyBorder="1" applyAlignment="1">
      <alignment horizontal="center" vertical="center"/>
    </xf>
    <xf numFmtId="2" fontId="31" fillId="0" borderId="139" xfId="0" applyNumberFormat="1" applyFont="1" applyBorder="1"/>
    <xf numFmtId="0" fontId="27" fillId="31" borderId="18" xfId="49" applyFont="1" applyFill="1" applyBorder="1" applyAlignment="1" applyProtection="1">
      <alignment horizontal="center" vertical="center"/>
    </xf>
    <xf numFmtId="0" fontId="28" fillId="0" borderId="0" xfId="49" applyFont="1" applyBorder="1" applyAlignment="1" applyProtection="1">
      <alignment vertical="center"/>
    </xf>
    <xf numFmtId="0" fontId="28" fillId="0" borderId="0" xfId="0" applyFont="1" applyBorder="1" applyAlignment="1" applyProtection="1">
      <alignment vertical="center"/>
    </xf>
    <xf numFmtId="177" fontId="32" fillId="0" borderId="131" xfId="0" applyNumberFormat="1" applyFont="1" applyBorder="1"/>
    <xf numFmtId="4" fontId="32" fillId="0" borderId="132" xfId="0" applyNumberFormat="1" applyFont="1" applyBorder="1"/>
    <xf numFmtId="0" fontId="35" fillId="39" borderId="79" xfId="0" applyFont="1" applyFill="1" applyBorder="1" applyAlignment="1" applyProtection="1">
      <alignment horizontal="left"/>
    </xf>
    <xf numFmtId="0" fontId="32" fillId="39" borderId="79" xfId="0" applyFont="1" applyFill="1" applyBorder="1" applyAlignment="1" applyProtection="1">
      <alignment horizontal="left" vertical="center"/>
    </xf>
    <xf numFmtId="0" fontId="32" fillId="39" borderId="0" xfId="0" applyFont="1" applyFill="1" applyBorder="1" applyAlignment="1">
      <alignment vertical="center"/>
    </xf>
    <xf numFmtId="166" fontId="32" fillId="0" borderId="0" xfId="65" applyFont="1" applyFill="1" applyBorder="1" applyAlignment="1" applyProtection="1"/>
    <xf numFmtId="1" fontId="32" fillId="39" borderId="161" xfId="0" applyNumberFormat="1" applyFont="1" applyFill="1" applyBorder="1" applyAlignment="1">
      <alignment horizontal="right" vertical="center"/>
    </xf>
    <xf numFmtId="1" fontId="32" fillId="39" borderId="162" xfId="0" applyNumberFormat="1" applyFont="1" applyFill="1" applyBorder="1" applyAlignment="1">
      <alignment horizontal="right" vertical="center"/>
    </xf>
    <xf numFmtId="166" fontId="32" fillId="0" borderId="161" xfId="65" applyFont="1" applyFill="1" applyBorder="1" applyAlignment="1" applyProtection="1"/>
    <xf numFmtId="0" fontId="32" fillId="39" borderId="161" xfId="0" applyFont="1" applyFill="1" applyBorder="1"/>
    <xf numFmtId="43" fontId="32" fillId="39" borderId="161" xfId="0" applyNumberFormat="1" applyFont="1" applyFill="1" applyBorder="1"/>
    <xf numFmtId="0" fontId="27" fillId="0" borderId="0" xfId="0" applyFont="1" applyFill="1" applyBorder="1" applyAlignment="1">
      <alignment horizontal="center" vertical="center" wrapText="1"/>
    </xf>
    <xf numFmtId="0" fontId="27" fillId="40" borderId="164" xfId="0" applyFont="1" applyFill="1" applyBorder="1" applyAlignment="1">
      <alignment horizontal="center" vertical="center" wrapText="1"/>
    </xf>
    <xf numFmtId="0" fontId="27" fillId="40" borderId="165" xfId="0" applyFont="1" applyFill="1" applyBorder="1" applyAlignment="1">
      <alignment horizontal="center" vertical="center" wrapText="1"/>
    </xf>
    <xf numFmtId="166" fontId="32" fillId="0" borderId="166" xfId="65" applyFont="1" applyFill="1" applyBorder="1" applyAlignment="1" applyProtection="1"/>
    <xf numFmtId="166" fontId="32" fillId="0" borderId="167" xfId="65" applyFont="1" applyFill="1" applyBorder="1" applyAlignment="1" applyProtection="1"/>
    <xf numFmtId="0" fontId="27" fillId="44" borderId="86" xfId="0" applyFont="1" applyFill="1" applyBorder="1" applyAlignment="1">
      <alignment vertical="center"/>
    </xf>
    <xf numFmtId="0" fontId="27" fillId="44" borderId="163" xfId="0" applyFont="1" applyFill="1" applyBorder="1" applyAlignment="1">
      <alignment vertical="center"/>
    </xf>
    <xf numFmtId="0" fontId="48" fillId="0" borderId="80" xfId="0" applyFont="1" applyFill="1" applyBorder="1" applyAlignment="1">
      <alignment horizontal="justify" vertical="center" wrapText="1"/>
    </xf>
    <xf numFmtId="0" fontId="45" fillId="0" borderId="147" xfId="0" applyFont="1" applyFill="1" applyBorder="1" applyAlignment="1">
      <alignment horizontal="justify" vertical="center" wrapText="1"/>
    </xf>
    <xf numFmtId="0" fontId="45" fillId="45" borderId="147" xfId="0" applyFont="1" applyFill="1" applyBorder="1" applyAlignment="1">
      <alignment horizontal="justify" vertical="center" wrapText="1"/>
    </xf>
    <xf numFmtId="0" fontId="48" fillId="45" borderId="151" xfId="0" applyFont="1" applyFill="1" applyBorder="1" applyAlignment="1">
      <alignment horizontal="left" vertical="center" wrapText="1"/>
    </xf>
    <xf numFmtId="0" fontId="48" fillId="0" borderId="151" xfId="0" applyFont="1" applyFill="1" applyBorder="1" applyAlignment="1">
      <alignment horizontal="justify" vertical="center" wrapText="1"/>
    </xf>
    <xf numFmtId="0" fontId="48" fillId="0" borderId="169" xfId="0" applyFont="1" applyFill="1" applyBorder="1" applyAlignment="1">
      <alignment horizontal="justify" vertical="center" wrapText="1"/>
    </xf>
    <xf numFmtId="0" fontId="50" fillId="0" borderId="169" xfId="49" applyFont="1" applyFill="1" applyBorder="1" applyAlignment="1">
      <alignment horizontal="justify" vertical="center"/>
    </xf>
    <xf numFmtId="0" fontId="45" fillId="45" borderId="168" xfId="0" applyFont="1" applyFill="1" applyBorder="1" applyAlignment="1">
      <alignment horizontal="center" vertical="center" wrapText="1"/>
    </xf>
    <xf numFmtId="0" fontId="48" fillId="45" borderId="169" xfId="0" applyFont="1" applyFill="1" applyBorder="1" applyAlignment="1">
      <alignment horizontal="justify" vertical="center" wrapText="1"/>
    </xf>
    <xf numFmtId="0" fontId="48" fillId="0" borderId="38" xfId="0" applyFont="1" applyFill="1" applyBorder="1" applyAlignment="1">
      <alignment horizontal="justify" vertical="center" wrapText="1"/>
    </xf>
    <xf numFmtId="0" fontId="45" fillId="45" borderId="169" xfId="0" applyFont="1" applyFill="1" applyBorder="1" applyAlignment="1">
      <alignment horizontal="justify" vertical="center" wrapText="1"/>
    </xf>
    <xf numFmtId="0" fontId="31" fillId="33" borderId="172" xfId="49" applyFont="1" applyFill="1" applyBorder="1" applyAlignment="1" applyProtection="1">
      <alignment horizontal="left" vertical="center"/>
    </xf>
    <xf numFmtId="0" fontId="31" fillId="33" borderId="173" xfId="49" applyFont="1" applyFill="1" applyBorder="1" applyAlignment="1" applyProtection="1">
      <alignment horizontal="left" vertical="center"/>
    </xf>
    <xf numFmtId="0" fontId="31" fillId="0" borderId="176" xfId="49" applyFont="1" applyFill="1" applyBorder="1" applyAlignment="1" applyProtection="1">
      <alignment vertical="center"/>
    </xf>
    <xf numFmtId="0" fontId="31" fillId="0" borderId="177" xfId="49" applyFont="1" applyFill="1" applyBorder="1" applyAlignment="1" applyProtection="1">
      <alignment vertical="center"/>
    </xf>
    <xf numFmtId="0" fontId="27" fillId="31" borderId="154" xfId="49" applyFont="1" applyFill="1" applyBorder="1" applyAlignment="1" applyProtection="1">
      <alignment horizontal="center" vertical="center"/>
    </xf>
    <xf numFmtId="166" fontId="27" fillId="31" borderId="155" xfId="50" applyFont="1" applyFill="1" applyBorder="1" applyAlignment="1" applyProtection="1">
      <alignment horizontal="center" vertical="center"/>
    </xf>
    <xf numFmtId="0" fontId="28" fillId="0" borderId="79" xfId="0" applyFont="1" applyBorder="1" applyAlignment="1">
      <alignment horizontal="center"/>
    </xf>
    <xf numFmtId="0" fontId="28" fillId="0" borderId="183" xfId="0" applyFont="1" applyBorder="1" applyAlignment="1" applyProtection="1">
      <alignment horizontal="center" vertical="center"/>
    </xf>
    <xf numFmtId="166" fontId="28" fillId="0" borderId="184" xfId="50" applyFont="1" applyBorder="1" applyAlignment="1" applyProtection="1">
      <alignment vertical="center"/>
    </xf>
    <xf numFmtId="10" fontId="28" fillId="0" borderId="183" xfId="0" applyNumberFormat="1" applyFont="1" applyBorder="1" applyAlignment="1" applyProtection="1">
      <alignment horizontal="center" vertical="center"/>
    </xf>
    <xf numFmtId="166" fontId="27" fillId="32" borderId="155" xfId="50" applyFont="1" applyFill="1" applyBorder="1" applyAlignment="1" applyProtection="1">
      <alignment vertical="center"/>
    </xf>
    <xf numFmtId="10" fontId="28" fillId="0" borderId="183" xfId="51" applyNumberFormat="1" applyFont="1" applyBorder="1" applyAlignment="1" applyProtection="1">
      <alignment horizontal="center" vertical="center"/>
    </xf>
    <xf numFmtId="170" fontId="28" fillId="0" borderId="80" xfId="50" applyNumberFormat="1" applyFont="1" applyBorder="1" applyAlignment="1" applyProtection="1">
      <alignment vertical="center"/>
    </xf>
    <xf numFmtId="0" fontId="28" fillId="0" borderId="147" xfId="0" applyFont="1" applyBorder="1" applyAlignment="1">
      <alignment horizontal="center"/>
    </xf>
    <xf numFmtId="10" fontId="28" fillId="0" borderId="111" xfId="51" applyNumberFormat="1" applyFont="1" applyBorder="1" applyAlignment="1" applyProtection="1">
      <alignment horizontal="center" vertical="center"/>
    </xf>
    <xf numFmtId="0" fontId="28" fillId="0" borderId="79" xfId="0" applyFont="1" applyBorder="1"/>
    <xf numFmtId="0" fontId="28" fillId="0" borderId="154" xfId="0" applyFont="1" applyBorder="1" applyAlignment="1" applyProtection="1">
      <alignment horizontal="center" vertical="center"/>
    </xf>
    <xf numFmtId="170" fontId="27" fillId="32" borderId="155" xfId="0" applyNumberFormat="1" applyFont="1" applyFill="1" applyBorder="1" applyAlignment="1" applyProtection="1">
      <alignment horizontal="right" vertical="center"/>
    </xf>
    <xf numFmtId="170" fontId="28" fillId="0" borderId="184" xfId="50" applyNumberFormat="1" applyFont="1" applyBorder="1" applyAlignment="1" applyProtection="1">
      <alignment vertical="center"/>
    </xf>
    <xf numFmtId="10" fontId="28" fillId="0" borderId="183" xfId="51" applyNumberFormat="1" applyFont="1" applyFill="1" applyBorder="1" applyAlignment="1" applyProtection="1">
      <alignment horizontal="center" vertical="center"/>
    </xf>
    <xf numFmtId="44" fontId="28" fillId="0" borderId="183" xfId="49" applyNumberFormat="1" applyFont="1" applyFill="1" applyBorder="1" applyAlignment="1" applyProtection="1">
      <alignment horizontal="center" vertical="center"/>
    </xf>
    <xf numFmtId="0" fontId="28" fillId="0" borderId="183" xfId="0" applyNumberFormat="1" applyFont="1" applyBorder="1" applyAlignment="1" applyProtection="1">
      <alignment horizontal="center" vertical="center"/>
    </xf>
    <xf numFmtId="0" fontId="28" fillId="0" borderId="183" xfId="0" applyNumberFormat="1" applyFont="1" applyFill="1" applyBorder="1" applyAlignment="1" applyProtection="1">
      <alignment horizontal="center" vertical="center"/>
    </xf>
    <xf numFmtId="166" fontId="28" fillId="0" borderId="80" xfId="50" applyFont="1" applyFill="1" applyBorder="1" applyAlignment="1" applyProtection="1">
      <alignment vertical="center"/>
    </xf>
    <xf numFmtId="166" fontId="28" fillId="0" borderId="80" xfId="50" applyFont="1" applyBorder="1" applyAlignment="1" applyProtection="1">
      <alignment vertical="center"/>
    </xf>
    <xf numFmtId="44" fontId="28" fillId="0" borderId="111" xfId="0" applyNumberFormat="1" applyFont="1" applyFill="1" applyBorder="1" applyAlignment="1" applyProtection="1">
      <alignment horizontal="center" vertical="center"/>
    </xf>
    <xf numFmtId="0" fontId="27" fillId="33" borderId="79" xfId="49" applyFont="1" applyFill="1" applyBorder="1" applyAlignment="1" applyProtection="1">
      <alignment horizontal="center" vertical="center"/>
    </xf>
    <xf numFmtId="170" fontId="27" fillId="33" borderId="184" xfId="49" applyNumberFormat="1" applyFont="1" applyFill="1" applyBorder="1" applyAlignment="1" applyProtection="1">
      <alignment horizontal="right" vertical="center"/>
    </xf>
    <xf numFmtId="10" fontId="28" fillId="0" borderId="183" xfId="35" applyNumberFormat="1" applyFont="1" applyFill="1" applyBorder="1" applyAlignment="1" applyProtection="1">
      <alignment horizontal="center" vertical="center"/>
    </xf>
    <xf numFmtId="10" fontId="28" fillId="0" borderId="111" xfId="35" applyNumberFormat="1" applyFont="1" applyFill="1" applyBorder="1" applyAlignment="1" applyProtection="1">
      <alignment horizontal="center" vertical="center"/>
    </xf>
    <xf numFmtId="170" fontId="28" fillId="0" borderId="151" xfId="50" applyNumberFormat="1" applyFont="1" applyBorder="1" applyAlignment="1" applyProtection="1">
      <alignment vertical="center"/>
    </xf>
    <xf numFmtId="170" fontId="27" fillId="32" borderId="151" xfId="49" applyNumberFormat="1" applyFont="1" applyFill="1" applyBorder="1" applyAlignment="1" applyProtection="1">
      <alignment horizontal="right" vertical="center"/>
    </xf>
    <xf numFmtId="170" fontId="27" fillId="32" borderId="155" xfId="49" applyNumberFormat="1" applyFont="1" applyFill="1" applyBorder="1" applyAlignment="1" applyProtection="1">
      <alignment horizontal="right" vertical="center"/>
    </xf>
    <xf numFmtId="10" fontId="28" fillId="0" borderId="183" xfId="35" applyNumberFormat="1" applyFont="1" applyBorder="1" applyAlignment="1" applyProtection="1">
      <alignment horizontal="center" vertical="center"/>
    </xf>
    <xf numFmtId="10" fontId="27" fillId="0" borderId="111" xfId="35" applyNumberFormat="1" applyFont="1" applyFill="1" applyBorder="1" applyAlignment="1" applyProtection="1">
      <alignment horizontal="center" vertical="center"/>
    </xf>
    <xf numFmtId="170" fontId="27" fillId="0" borderId="151" xfId="50" applyNumberFormat="1" applyFont="1" applyBorder="1" applyAlignment="1" applyProtection="1">
      <alignment vertical="center"/>
    </xf>
    <xf numFmtId="0" fontId="28" fillId="25" borderId="79" xfId="49" applyFont="1" applyFill="1" applyBorder="1"/>
    <xf numFmtId="8" fontId="27" fillId="32" borderId="184" xfId="31" applyNumberFormat="1" applyFont="1" applyFill="1" applyBorder="1" applyAlignment="1" applyProtection="1">
      <alignment vertical="center"/>
    </xf>
    <xf numFmtId="0" fontId="28" fillId="0" borderId="143" xfId="49" applyFont="1" applyFill="1" applyBorder="1"/>
    <xf numFmtId="0" fontId="27" fillId="0" borderId="15" xfId="49" applyFont="1" applyFill="1" applyBorder="1" applyAlignment="1" applyProtection="1">
      <alignment vertical="center"/>
    </xf>
    <xf numFmtId="1" fontId="29" fillId="0" borderId="42" xfId="49" applyNumberFormat="1" applyFont="1" applyFill="1" applyBorder="1" applyAlignment="1" applyProtection="1">
      <alignment vertical="center"/>
    </xf>
    <xf numFmtId="171" fontId="27" fillId="0" borderId="178" xfId="31" applyNumberFormat="1" applyFont="1" applyFill="1" applyBorder="1" applyAlignment="1" applyProtection="1">
      <alignment horizontal="center" vertical="center"/>
    </xf>
    <xf numFmtId="0" fontId="27" fillId="31" borderId="168" xfId="49" applyFont="1" applyFill="1" applyBorder="1" applyAlignment="1" applyProtection="1">
      <alignment horizontal="center" vertical="center"/>
    </xf>
    <xf numFmtId="0" fontId="28" fillId="0" borderId="168" xfId="0" applyFont="1" applyBorder="1" applyAlignment="1" applyProtection="1">
      <alignment horizontal="center" vertical="center"/>
    </xf>
    <xf numFmtId="0" fontId="31" fillId="40" borderId="138" xfId="0" applyFont="1" applyFill="1" applyBorder="1" applyAlignment="1">
      <alignment horizontal="right" vertical="center"/>
    </xf>
    <xf numFmtId="0" fontId="27" fillId="40" borderId="185" xfId="0" applyFont="1" applyFill="1" applyBorder="1" applyAlignment="1">
      <alignment horizontal="center" vertical="center" wrapText="1"/>
    </xf>
    <xf numFmtId="0" fontId="27" fillId="40" borderId="186" xfId="0" applyFont="1" applyFill="1" applyBorder="1" applyAlignment="1">
      <alignment horizontal="center" vertical="center" wrapText="1"/>
    </xf>
    <xf numFmtId="0" fontId="27" fillId="40" borderId="187" xfId="0" applyFont="1" applyFill="1" applyBorder="1" applyAlignment="1">
      <alignment horizontal="center" vertical="center" wrapText="1"/>
    </xf>
    <xf numFmtId="0" fontId="32" fillId="39" borderId="171" xfId="0" applyFont="1" applyFill="1" applyBorder="1"/>
    <xf numFmtId="43" fontId="32" fillId="39" borderId="171" xfId="0" applyNumberFormat="1" applyFont="1" applyFill="1" applyBorder="1"/>
    <xf numFmtId="1" fontId="32" fillId="39" borderId="171" xfId="0" applyNumberFormat="1" applyFont="1" applyFill="1" applyBorder="1" applyAlignment="1">
      <alignment horizontal="right" vertical="center"/>
    </xf>
    <xf numFmtId="1" fontId="32" fillId="39" borderId="166" xfId="0" applyNumberFormat="1" applyFont="1" applyFill="1" applyBorder="1" applyAlignment="1">
      <alignment horizontal="right" vertical="center"/>
    </xf>
    <xf numFmtId="0" fontId="27" fillId="44" borderId="159" xfId="0" applyFont="1" applyFill="1" applyBorder="1" applyAlignment="1">
      <alignment vertical="center"/>
    </xf>
    <xf numFmtId="166" fontId="32" fillId="0" borderId="171" xfId="65" applyFont="1" applyFill="1" applyBorder="1" applyAlignment="1" applyProtection="1"/>
    <xf numFmtId="0" fontId="27" fillId="40" borderId="188" xfId="0" applyFont="1" applyFill="1" applyBorder="1" applyAlignment="1">
      <alignment horizontal="center" vertical="center"/>
    </xf>
    <xf numFmtId="0" fontId="27" fillId="40" borderId="189" xfId="0" applyFont="1" applyFill="1" applyBorder="1" applyAlignment="1">
      <alignment horizontal="center" vertical="center" wrapText="1"/>
    </xf>
    <xf numFmtId="0" fontId="31" fillId="16" borderId="190" xfId="0" applyFont="1" applyFill="1" applyBorder="1" applyAlignment="1">
      <alignment vertical="center"/>
    </xf>
    <xf numFmtId="0" fontId="31" fillId="16" borderId="191" xfId="0" applyFont="1" applyFill="1" applyBorder="1"/>
    <xf numFmtId="0" fontId="31" fillId="16" borderId="192" xfId="0" applyFont="1" applyFill="1" applyBorder="1"/>
    <xf numFmtId="166" fontId="32" fillId="0" borderId="171" xfId="0" applyNumberFormat="1" applyFont="1" applyBorder="1"/>
    <xf numFmtId="0" fontId="31" fillId="16" borderId="193" xfId="0" applyFont="1" applyFill="1" applyBorder="1" applyAlignment="1">
      <alignment vertical="center"/>
    </xf>
    <xf numFmtId="0" fontId="31" fillId="16" borderId="194" xfId="0" applyFont="1" applyFill="1" applyBorder="1"/>
    <xf numFmtId="0" fontId="31" fillId="16" borderId="195" xfId="0" applyFont="1" applyFill="1" applyBorder="1"/>
    <xf numFmtId="0" fontId="32" fillId="39" borderId="201" xfId="0" applyFont="1" applyFill="1" applyBorder="1"/>
    <xf numFmtId="174" fontId="31" fillId="39" borderId="160" xfId="0" applyNumberFormat="1" applyFont="1" applyFill="1" applyBorder="1" applyAlignment="1">
      <alignment vertical="center"/>
    </xf>
    <xf numFmtId="0" fontId="45" fillId="0" borderId="147" xfId="0" applyFont="1" applyFill="1" applyBorder="1" applyAlignment="1">
      <alignment horizontal="center" vertical="center" wrapText="1"/>
    </xf>
    <xf numFmtId="0" fontId="45" fillId="0" borderId="168" xfId="0" applyFont="1" applyFill="1" applyBorder="1" applyAlignment="1">
      <alignment horizontal="center" vertical="center" wrapText="1"/>
    </xf>
    <xf numFmtId="0" fontId="45" fillId="0" borderId="36" xfId="0" applyFont="1" applyFill="1" applyBorder="1" applyAlignment="1">
      <alignment horizontal="center" vertical="center" wrapText="1"/>
    </xf>
    <xf numFmtId="0" fontId="48" fillId="0" borderId="169" xfId="0" applyFont="1" applyFill="1" applyBorder="1" applyAlignment="1">
      <alignment horizontal="left" vertical="center" wrapText="1"/>
    </xf>
    <xf numFmtId="0" fontId="48" fillId="0" borderId="38" xfId="0" applyFont="1" applyFill="1" applyBorder="1" applyAlignment="1">
      <alignment horizontal="left" vertical="center" wrapText="1"/>
    </xf>
    <xf numFmtId="0" fontId="48" fillId="0" borderId="151" xfId="0" applyFont="1" applyFill="1" applyBorder="1" applyAlignment="1">
      <alignment horizontal="left" vertical="center" wrapText="1"/>
    </xf>
    <xf numFmtId="0" fontId="32" fillId="0" borderId="171" xfId="0" applyNumberFormat="1" applyFont="1" applyBorder="1"/>
    <xf numFmtId="0" fontId="32" fillId="0" borderId="131" xfId="0" applyNumberFormat="1" applyFont="1" applyBorder="1"/>
    <xf numFmtId="174" fontId="31" fillId="0" borderId="160" xfId="0" applyNumberFormat="1" applyFont="1" applyFill="1" applyBorder="1" applyAlignment="1">
      <alignment horizontal="right"/>
    </xf>
    <xf numFmtId="166" fontId="31" fillId="0" borderId="160" xfId="0" applyNumberFormat="1" applyFont="1" applyFill="1" applyBorder="1" applyAlignment="1">
      <alignment horizontal="center"/>
    </xf>
    <xf numFmtId="174" fontId="31" fillId="0" borderId="160" xfId="0" applyNumberFormat="1" applyFont="1" applyFill="1" applyBorder="1"/>
    <xf numFmtId="174" fontId="31" fillId="46" borderId="160" xfId="0" applyNumberFormat="1" applyFont="1" applyFill="1" applyBorder="1" applyAlignment="1">
      <alignment vertical="center"/>
    </xf>
    <xf numFmtId="0" fontId="32" fillId="40" borderId="156" xfId="0" applyFont="1" applyFill="1" applyBorder="1"/>
    <xf numFmtId="0" fontId="32" fillId="40" borderId="157" xfId="0" applyFont="1" applyFill="1" applyBorder="1"/>
    <xf numFmtId="0" fontId="32" fillId="40" borderId="208" xfId="0" applyFont="1" applyFill="1" applyBorder="1"/>
    <xf numFmtId="0" fontId="32" fillId="40" borderId="209" xfId="0" applyFont="1" applyFill="1" applyBorder="1"/>
    <xf numFmtId="0" fontId="31" fillId="40" borderId="209" xfId="0" applyFont="1" applyFill="1" applyBorder="1" applyAlignment="1">
      <alignment horizontal="right" vertical="center"/>
    </xf>
    <xf numFmtId="174" fontId="32" fillId="39" borderId="0" xfId="0" applyNumberFormat="1" applyFont="1" applyFill="1" applyBorder="1"/>
    <xf numFmtId="4" fontId="31" fillId="0" borderId="210" xfId="0" applyNumberFormat="1" applyFont="1" applyBorder="1"/>
    <xf numFmtId="0" fontId="32" fillId="39" borderId="142" xfId="0" applyFont="1" applyFill="1" applyBorder="1"/>
    <xf numFmtId="0" fontId="32" fillId="39" borderId="172" xfId="0" applyFont="1" applyFill="1" applyBorder="1"/>
    <xf numFmtId="0" fontId="32" fillId="39" borderId="97" xfId="0" applyFont="1" applyFill="1" applyBorder="1"/>
    <xf numFmtId="0" fontId="31" fillId="16" borderId="168" xfId="0" applyFont="1" applyFill="1" applyBorder="1" applyAlignment="1">
      <alignment vertical="center"/>
    </xf>
    <xf numFmtId="0" fontId="0" fillId="0" borderId="0" xfId="0" applyFont="1" applyFill="1" applyBorder="1" applyAlignment="1">
      <alignment vertical="center" wrapText="1"/>
    </xf>
    <xf numFmtId="0" fontId="48" fillId="0" borderId="199" xfId="0" applyFont="1" applyFill="1" applyBorder="1" applyAlignment="1">
      <alignment horizontal="left" vertical="center" wrapText="1"/>
    </xf>
    <xf numFmtId="0" fontId="48" fillId="0" borderId="201" xfId="0" applyFont="1" applyFill="1" applyBorder="1" applyAlignment="1">
      <alignment horizontal="left" vertical="center" wrapText="1"/>
    </xf>
    <xf numFmtId="0" fontId="45" fillId="0" borderId="23" xfId="0" applyFont="1" applyFill="1" applyBorder="1" applyAlignment="1">
      <alignment horizontal="center" vertical="center" wrapText="1"/>
    </xf>
    <xf numFmtId="0" fontId="45" fillId="0" borderId="25" xfId="0" applyFont="1" applyFill="1" applyBorder="1" applyAlignment="1">
      <alignment horizontal="center" vertical="center" wrapText="1"/>
    </xf>
    <xf numFmtId="0" fontId="45" fillId="0" borderId="79" xfId="0" applyFont="1" applyFill="1" applyBorder="1" applyAlignment="1">
      <alignment horizontal="center" vertical="center" wrapText="1"/>
    </xf>
    <xf numFmtId="0" fontId="45" fillId="0" borderId="80" xfId="0" applyFont="1" applyFill="1" applyBorder="1" applyAlignment="1">
      <alignment horizontal="center" vertical="center" wrapText="1"/>
    </xf>
    <xf numFmtId="0" fontId="45" fillId="0" borderId="79" xfId="0" applyFont="1" applyFill="1" applyBorder="1" applyAlignment="1">
      <alignment horizontal="left" vertical="center" wrapText="1"/>
    </xf>
    <xf numFmtId="0" fontId="45" fillId="0" borderId="80" xfId="0" applyFont="1" applyFill="1" applyBorder="1" applyAlignment="1">
      <alignment horizontal="left" vertical="center" wrapText="1"/>
    </xf>
    <xf numFmtId="0" fontId="41" fillId="41" borderId="140" xfId="0" applyFont="1" applyFill="1" applyBorder="1" applyAlignment="1">
      <alignment horizontal="center" vertical="center" wrapText="1"/>
    </xf>
    <xf numFmtId="0" fontId="41" fillId="41" borderId="141" xfId="0" applyFont="1" applyFill="1" applyBorder="1" applyAlignment="1">
      <alignment horizontal="center" vertical="center" wrapText="1"/>
    </xf>
    <xf numFmtId="0" fontId="41" fillId="41" borderId="153" xfId="0" applyFont="1" applyFill="1" applyBorder="1" applyAlignment="1">
      <alignment horizontal="center" vertical="center" wrapText="1"/>
    </xf>
    <xf numFmtId="0" fontId="41" fillId="41" borderId="170" xfId="0" applyFont="1" applyFill="1" applyBorder="1" applyAlignment="1">
      <alignment horizontal="center" vertical="center" wrapText="1"/>
    </xf>
    <xf numFmtId="0" fontId="45" fillId="0" borderId="147" xfId="0" applyFont="1" applyFill="1" applyBorder="1" applyAlignment="1">
      <alignment horizontal="center" vertical="center" wrapText="1"/>
    </xf>
    <xf numFmtId="0" fontId="45" fillId="0" borderId="168" xfId="0" applyFont="1" applyFill="1" applyBorder="1" applyAlignment="1">
      <alignment horizontal="center" vertical="center" wrapText="1"/>
    </xf>
    <xf numFmtId="0" fontId="45" fillId="0" borderId="36" xfId="0" applyFont="1" applyFill="1" applyBorder="1" applyAlignment="1">
      <alignment horizontal="center" vertical="center" wrapText="1"/>
    </xf>
    <xf numFmtId="0" fontId="48" fillId="0" borderId="169" xfId="0" applyFont="1" applyFill="1" applyBorder="1" applyAlignment="1">
      <alignment horizontal="left" vertical="center" wrapText="1"/>
    </xf>
    <xf numFmtId="0" fontId="45" fillId="0" borderId="168" xfId="0" applyFont="1" applyFill="1" applyBorder="1" applyAlignment="1">
      <alignment horizontal="justify" vertical="center" wrapText="1"/>
    </xf>
    <xf numFmtId="0" fontId="48" fillId="0" borderId="38" xfId="0" applyFont="1" applyFill="1" applyBorder="1" applyAlignment="1">
      <alignment horizontal="left" vertical="center" wrapText="1"/>
    </xf>
    <xf numFmtId="0" fontId="48" fillId="0" borderId="151" xfId="0" applyFont="1" applyFill="1" applyBorder="1" applyAlignment="1">
      <alignment horizontal="left" vertical="center" wrapText="1"/>
    </xf>
    <xf numFmtId="10" fontId="32" fillId="0" borderId="31" xfId="35" applyNumberFormat="1" applyFont="1" applyFill="1" applyBorder="1" applyAlignment="1" applyProtection="1">
      <alignment horizontal="center" vertical="center"/>
    </xf>
    <xf numFmtId="44" fontId="32" fillId="0" borderId="31" xfId="50" applyNumberFormat="1" applyFont="1" applyBorder="1" applyAlignment="1" applyProtection="1">
      <alignment horizontal="center" vertical="center"/>
    </xf>
    <xf numFmtId="44" fontId="32" fillId="0" borderId="32" xfId="50" applyNumberFormat="1" applyFont="1" applyBorder="1" applyAlignment="1" applyProtection="1">
      <alignment horizontal="center" vertical="center"/>
    </xf>
    <xf numFmtId="0" fontId="31" fillId="0" borderId="31" xfId="49" applyFont="1" applyBorder="1" applyAlignment="1" applyProtection="1">
      <alignment horizontal="center" vertical="center"/>
    </xf>
    <xf numFmtId="0" fontId="31" fillId="31" borderId="35" xfId="49" applyFont="1" applyFill="1" applyBorder="1" applyAlignment="1" applyProtection="1">
      <alignment horizontal="left" vertical="center"/>
    </xf>
    <xf numFmtId="0" fontId="31" fillId="31" borderId="39" xfId="49" applyFont="1" applyFill="1" applyBorder="1" applyAlignment="1" applyProtection="1">
      <alignment horizontal="left" vertical="center"/>
    </xf>
    <xf numFmtId="0" fontId="27" fillId="25" borderId="54" xfId="47" applyFont="1" applyFill="1" applyBorder="1" applyAlignment="1">
      <alignment horizontal="center" vertical="center"/>
    </xf>
    <xf numFmtId="0" fontId="27" fillId="25" borderId="55" xfId="47" applyFont="1" applyFill="1" applyBorder="1" applyAlignment="1">
      <alignment horizontal="center" vertical="center"/>
    </xf>
    <xf numFmtId="0" fontId="27" fillId="25" borderId="56" xfId="47" applyFont="1" applyFill="1" applyBorder="1" applyAlignment="1">
      <alignment horizontal="center" vertical="center"/>
    </xf>
    <xf numFmtId="44" fontId="27" fillId="25" borderId="57" xfId="48" applyNumberFormat="1" applyFont="1" applyFill="1" applyBorder="1" applyAlignment="1">
      <alignment horizontal="center" vertical="center"/>
    </xf>
    <xf numFmtId="44" fontId="27" fillId="25" borderId="58" xfId="48" applyNumberFormat="1" applyFont="1" applyFill="1" applyBorder="1" applyAlignment="1">
      <alignment horizontal="center" vertical="center"/>
    </xf>
    <xf numFmtId="0" fontId="38" fillId="38" borderId="63" xfId="47" applyFont="1" applyFill="1" applyBorder="1" applyAlignment="1">
      <alignment horizontal="center" vertical="center" wrapText="1"/>
    </xf>
    <xf numFmtId="0" fontId="38" fillId="38" borderId="64" xfId="47" applyFont="1" applyFill="1" applyBorder="1" applyAlignment="1">
      <alignment horizontal="center" vertical="center" wrapText="1"/>
    </xf>
    <xf numFmtId="0" fontId="38" fillId="38" borderId="40" xfId="47" applyFont="1" applyFill="1" applyBorder="1" applyAlignment="1">
      <alignment horizontal="center" vertical="center" wrapText="1"/>
    </xf>
    <xf numFmtId="0" fontId="38" fillId="38" borderId="41" xfId="47" applyFont="1" applyFill="1" applyBorder="1" applyAlignment="1">
      <alignment horizontal="center" vertical="center" wrapText="1"/>
    </xf>
    <xf numFmtId="0" fontId="38" fillId="38" borderId="35" xfId="47" applyFont="1" applyFill="1" applyBorder="1" applyAlignment="1">
      <alignment horizontal="center" vertical="center" wrapText="1"/>
    </xf>
    <xf numFmtId="0" fontId="42" fillId="38" borderId="18" xfId="47" applyFont="1" applyFill="1" applyBorder="1" applyAlignment="1">
      <alignment horizontal="center" vertical="center" wrapText="1"/>
    </xf>
    <xf numFmtId="0" fontId="38" fillId="38" borderId="31" xfId="47" applyFont="1" applyFill="1" applyBorder="1" applyAlignment="1">
      <alignment horizontal="center" vertical="center" wrapText="1"/>
    </xf>
    <xf numFmtId="0" fontId="38" fillId="38" borderId="66" xfId="47" applyFont="1" applyFill="1" applyBorder="1" applyAlignment="1">
      <alignment horizontal="center" vertical="center" wrapText="1"/>
    </xf>
    <xf numFmtId="0" fontId="38" fillId="38" borderId="67" xfId="47" applyFont="1" applyFill="1" applyBorder="1" applyAlignment="1">
      <alignment horizontal="center" vertical="center" wrapText="1"/>
    </xf>
    <xf numFmtId="0" fontId="31" fillId="37" borderId="68" xfId="0" applyFont="1" applyFill="1" applyBorder="1" applyAlignment="1">
      <alignment horizontal="center" vertical="center"/>
    </xf>
    <xf numFmtId="0" fontId="31" fillId="37" borderId="69" xfId="0" applyFont="1" applyFill="1" applyBorder="1" applyAlignment="1">
      <alignment horizontal="center" vertical="center"/>
    </xf>
    <xf numFmtId="0" fontId="31" fillId="37" borderId="70" xfId="0" applyFont="1" applyFill="1" applyBorder="1" applyAlignment="1">
      <alignment horizontal="center" vertical="center"/>
    </xf>
    <xf numFmtId="174" fontId="31" fillId="37" borderId="31" xfId="0" applyNumberFormat="1" applyFont="1" applyFill="1" applyBorder="1" applyAlignment="1">
      <alignment horizontal="center" vertical="center"/>
    </xf>
    <xf numFmtId="174" fontId="31" fillId="37" borderId="32" xfId="0" applyNumberFormat="1" applyFont="1" applyFill="1" applyBorder="1" applyAlignment="1">
      <alignment horizontal="center" vertical="center"/>
    </xf>
    <xf numFmtId="0" fontId="31" fillId="27" borderId="43" xfId="49" applyFont="1" applyFill="1" applyBorder="1" applyAlignment="1" applyProtection="1">
      <alignment horizontal="center" vertical="center"/>
    </xf>
    <xf numFmtId="0" fontId="31" fillId="27" borderId="45" xfId="49" applyFont="1" applyFill="1" applyBorder="1" applyAlignment="1" applyProtection="1">
      <alignment horizontal="center" vertical="center"/>
    </xf>
    <xf numFmtId="0" fontId="31" fillId="27" borderId="44" xfId="49" applyFont="1" applyFill="1" applyBorder="1" applyAlignment="1" applyProtection="1">
      <alignment horizontal="center" vertical="center"/>
    </xf>
    <xf numFmtId="0" fontId="27" fillId="37" borderId="49" xfId="49" applyFont="1" applyFill="1" applyBorder="1" applyAlignment="1" applyProtection="1">
      <alignment horizontal="center" vertical="center"/>
    </xf>
    <xf numFmtId="0" fontId="27" fillId="37" borderId="46" xfId="49" applyFont="1" applyFill="1" applyBorder="1" applyAlignment="1" applyProtection="1">
      <alignment horizontal="center" vertical="center"/>
    </xf>
    <xf numFmtId="0" fontId="27" fillId="37" borderId="51" xfId="49" applyFont="1" applyFill="1" applyBorder="1" applyAlignment="1" applyProtection="1">
      <alignment horizontal="center" vertical="center"/>
    </xf>
    <xf numFmtId="0" fontId="36" fillId="0" borderId="13" xfId="33" applyFont="1" applyBorder="1" applyAlignment="1">
      <alignment horizontal="center" vertical="center" wrapText="1"/>
    </xf>
    <xf numFmtId="0" fontId="36" fillId="0" borderId="0" xfId="33" applyFont="1" applyBorder="1" applyAlignment="1">
      <alignment horizontal="center" vertical="center" wrapText="1"/>
    </xf>
    <xf numFmtId="0" fontId="36" fillId="0" borderId="14" xfId="33" applyFont="1" applyBorder="1" applyAlignment="1">
      <alignment horizontal="center" vertical="center" wrapText="1"/>
    </xf>
    <xf numFmtId="0" fontId="27" fillId="37" borderId="53" xfId="49" applyFont="1" applyFill="1" applyBorder="1" applyAlignment="1" applyProtection="1">
      <alignment horizontal="center" vertical="center"/>
    </xf>
    <xf numFmtId="0" fontId="27" fillId="37" borderId="15" xfId="49" applyFont="1" applyFill="1" applyBorder="1" applyAlignment="1" applyProtection="1">
      <alignment horizontal="center" vertical="center"/>
    </xf>
    <xf numFmtId="0" fontId="27" fillId="37" borderId="16" xfId="49" applyFont="1" applyFill="1" applyBorder="1" applyAlignment="1" applyProtection="1">
      <alignment horizontal="center" vertical="center"/>
    </xf>
    <xf numFmtId="0" fontId="38" fillId="38" borderId="49" xfId="47" applyFont="1" applyFill="1" applyBorder="1" applyAlignment="1">
      <alignment horizontal="center" vertical="center" wrapText="1"/>
    </xf>
    <xf numFmtId="0" fontId="38" fillId="38" borderId="61" xfId="47" applyFont="1" applyFill="1" applyBorder="1" applyAlignment="1">
      <alignment horizontal="center" vertical="center" wrapText="1"/>
    </xf>
    <xf numFmtId="0" fontId="38" fillId="38" borderId="65" xfId="47" applyFont="1" applyFill="1" applyBorder="1" applyAlignment="1">
      <alignment horizontal="center" vertical="center" wrapText="1"/>
    </xf>
    <xf numFmtId="10" fontId="32" fillId="0" borderId="31" xfId="35" applyNumberFormat="1" applyFont="1" applyBorder="1" applyAlignment="1" applyProtection="1">
      <alignment horizontal="center" vertical="center"/>
    </xf>
    <xf numFmtId="10" fontId="31" fillId="0" borderId="31" xfId="35" applyNumberFormat="1" applyFont="1" applyBorder="1" applyAlignment="1" applyProtection="1">
      <alignment horizontal="center" vertical="center"/>
    </xf>
    <xf numFmtId="44" fontId="31" fillId="0" borderId="31" xfId="50" applyNumberFormat="1" applyFont="1" applyBorder="1" applyAlignment="1" applyProtection="1">
      <alignment horizontal="center" vertical="center"/>
    </xf>
    <xf numFmtId="44" fontId="31" fillId="0" borderId="32" xfId="50" applyNumberFormat="1" applyFont="1" applyBorder="1" applyAlignment="1" applyProtection="1">
      <alignment horizontal="center" vertical="center"/>
    </xf>
    <xf numFmtId="0" fontId="31" fillId="32" borderId="59" xfId="49" applyFont="1" applyFill="1" applyBorder="1" applyAlignment="1" applyProtection="1">
      <alignment horizontal="right" vertical="center"/>
    </xf>
    <xf numFmtId="0" fontId="31" fillId="32" borderId="60" xfId="49" applyFont="1" applyFill="1" applyBorder="1" applyAlignment="1" applyProtection="1">
      <alignment horizontal="right" vertical="center"/>
    </xf>
    <xf numFmtId="10" fontId="31" fillId="32" borderId="30" xfId="49" applyNumberFormat="1" applyFont="1" applyFill="1" applyBorder="1" applyAlignment="1" applyProtection="1">
      <alignment horizontal="center" vertical="center"/>
    </xf>
    <xf numFmtId="44" fontId="31" fillId="32" borderId="30" xfId="49" applyNumberFormat="1" applyFont="1" applyFill="1" applyBorder="1" applyAlignment="1" applyProtection="1">
      <alignment horizontal="center" vertical="center"/>
    </xf>
    <xf numFmtId="44" fontId="31" fillId="32" borderId="38" xfId="49" applyNumberFormat="1" applyFont="1" applyFill="1" applyBorder="1" applyAlignment="1" applyProtection="1">
      <alignment horizontal="center" vertical="center"/>
    </xf>
    <xf numFmtId="0" fontId="31" fillId="27" borderId="148" xfId="49" applyFont="1" applyFill="1" applyBorder="1" applyAlignment="1" applyProtection="1">
      <alignment horizontal="center" vertical="center"/>
    </xf>
    <xf numFmtId="0" fontId="31" fillId="27" borderId="149" xfId="49" applyFont="1" applyFill="1" applyBorder="1" applyAlignment="1" applyProtection="1">
      <alignment horizontal="center" vertical="center"/>
    </xf>
    <xf numFmtId="0" fontId="31" fillId="27" borderId="150" xfId="49" applyFont="1" applyFill="1" applyBorder="1" applyAlignment="1" applyProtection="1">
      <alignment horizontal="center" vertical="center"/>
    </xf>
    <xf numFmtId="0" fontId="31" fillId="33" borderId="142" xfId="49" applyFont="1" applyFill="1" applyBorder="1" applyAlignment="1" applyProtection="1">
      <alignment horizontal="right" vertical="center"/>
    </xf>
    <xf numFmtId="0" fontId="31" fillId="33" borderId="172" xfId="49" applyFont="1" applyFill="1" applyBorder="1" applyAlignment="1" applyProtection="1">
      <alignment horizontal="right" vertical="center"/>
    </xf>
    <xf numFmtId="44" fontId="31" fillId="33" borderId="31" xfId="49" applyNumberFormat="1" applyFont="1" applyFill="1" applyBorder="1" applyAlignment="1" applyProtection="1">
      <alignment horizontal="right" vertical="center"/>
    </xf>
    <xf numFmtId="44" fontId="31" fillId="33" borderId="32" xfId="49" applyNumberFormat="1" applyFont="1" applyFill="1" applyBorder="1" applyAlignment="1" applyProtection="1">
      <alignment horizontal="right" vertical="center"/>
    </xf>
    <xf numFmtId="0" fontId="31" fillId="33" borderId="174" xfId="49" applyFont="1" applyFill="1" applyBorder="1" applyAlignment="1" applyProtection="1">
      <alignment horizontal="right" vertical="center"/>
    </xf>
    <xf numFmtId="0" fontId="31" fillId="33" borderId="12" xfId="49" applyFont="1" applyFill="1" applyBorder="1" applyAlignment="1" applyProtection="1">
      <alignment horizontal="right" vertical="center"/>
    </xf>
    <xf numFmtId="0" fontId="31" fillId="0" borderId="175" xfId="49" applyFont="1" applyFill="1" applyBorder="1" applyAlignment="1" applyProtection="1">
      <alignment horizontal="right" vertical="center"/>
    </xf>
    <xf numFmtId="0" fontId="31" fillId="0" borderId="176" xfId="49" applyFont="1" applyFill="1" applyBorder="1" applyAlignment="1" applyProtection="1">
      <alignment horizontal="right" vertical="center"/>
    </xf>
    <xf numFmtId="44" fontId="31" fillId="33" borderId="145" xfId="49" applyNumberFormat="1" applyFont="1" applyFill="1" applyBorder="1" applyAlignment="1" applyProtection="1">
      <alignment horizontal="right" vertical="center"/>
    </xf>
    <xf numFmtId="44" fontId="31" fillId="33" borderId="178" xfId="49" applyNumberFormat="1" applyFont="1" applyFill="1" applyBorder="1" applyAlignment="1" applyProtection="1">
      <alignment horizontal="right" vertical="center"/>
    </xf>
    <xf numFmtId="0" fontId="31" fillId="36" borderId="43" xfId="49" applyFont="1" applyFill="1" applyBorder="1" applyAlignment="1" applyProtection="1">
      <alignment horizontal="right" vertical="center"/>
    </xf>
    <xf numFmtId="0" fontId="31" fillId="36" borderId="62" xfId="49" applyFont="1" applyFill="1" applyBorder="1" applyAlignment="1" applyProtection="1">
      <alignment horizontal="right" vertical="center"/>
    </xf>
    <xf numFmtId="3" fontId="31" fillId="36" borderId="47" xfId="35" applyNumberFormat="1" applyFont="1" applyFill="1" applyBorder="1" applyAlignment="1" applyProtection="1">
      <alignment horizontal="center" vertical="center"/>
    </xf>
    <xf numFmtId="44" fontId="31" fillId="36" borderId="47" xfId="31" applyNumberFormat="1" applyFont="1" applyFill="1" applyBorder="1" applyAlignment="1" applyProtection="1">
      <alignment horizontal="center" vertical="center"/>
    </xf>
    <xf numFmtId="44" fontId="31" fillId="36" borderId="48" xfId="31" applyNumberFormat="1" applyFont="1" applyFill="1" applyBorder="1" applyAlignment="1" applyProtection="1">
      <alignment horizontal="center" vertical="center"/>
    </xf>
    <xf numFmtId="0" fontId="34" fillId="38" borderId="118" xfId="47" applyFont="1" applyFill="1" applyBorder="1" applyAlignment="1">
      <alignment horizontal="center" vertical="center" wrapText="1"/>
    </xf>
    <xf numFmtId="0" fontId="34" fillId="38" borderId="114" xfId="47" applyFont="1" applyFill="1" applyBorder="1" applyAlignment="1">
      <alignment horizontal="center" vertical="center" wrapText="1"/>
    </xf>
    <xf numFmtId="0" fontId="31" fillId="25" borderId="106" xfId="47" applyFont="1" applyFill="1" applyBorder="1" applyAlignment="1">
      <alignment horizontal="right" vertical="center"/>
    </xf>
    <xf numFmtId="0" fontId="31" fillId="25" borderId="107" xfId="47" applyFont="1" applyFill="1" applyBorder="1" applyAlignment="1">
      <alignment horizontal="right" vertical="center"/>
    </xf>
    <xf numFmtId="0" fontId="31" fillId="25" borderId="124" xfId="47" applyFont="1" applyFill="1" applyBorder="1" applyAlignment="1">
      <alignment horizontal="right" vertical="center"/>
    </xf>
    <xf numFmtId="0" fontId="31" fillId="25" borderId="104" xfId="47" applyFont="1" applyFill="1" applyBorder="1" applyAlignment="1">
      <alignment horizontal="right" vertical="center"/>
    </xf>
    <xf numFmtId="0" fontId="31" fillId="25" borderId="105" xfId="47" applyFont="1" applyFill="1" applyBorder="1" applyAlignment="1">
      <alignment horizontal="right" vertical="center"/>
    </xf>
    <xf numFmtId="0" fontId="31" fillId="25" borderId="122" xfId="47" applyFont="1" applyFill="1" applyBorder="1" applyAlignment="1">
      <alignment horizontal="right" vertical="center"/>
    </xf>
    <xf numFmtId="0" fontId="31" fillId="38" borderId="106" xfId="33" applyFont="1" applyFill="1" applyBorder="1" applyAlignment="1">
      <alignment horizontal="center" vertical="center"/>
    </xf>
    <xf numFmtId="0" fontId="31" fillId="38" borderId="107" xfId="33" applyFont="1" applyFill="1" applyBorder="1" applyAlignment="1">
      <alignment horizontal="center" vertical="center"/>
    </xf>
    <xf numFmtId="0" fontId="31" fillId="38" borderId="109" xfId="33" applyFont="1" applyFill="1" applyBorder="1" applyAlignment="1">
      <alignment horizontal="center" vertical="center"/>
    </xf>
    <xf numFmtId="0" fontId="27" fillId="0" borderId="112" xfId="33" applyFont="1" applyFill="1" applyBorder="1" applyAlignment="1">
      <alignment horizontal="left" vertical="center"/>
    </xf>
    <xf numFmtId="0" fontId="27" fillId="0" borderId="113" xfId="33" applyFont="1" applyFill="1" applyBorder="1" applyAlignment="1">
      <alignment horizontal="left" vertical="center"/>
    </xf>
    <xf numFmtId="0" fontId="27" fillId="0" borderId="113" xfId="33" applyFont="1" applyFill="1" applyBorder="1" applyAlignment="1">
      <alignment horizontal="center" vertical="center"/>
    </xf>
    <xf numFmtId="0" fontId="27" fillId="0" borderId="114" xfId="33" applyFont="1" applyFill="1" applyBorder="1" applyAlignment="1">
      <alignment horizontal="center" vertical="center"/>
    </xf>
    <xf numFmtId="0" fontId="36" fillId="24" borderId="79" xfId="33" applyFont="1" applyFill="1" applyBorder="1" applyAlignment="1">
      <alignment horizontal="center" vertical="center" wrapText="1"/>
    </xf>
    <xf numFmtId="0" fontId="36" fillId="24" borderId="0" xfId="33" applyFont="1" applyFill="1" applyBorder="1" applyAlignment="1">
      <alignment horizontal="center" vertical="center" wrapText="1"/>
    </xf>
    <xf numFmtId="0" fontId="36" fillId="24" borderId="80" xfId="33" applyFont="1" applyFill="1" applyBorder="1" applyAlignment="1">
      <alignment horizontal="center" vertical="center" wrapText="1"/>
    </xf>
    <xf numFmtId="0" fontId="34" fillId="38" borderId="115" xfId="47" applyFont="1" applyFill="1" applyBorder="1" applyAlignment="1">
      <alignment horizontal="center" vertical="center" wrapText="1"/>
    </xf>
    <xf numFmtId="0" fontId="34" fillId="38" borderId="144" xfId="47" applyFont="1" applyFill="1" applyBorder="1" applyAlignment="1">
      <alignment horizontal="center" vertical="center" wrapText="1"/>
    </xf>
    <xf numFmtId="0" fontId="34" fillId="38" borderId="116" xfId="47" applyFont="1" applyFill="1" applyBorder="1" applyAlignment="1">
      <alignment horizontal="center" vertical="center" wrapText="1"/>
    </xf>
    <xf numFmtId="0" fontId="34" fillId="38" borderId="145" xfId="47" applyFont="1" applyFill="1" applyBorder="1" applyAlignment="1">
      <alignment horizontal="center" vertical="center" wrapText="1"/>
    </xf>
    <xf numFmtId="0" fontId="34" fillId="38" borderId="117" xfId="47" applyFont="1" applyFill="1" applyBorder="1" applyAlignment="1">
      <alignment horizontal="center" vertical="center" wrapText="1"/>
    </xf>
    <xf numFmtId="0" fontId="37" fillId="38" borderId="146" xfId="47" applyFont="1" applyFill="1" applyBorder="1" applyAlignment="1">
      <alignment horizontal="center" vertical="center" wrapText="1"/>
    </xf>
    <xf numFmtId="0" fontId="34" fillId="38" borderId="52" xfId="47" applyFont="1" applyFill="1" applyBorder="1" applyAlignment="1">
      <alignment horizontal="center" vertical="center" wrapText="1"/>
    </xf>
    <xf numFmtId="0" fontId="34" fillId="38" borderId="119" xfId="47" applyFont="1" applyFill="1" applyBorder="1" applyAlignment="1">
      <alignment horizontal="center" vertical="center" wrapText="1"/>
    </xf>
    <xf numFmtId="0" fontId="37" fillId="38" borderId="120" xfId="47" applyFont="1" applyFill="1" applyBorder="1" applyAlignment="1">
      <alignment horizontal="center" vertical="center" wrapText="1"/>
    </xf>
    <xf numFmtId="0" fontId="28" fillId="0" borderId="22" xfId="49" applyFont="1" applyBorder="1" applyAlignment="1" applyProtection="1">
      <alignment horizontal="left" vertical="center"/>
    </xf>
    <xf numFmtId="0" fontId="28" fillId="0" borderId="20" xfId="49" applyFont="1" applyBorder="1" applyAlignment="1" applyProtection="1">
      <alignment horizontal="left" vertical="center"/>
    </xf>
    <xf numFmtId="0" fontId="28" fillId="0" borderId="17" xfId="49" applyFont="1" applyBorder="1" applyAlignment="1" applyProtection="1">
      <alignment horizontal="left" vertical="center"/>
    </xf>
    <xf numFmtId="0" fontId="27" fillId="33" borderId="79" xfId="49" applyFont="1" applyFill="1" applyBorder="1" applyAlignment="1" applyProtection="1">
      <alignment horizontal="left" vertical="center"/>
    </xf>
    <xf numFmtId="0" fontId="27" fillId="33" borderId="0" xfId="49" applyFont="1" applyFill="1" applyBorder="1" applyAlignment="1" applyProtection="1">
      <alignment horizontal="left" vertical="center"/>
    </xf>
    <xf numFmtId="0" fontId="27" fillId="33" borderId="11" xfId="49" applyFont="1" applyFill="1" applyBorder="1" applyAlignment="1" applyProtection="1">
      <alignment horizontal="left" vertical="center"/>
    </xf>
    <xf numFmtId="0" fontId="27" fillId="33" borderId="79" xfId="49" applyFont="1" applyFill="1" applyBorder="1" applyAlignment="1" applyProtection="1">
      <alignment horizontal="right" vertical="center"/>
    </xf>
    <xf numFmtId="0" fontId="27" fillId="33" borderId="0" xfId="49" applyFont="1" applyFill="1" applyBorder="1" applyAlignment="1" applyProtection="1">
      <alignment horizontal="right" vertical="center"/>
    </xf>
    <xf numFmtId="0" fontId="27" fillId="33" borderId="11" xfId="49" applyFont="1" applyFill="1" applyBorder="1" applyAlignment="1" applyProtection="1">
      <alignment horizontal="right" vertical="center"/>
    </xf>
    <xf numFmtId="0" fontId="27" fillId="33" borderId="174" xfId="49" applyFont="1" applyFill="1" applyBorder="1" applyAlignment="1" applyProtection="1">
      <alignment horizontal="left" vertical="center"/>
    </xf>
    <xf numFmtId="0" fontId="27" fillId="33" borderId="12" xfId="49" applyFont="1" applyFill="1" applyBorder="1" applyAlignment="1" applyProtection="1">
      <alignment horizontal="left" vertical="center"/>
    </xf>
    <xf numFmtId="0" fontId="27" fillId="33" borderId="41" xfId="49" applyFont="1" applyFill="1" applyBorder="1" applyAlignment="1" applyProtection="1">
      <alignment horizontal="left" vertical="center"/>
    </xf>
    <xf numFmtId="0" fontId="27" fillId="32" borderId="158" xfId="49" applyFont="1" applyFill="1" applyBorder="1" applyAlignment="1" applyProtection="1">
      <alignment horizontal="right" vertical="center"/>
    </xf>
    <xf numFmtId="0" fontId="27" fillId="32" borderId="20" xfId="49" applyFont="1" applyFill="1" applyBorder="1" applyAlignment="1" applyProtection="1">
      <alignment horizontal="right" vertical="center"/>
    </xf>
    <xf numFmtId="0" fontId="27" fillId="32" borderId="17" xfId="49" applyFont="1" applyFill="1" applyBorder="1" applyAlignment="1" applyProtection="1">
      <alignment horizontal="right" vertical="center"/>
    </xf>
    <xf numFmtId="0" fontId="27" fillId="35" borderId="158" xfId="49" applyFont="1" applyFill="1" applyBorder="1" applyAlignment="1" applyProtection="1">
      <alignment horizontal="center" vertical="center"/>
    </xf>
    <xf numFmtId="0" fontId="27" fillId="35" borderId="20" xfId="49" applyFont="1" applyFill="1" applyBorder="1" applyAlignment="1" applyProtection="1">
      <alignment horizontal="center" vertical="center"/>
    </xf>
    <xf numFmtId="0" fontId="27" fillId="35" borderId="21" xfId="49" applyFont="1" applyFill="1" applyBorder="1" applyAlignment="1" applyProtection="1">
      <alignment horizontal="center" vertical="center"/>
    </xf>
    <xf numFmtId="0" fontId="28" fillId="0" borderId="28" xfId="49" applyFont="1" applyBorder="1" applyAlignment="1" applyProtection="1">
      <alignment horizontal="left" vertical="center"/>
    </xf>
    <xf numFmtId="0" fontId="28" fillId="0" borderId="24" xfId="49" applyFont="1" applyBorder="1" applyAlignment="1" applyProtection="1">
      <alignment horizontal="left" vertical="center"/>
    </xf>
    <xf numFmtId="0" fontId="28" fillId="0" borderId="182" xfId="49" applyFont="1" applyBorder="1" applyAlignment="1" applyProtection="1">
      <alignment horizontal="left" vertical="center"/>
    </xf>
    <xf numFmtId="0" fontId="28" fillId="0" borderId="0" xfId="49" applyFont="1" applyBorder="1" applyAlignment="1" applyProtection="1">
      <alignment horizontal="left" vertical="center"/>
    </xf>
    <xf numFmtId="0" fontId="27" fillId="0" borderId="182" xfId="49" applyFont="1" applyBorder="1" applyAlignment="1" applyProtection="1">
      <alignment horizontal="left" vertical="center"/>
    </xf>
    <xf numFmtId="0" fontId="27" fillId="0" borderId="0" xfId="49" applyFont="1" applyBorder="1" applyAlignment="1" applyProtection="1">
      <alignment horizontal="left" vertical="center"/>
    </xf>
    <xf numFmtId="0" fontId="27" fillId="0" borderId="29" xfId="49" applyFont="1" applyBorder="1" applyAlignment="1" applyProtection="1">
      <alignment horizontal="right" vertical="center"/>
    </xf>
    <xf numFmtId="0" fontId="27" fillId="0" borderId="12" xfId="49" applyFont="1" applyBorder="1" applyAlignment="1" applyProtection="1">
      <alignment horizontal="right" vertical="center"/>
    </xf>
    <xf numFmtId="0" fontId="27" fillId="27" borderId="154" xfId="49" applyFont="1" applyFill="1" applyBorder="1" applyAlignment="1" applyProtection="1">
      <alignment horizontal="center" vertical="center"/>
    </xf>
    <xf numFmtId="0" fontId="27" fillId="27" borderId="17" xfId="49" applyFont="1" applyFill="1" applyBorder="1" applyAlignment="1" applyProtection="1">
      <alignment horizontal="center" vertical="center"/>
    </xf>
    <xf numFmtId="0" fontId="27" fillId="27" borderId="18" xfId="49" applyFont="1" applyFill="1" applyBorder="1" applyAlignment="1" applyProtection="1">
      <alignment horizontal="center" vertical="center"/>
    </xf>
    <xf numFmtId="0" fontId="27" fillId="27" borderId="155" xfId="49" applyFont="1" applyFill="1" applyBorder="1" applyAlignment="1" applyProtection="1">
      <alignment horizontal="center" vertical="center"/>
    </xf>
    <xf numFmtId="0" fontId="27" fillId="33" borderId="23" xfId="49" applyFont="1" applyFill="1" applyBorder="1" applyAlignment="1" applyProtection="1">
      <alignment horizontal="left" vertical="center"/>
    </xf>
    <xf numFmtId="0" fontId="27" fillId="33" borderId="24" xfId="49" applyFont="1" applyFill="1" applyBorder="1" applyAlignment="1" applyProtection="1">
      <alignment horizontal="left" vertical="center"/>
    </xf>
    <xf numFmtId="0" fontId="27" fillId="33" borderId="37" xfId="49" applyFont="1" applyFill="1" applyBorder="1" applyAlignment="1" applyProtection="1">
      <alignment horizontal="left" vertical="center"/>
    </xf>
    <xf numFmtId="0" fontId="27" fillId="32" borderId="154" xfId="49" applyFont="1" applyFill="1" applyBorder="1" applyAlignment="1" applyProtection="1">
      <alignment horizontal="right" vertical="center"/>
    </xf>
    <xf numFmtId="0" fontId="27" fillId="31" borderId="158" xfId="0" applyFont="1" applyFill="1" applyBorder="1" applyAlignment="1" applyProtection="1">
      <alignment horizontal="left" vertical="center"/>
    </xf>
    <xf numFmtId="0" fontId="27" fillId="31" borderId="20" xfId="0" applyFont="1" applyFill="1" applyBorder="1" applyAlignment="1" applyProtection="1">
      <alignment horizontal="left" vertical="center"/>
    </xf>
    <xf numFmtId="0" fontId="27" fillId="31" borderId="21" xfId="0" applyFont="1" applyFill="1" applyBorder="1" applyAlignment="1" applyProtection="1">
      <alignment horizontal="left" vertical="center"/>
    </xf>
    <xf numFmtId="0" fontId="28" fillId="0" borderId="28" xfId="0" applyFont="1" applyBorder="1" applyAlignment="1" applyProtection="1">
      <alignment horizontal="left" vertical="center"/>
    </xf>
    <xf numFmtId="0" fontId="28" fillId="0" borderId="24" xfId="0" applyFont="1" applyBorder="1" applyAlignment="1" applyProtection="1">
      <alignment horizontal="left" vertical="center"/>
    </xf>
    <xf numFmtId="0" fontId="27" fillId="32" borderId="154" xfId="0" applyFont="1" applyFill="1" applyBorder="1" applyAlignment="1" applyProtection="1">
      <alignment horizontal="right" vertical="center"/>
    </xf>
    <xf numFmtId="0" fontId="27" fillId="32" borderId="17" xfId="0" applyFont="1" applyFill="1" applyBorder="1" applyAlignment="1" applyProtection="1">
      <alignment horizontal="right" vertical="center"/>
    </xf>
    <xf numFmtId="0" fontId="27" fillId="32" borderId="158" xfId="0" applyFont="1" applyFill="1" applyBorder="1" applyAlignment="1" applyProtection="1">
      <alignment horizontal="right" vertical="center"/>
    </xf>
    <xf numFmtId="0" fontId="27" fillId="32" borderId="20" xfId="0" applyFont="1" applyFill="1" applyBorder="1" applyAlignment="1" applyProtection="1">
      <alignment horizontal="right" vertical="center"/>
    </xf>
    <xf numFmtId="0" fontId="27" fillId="31" borderId="158" xfId="49" applyFont="1" applyFill="1" applyBorder="1" applyAlignment="1" applyProtection="1">
      <alignment horizontal="left" vertical="center"/>
    </xf>
    <xf numFmtId="0" fontId="27" fillId="31" borderId="20" xfId="49" applyFont="1" applyFill="1" applyBorder="1" applyAlignment="1" applyProtection="1">
      <alignment horizontal="left" vertical="center"/>
    </xf>
    <xf numFmtId="0" fontId="27" fillId="31" borderId="21" xfId="49" applyFont="1" applyFill="1" applyBorder="1" applyAlignment="1" applyProtection="1">
      <alignment horizontal="left" vertical="center"/>
    </xf>
    <xf numFmtId="0" fontId="28" fillId="0" borderId="182"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29" xfId="0" applyFont="1" applyBorder="1" applyAlignment="1" applyProtection="1">
      <alignment horizontal="left" vertical="center"/>
    </xf>
    <xf numFmtId="0" fontId="28" fillId="0" borderId="12" xfId="0" applyFont="1" applyBorder="1" applyAlignment="1" applyProtection="1">
      <alignment horizontal="left" vertical="center"/>
    </xf>
    <xf numFmtId="0" fontId="28" fillId="0" borderId="29" xfId="49" applyFont="1" applyBorder="1" applyAlignment="1" applyProtection="1">
      <alignment horizontal="left" vertical="center"/>
    </xf>
    <xf numFmtId="0" fontId="28" fillId="0" borderId="12" xfId="49" applyFont="1" applyBorder="1" applyAlignment="1" applyProtection="1">
      <alignment horizontal="left" vertical="center"/>
    </xf>
    <xf numFmtId="0" fontId="28" fillId="0" borderId="182" xfId="49" applyFont="1" applyBorder="1" applyAlignment="1" applyProtection="1">
      <alignment vertical="center"/>
    </xf>
    <xf numFmtId="0" fontId="28" fillId="0" borderId="0" xfId="49" applyFont="1" applyBorder="1" applyAlignment="1" applyProtection="1">
      <alignment vertical="center"/>
    </xf>
    <xf numFmtId="0" fontId="28" fillId="0" borderId="28" xfId="0" applyFont="1" applyBorder="1" applyAlignment="1" applyProtection="1">
      <alignment vertical="center"/>
    </xf>
    <xf numFmtId="0" fontId="28" fillId="0" borderId="24" xfId="0" applyFont="1" applyBorder="1" applyAlignment="1" applyProtection="1">
      <alignment vertical="center"/>
    </xf>
    <xf numFmtId="0" fontId="28" fillId="0" borderId="182" xfId="0" applyFont="1" applyBorder="1" applyAlignment="1" applyProtection="1">
      <alignment vertical="center"/>
    </xf>
    <xf numFmtId="0" fontId="28" fillId="0" borderId="0" xfId="0" applyFont="1" applyBorder="1" applyAlignment="1" applyProtection="1">
      <alignment vertical="center"/>
    </xf>
    <xf numFmtId="0" fontId="28" fillId="0" borderId="182" xfId="49" applyFont="1" applyFill="1" applyBorder="1" applyAlignment="1" applyProtection="1">
      <alignment vertical="center"/>
    </xf>
    <xf numFmtId="0" fontId="28" fillId="0" borderId="0" xfId="49" applyFont="1" applyFill="1" applyBorder="1" applyAlignment="1" applyProtection="1">
      <alignment vertical="center"/>
    </xf>
    <xf numFmtId="0" fontId="28" fillId="0" borderId="11" xfId="0" applyFont="1" applyBorder="1" applyAlignment="1" applyProtection="1">
      <alignment horizontal="left" vertical="center"/>
    </xf>
    <xf numFmtId="0" fontId="28" fillId="0" borderId="41" xfId="0" applyFont="1" applyBorder="1" applyAlignment="1" applyProtection="1">
      <alignment horizontal="left" vertical="center"/>
    </xf>
    <xf numFmtId="0" fontId="27" fillId="0" borderId="20" xfId="0" applyFont="1" applyBorder="1" applyAlignment="1" applyProtection="1">
      <alignment horizontal="right" vertical="center"/>
      <protection locked="0"/>
    </xf>
    <xf numFmtId="0" fontId="28" fillId="0" borderId="37" xfId="0" applyFont="1" applyBorder="1" applyAlignment="1" applyProtection="1">
      <alignment horizontal="left" vertical="center"/>
    </xf>
    <xf numFmtId="0" fontId="28" fillId="0" borderId="183" xfId="0" applyFont="1" applyBorder="1" applyAlignment="1" applyProtection="1">
      <alignment horizontal="left" vertical="center"/>
    </xf>
    <xf numFmtId="0" fontId="27" fillId="32" borderId="18" xfId="49" applyFont="1" applyFill="1" applyBorder="1" applyAlignment="1" applyProtection="1">
      <alignment horizontal="right" vertical="center"/>
    </xf>
    <xf numFmtId="0" fontId="28" fillId="0" borderId="30" xfId="0" applyFont="1" applyBorder="1" applyAlignment="1" applyProtection="1">
      <alignment horizontal="left" vertical="center"/>
    </xf>
    <xf numFmtId="0" fontId="27" fillId="0" borderId="158" xfId="49" applyFont="1" applyBorder="1" applyAlignment="1" applyProtection="1">
      <alignment horizontal="center" vertical="center" wrapText="1"/>
    </xf>
    <xf numFmtId="0" fontId="27" fillId="0" borderId="20" xfId="49" applyFont="1" applyBorder="1" applyAlignment="1" applyProtection="1">
      <alignment horizontal="center" vertical="center" wrapText="1"/>
    </xf>
    <xf numFmtId="0" fontId="27" fillId="0" borderId="21" xfId="49" applyFont="1" applyBorder="1" applyAlignment="1" applyProtection="1">
      <alignment horizontal="center" vertical="center" wrapText="1"/>
    </xf>
    <xf numFmtId="0" fontId="27" fillId="31" borderId="18" xfId="49" applyFont="1" applyFill="1" applyBorder="1" applyAlignment="1" applyProtection="1">
      <alignment horizontal="center" vertical="center"/>
    </xf>
    <xf numFmtId="0" fontId="28" fillId="0" borderId="158" xfId="49" applyFont="1" applyBorder="1" applyAlignment="1" applyProtection="1">
      <alignment horizontal="right" vertical="center"/>
    </xf>
    <xf numFmtId="0" fontId="28" fillId="0" borderId="20" xfId="49" applyFont="1" applyBorder="1" applyAlignment="1" applyProtection="1">
      <alignment horizontal="right" vertical="center"/>
    </xf>
    <xf numFmtId="0" fontId="28" fillId="0" borderId="17" xfId="49" applyFont="1" applyBorder="1" applyAlignment="1" applyProtection="1">
      <alignment horizontal="right" vertical="center"/>
    </xf>
    <xf numFmtId="0" fontId="27" fillId="0" borderId="182" xfId="49" applyFont="1" applyBorder="1" applyAlignment="1" applyProtection="1">
      <alignment horizontal="center" vertical="center"/>
    </xf>
    <xf numFmtId="0" fontId="27" fillId="0" borderId="80" xfId="49" applyFont="1" applyBorder="1" applyAlignment="1" applyProtection="1">
      <alignment horizontal="center" vertical="center"/>
    </xf>
    <xf numFmtId="0" fontId="28" fillId="0" borderId="158" xfId="49" applyFont="1" applyBorder="1" applyAlignment="1" applyProtection="1">
      <alignment horizontal="right" vertical="center" wrapText="1"/>
    </xf>
    <xf numFmtId="0" fontId="28" fillId="0" borderId="20" xfId="49" applyFont="1" applyBorder="1" applyAlignment="1" applyProtection="1">
      <alignment horizontal="right" vertical="center" wrapText="1"/>
    </xf>
    <xf numFmtId="0" fontId="28" fillId="0" borderId="17" xfId="49" applyFont="1" applyBorder="1" applyAlignment="1" applyProtection="1">
      <alignment horizontal="right" vertical="center" wrapText="1"/>
    </xf>
    <xf numFmtId="1" fontId="27" fillId="0" borderId="182" xfId="49" applyNumberFormat="1" applyFont="1" applyBorder="1" applyAlignment="1" applyProtection="1">
      <alignment horizontal="center" vertical="center"/>
    </xf>
    <xf numFmtId="1" fontId="27" fillId="0" borderId="80" xfId="49" applyNumberFormat="1" applyFont="1" applyBorder="1" applyAlignment="1" applyProtection="1">
      <alignment horizontal="center" vertical="center"/>
    </xf>
    <xf numFmtId="168" fontId="27" fillId="29" borderId="182" xfId="64" applyNumberFormat="1" applyFont="1" applyFill="1" applyBorder="1" applyAlignment="1" applyProtection="1">
      <alignment horizontal="center" vertical="center"/>
    </xf>
    <xf numFmtId="168" fontId="27" fillId="29" borderId="80" xfId="64" applyNumberFormat="1" applyFont="1" applyFill="1" applyBorder="1" applyAlignment="1" applyProtection="1">
      <alignment horizontal="center" vertical="center"/>
    </xf>
    <xf numFmtId="14" fontId="27" fillId="30" borderId="182" xfId="49" applyNumberFormat="1" applyFont="1" applyFill="1" applyBorder="1" applyAlignment="1" applyProtection="1">
      <alignment horizontal="center" vertical="center"/>
    </xf>
    <xf numFmtId="14" fontId="27" fillId="30" borderId="80" xfId="49" applyNumberFormat="1" applyFont="1" applyFill="1" applyBorder="1" applyAlignment="1" applyProtection="1">
      <alignment horizontal="center" vertical="center"/>
    </xf>
    <xf numFmtId="168" fontId="27" fillId="0" borderId="28" xfId="64" applyNumberFormat="1" applyFont="1" applyBorder="1" applyAlignment="1" applyProtection="1">
      <alignment horizontal="center" vertical="center"/>
    </xf>
    <xf numFmtId="168" fontId="27" fillId="0" borderId="25" xfId="64" applyNumberFormat="1" applyFont="1" applyBorder="1" applyAlignment="1" applyProtection="1">
      <alignment horizontal="center" vertical="center"/>
    </xf>
    <xf numFmtId="0" fontId="27" fillId="28" borderId="182" xfId="0" applyFont="1" applyFill="1" applyBorder="1" applyAlignment="1" applyProtection="1">
      <alignment horizontal="center" vertical="center"/>
    </xf>
    <xf numFmtId="0" fontId="27" fillId="28" borderId="80" xfId="0" applyFont="1" applyFill="1" applyBorder="1" applyAlignment="1" applyProtection="1">
      <alignment horizontal="center" vertical="center"/>
    </xf>
    <xf numFmtId="0" fontId="27" fillId="0" borderId="29" xfId="49" applyFont="1" applyBorder="1" applyAlignment="1" applyProtection="1">
      <alignment horizontal="center" vertical="center" wrapText="1"/>
    </xf>
    <xf numFmtId="0" fontId="27" fillId="0" borderId="26" xfId="49" applyFont="1" applyBorder="1" applyAlignment="1" applyProtection="1">
      <alignment horizontal="center" vertical="center" wrapText="1"/>
    </xf>
    <xf numFmtId="0" fontId="27" fillId="0" borderId="179" xfId="49" applyFont="1" applyBorder="1" applyAlignment="1" applyProtection="1">
      <alignment horizontal="left" vertical="center"/>
    </xf>
    <xf numFmtId="0" fontId="27" fillId="0" borderId="180" xfId="49" applyFont="1" applyBorder="1" applyAlignment="1" applyProtection="1">
      <alignment horizontal="left" vertical="center"/>
    </xf>
    <xf numFmtId="0" fontId="27" fillId="26" borderId="10" xfId="49" applyFont="1" applyFill="1" applyBorder="1" applyAlignment="1" applyProtection="1">
      <alignment horizontal="center" vertical="center"/>
    </xf>
    <xf numFmtId="0" fontId="27" fillId="0" borderId="179" xfId="49" applyFont="1" applyBorder="1" applyAlignment="1" applyProtection="1">
      <alignment horizontal="center" vertical="center"/>
    </xf>
    <xf numFmtId="0" fontId="27" fillId="0" borderId="181" xfId="49" applyFont="1" applyBorder="1" applyAlignment="1" applyProtection="1">
      <alignment horizontal="center" vertical="center"/>
    </xf>
    <xf numFmtId="0" fontId="27" fillId="0" borderId="79" xfId="49" applyFont="1" applyBorder="1" applyAlignment="1" applyProtection="1">
      <alignment horizontal="justify" vertical="center"/>
    </xf>
    <xf numFmtId="0" fontId="27" fillId="0" borderId="0" xfId="49" applyFont="1" applyBorder="1" applyAlignment="1" applyProtection="1">
      <alignment horizontal="justify" vertical="center"/>
    </xf>
    <xf numFmtId="0" fontId="27" fillId="0" borderId="80" xfId="49" applyFont="1" applyBorder="1" applyAlignment="1" applyProtection="1">
      <alignment horizontal="justify" vertical="center"/>
    </xf>
    <xf numFmtId="0" fontId="27" fillId="0" borderId="143" xfId="49" applyFont="1" applyBorder="1" applyAlignment="1" applyProtection="1">
      <alignment horizontal="justify" vertical="center"/>
    </xf>
    <xf numFmtId="0" fontId="27" fillId="0" borderId="15" xfId="49" applyFont="1" applyBorder="1" applyAlignment="1" applyProtection="1">
      <alignment horizontal="justify" vertical="center"/>
    </xf>
    <xf numFmtId="0" fontId="27" fillId="0" borderId="16" xfId="49" applyFont="1" applyBorder="1" applyAlignment="1" applyProtection="1">
      <alignment horizontal="justify" vertical="center"/>
    </xf>
    <xf numFmtId="0" fontId="27" fillId="27" borderId="168" xfId="49" applyFont="1" applyFill="1" applyBorder="1" applyAlignment="1" applyProtection="1">
      <alignment horizontal="center" vertical="center" wrapText="1"/>
    </xf>
    <xf numFmtId="0" fontId="27" fillId="27" borderId="17" xfId="49" applyFont="1" applyFill="1" applyBorder="1" applyAlignment="1" applyProtection="1">
      <alignment horizontal="center" vertical="center" wrapText="1"/>
    </xf>
    <xf numFmtId="0" fontId="27" fillId="27" borderId="152" xfId="49" applyFont="1" applyFill="1" applyBorder="1" applyAlignment="1" applyProtection="1">
      <alignment horizontal="center" vertical="center" wrapText="1"/>
    </xf>
    <xf numFmtId="0" fontId="27" fillId="27" borderId="155" xfId="49" applyFont="1" applyFill="1" applyBorder="1" applyAlignment="1" applyProtection="1">
      <alignment horizontal="center" vertical="center" wrapText="1"/>
    </xf>
    <xf numFmtId="0" fontId="27" fillId="0" borderId="20" xfId="49" applyFont="1" applyBorder="1" applyAlignment="1" applyProtection="1">
      <alignment horizontal="center" vertical="center"/>
    </xf>
    <xf numFmtId="0" fontId="27" fillId="0" borderId="21" xfId="49" applyFont="1" applyBorder="1" applyAlignment="1" applyProtection="1">
      <alignment horizontal="center" vertical="center"/>
    </xf>
    <xf numFmtId="0" fontId="27" fillId="0" borderId="22" xfId="49" applyFont="1" applyBorder="1" applyAlignment="1" applyProtection="1">
      <alignment horizontal="center" vertical="center" wrapText="1"/>
    </xf>
    <xf numFmtId="0" fontId="27" fillId="0" borderId="23" xfId="49" applyFont="1" applyBorder="1" applyAlignment="1" applyProtection="1">
      <alignment horizontal="justify" vertical="center" wrapText="1"/>
    </xf>
    <xf numFmtId="0" fontId="27" fillId="0" borderId="24" xfId="49" applyFont="1" applyBorder="1" applyAlignment="1" applyProtection="1">
      <alignment horizontal="justify" vertical="center" wrapText="1"/>
    </xf>
    <xf numFmtId="0" fontId="27" fillId="0" borderId="25" xfId="49" applyFont="1" applyBorder="1" applyAlignment="1" applyProtection="1">
      <alignment horizontal="justify" vertical="center" wrapText="1"/>
    </xf>
    <xf numFmtId="0" fontId="27" fillId="0" borderId="174" xfId="49" applyFont="1" applyBorder="1" applyAlignment="1" applyProtection="1">
      <alignment horizontal="justify" vertical="center" wrapText="1"/>
    </xf>
    <xf numFmtId="0" fontId="27" fillId="0" borderId="12" xfId="49" applyFont="1" applyBorder="1" applyAlignment="1" applyProtection="1">
      <alignment horizontal="justify" vertical="center" wrapText="1"/>
    </xf>
    <xf numFmtId="0" fontId="27" fillId="0" borderId="26" xfId="49" applyFont="1" applyBorder="1" applyAlignment="1" applyProtection="1">
      <alignment horizontal="justify" vertical="center" wrapText="1"/>
    </xf>
    <xf numFmtId="0" fontId="27" fillId="27" borderId="168" xfId="49" applyFont="1" applyFill="1" applyBorder="1" applyAlignment="1" applyProtection="1">
      <alignment horizontal="center" vertical="center"/>
    </xf>
    <xf numFmtId="0" fontId="27" fillId="32" borderId="168" xfId="49" applyFont="1" applyFill="1" applyBorder="1" applyAlignment="1" applyProtection="1">
      <alignment horizontal="right" vertical="center"/>
    </xf>
    <xf numFmtId="0" fontId="27" fillId="32" borderId="168" xfId="0" applyFont="1" applyFill="1" applyBorder="1" applyAlignment="1" applyProtection="1">
      <alignment horizontal="right" vertical="center"/>
    </xf>
    <xf numFmtId="0" fontId="44" fillId="0" borderId="182" xfId="0" applyFont="1" applyBorder="1" applyAlignment="1" applyProtection="1">
      <alignment horizontal="left" vertical="center"/>
    </xf>
    <xf numFmtId="0" fontId="44" fillId="0" borderId="28" xfId="0" applyFont="1" applyBorder="1" applyAlignment="1" applyProtection="1">
      <alignment horizontal="left" vertical="center"/>
    </xf>
    <xf numFmtId="0" fontId="27" fillId="27" borderId="18" xfId="49" applyFont="1" applyFill="1" applyBorder="1" applyAlignment="1" applyProtection="1">
      <alignment horizontal="center" vertical="center" wrapText="1"/>
    </xf>
    <xf numFmtId="0" fontId="31" fillId="40" borderId="168" xfId="0" applyFont="1" applyFill="1" applyBorder="1" applyAlignment="1">
      <alignment horizontal="right" vertical="center"/>
    </xf>
    <xf numFmtId="0" fontId="31" fillId="40" borderId="160" xfId="0" applyFont="1" applyFill="1" applyBorder="1" applyAlignment="1">
      <alignment horizontal="right" vertical="center"/>
    </xf>
    <xf numFmtId="174" fontId="31" fillId="46" borderId="160" xfId="0" applyNumberFormat="1" applyFont="1" applyFill="1" applyBorder="1" applyAlignment="1">
      <alignment horizontal="center" vertical="center"/>
    </xf>
    <xf numFmtId="0" fontId="31" fillId="0" borderId="79" xfId="0" applyFont="1" applyBorder="1" applyAlignment="1">
      <alignment horizontal="left" vertical="center"/>
    </xf>
    <xf numFmtId="0" fontId="31" fillId="0" borderId="0" xfId="0" applyFont="1" applyBorder="1" applyAlignment="1">
      <alignment horizontal="left" vertical="center"/>
    </xf>
    <xf numFmtId="0" fontId="27" fillId="42" borderId="140" xfId="0" applyFont="1" applyFill="1" applyBorder="1" applyAlignment="1">
      <alignment horizontal="right" vertical="center"/>
    </xf>
    <xf numFmtId="0" fontId="27" fillId="42" borderId="211" xfId="0" applyFont="1" applyFill="1" applyBorder="1" applyAlignment="1">
      <alignment horizontal="right" vertical="center"/>
    </xf>
    <xf numFmtId="0" fontId="27" fillId="42" borderId="168" xfId="0" applyFont="1" applyFill="1" applyBorder="1" applyAlignment="1">
      <alignment horizontal="right" vertical="center"/>
    </xf>
    <xf numFmtId="0" fontId="27" fillId="42" borderId="160" xfId="0" applyFont="1" applyFill="1" applyBorder="1" applyAlignment="1">
      <alignment horizontal="right" vertical="center"/>
    </xf>
    <xf numFmtId="0" fontId="27" fillId="42" borderId="153" xfId="0" applyFont="1" applyFill="1" applyBorder="1" applyAlignment="1">
      <alignment horizontal="right" vertical="center"/>
    </xf>
    <xf numFmtId="0" fontId="27" fillId="42" borderId="120" xfId="0" applyFont="1" applyFill="1" applyBorder="1" applyAlignment="1">
      <alignment horizontal="right" vertical="center"/>
    </xf>
    <xf numFmtId="0" fontId="27" fillId="40" borderId="160" xfId="0" applyFont="1" applyFill="1" applyBorder="1" applyAlignment="1">
      <alignment horizontal="center" vertical="center" wrapText="1"/>
    </xf>
    <xf numFmtId="0" fontId="27" fillId="40" borderId="186" xfId="0" applyFont="1" applyFill="1" applyBorder="1" applyAlignment="1" applyProtection="1">
      <alignment horizontal="center" vertical="center" wrapText="1"/>
    </xf>
    <xf numFmtId="0" fontId="27" fillId="40" borderId="160" xfId="0" applyFont="1" applyFill="1" applyBorder="1" applyAlignment="1">
      <alignment horizontal="center" vertical="center"/>
    </xf>
    <xf numFmtId="1" fontId="31" fillId="43" borderId="205" xfId="0" applyNumberFormat="1" applyFont="1" applyFill="1" applyBorder="1" applyAlignment="1">
      <alignment horizontal="center" vertical="center"/>
    </xf>
    <xf numFmtId="1" fontId="31" fillId="43" borderId="181" xfId="0" applyNumberFormat="1" applyFont="1" applyFill="1" applyBorder="1" applyAlignment="1">
      <alignment horizontal="center" vertical="center"/>
    </xf>
    <xf numFmtId="1" fontId="31" fillId="43" borderId="206" xfId="0" applyNumberFormat="1" applyFont="1" applyFill="1" applyBorder="1" applyAlignment="1">
      <alignment horizontal="center" vertical="center"/>
    </xf>
    <xf numFmtId="1" fontId="31" fillId="43" borderId="207" xfId="0" applyNumberFormat="1" applyFont="1" applyFill="1" applyBorder="1" applyAlignment="1">
      <alignment horizontal="center" vertical="center"/>
    </xf>
    <xf numFmtId="0" fontId="47" fillId="39" borderId="199" xfId="0" applyFont="1" applyFill="1" applyBorder="1" applyAlignment="1" applyProtection="1">
      <alignment horizontal="left" vertical="center" wrapText="1"/>
    </xf>
    <xf numFmtId="0" fontId="47" fillId="39" borderId="200" xfId="0" applyFont="1" applyFill="1" applyBorder="1" applyAlignment="1" applyProtection="1">
      <alignment horizontal="left" vertical="center" wrapText="1"/>
    </xf>
    <xf numFmtId="0" fontId="32" fillId="0" borderId="0" xfId="0" applyFont="1" applyAlignment="1" applyProtection="1">
      <alignment horizontal="center" vertical="center"/>
    </xf>
    <xf numFmtId="0" fontId="31" fillId="0" borderId="196" xfId="0" applyFont="1" applyBorder="1" applyAlignment="1" applyProtection="1">
      <alignment horizontal="center" vertical="center" wrapText="1"/>
    </xf>
    <xf numFmtId="0" fontId="31" fillId="0" borderId="197" xfId="0" applyFont="1" applyBorder="1" applyAlignment="1" applyProtection="1">
      <alignment horizontal="center" vertical="center" wrapText="1"/>
    </xf>
    <xf numFmtId="0" fontId="31" fillId="0" borderId="198" xfId="0" applyFont="1" applyBorder="1" applyAlignment="1" applyProtection="1">
      <alignment horizontal="center" vertical="center" wrapText="1"/>
    </xf>
    <xf numFmtId="0" fontId="31" fillId="37" borderId="199" xfId="49" applyFont="1" applyFill="1" applyBorder="1" applyAlignment="1" applyProtection="1">
      <alignment horizontal="center" vertical="center"/>
    </xf>
    <xf numFmtId="0" fontId="31" fillId="37" borderId="200" xfId="49" applyFont="1" applyFill="1" applyBorder="1" applyAlignment="1" applyProtection="1">
      <alignment horizontal="center" vertical="center"/>
    </xf>
    <xf numFmtId="0" fontId="31" fillId="37" borderId="201" xfId="49" applyFont="1" applyFill="1" applyBorder="1" applyAlignment="1" applyProtection="1">
      <alignment horizontal="center" vertical="center"/>
    </xf>
    <xf numFmtId="0" fontId="33" fillId="0" borderId="148" xfId="33" applyFont="1" applyBorder="1" applyAlignment="1">
      <alignment horizontal="center" vertical="center" wrapText="1"/>
    </xf>
    <xf numFmtId="0" fontId="33" fillId="0" borderId="149" xfId="33" applyFont="1" applyBorder="1" applyAlignment="1">
      <alignment horizontal="center" vertical="center" wrapText="1"/>
    </xf>
    <xf numFmtId="0" fontId="33" fillId="0" borderId="150" xfId="33" applyFont="1" applyBorder="1" applyAlignment="1">
      <alignment horizontal="center" vertical="center" wrapText="1"/>
    </xf>
    <xf numFmtId="0" fontId="31" fillId="39" borderId="79" xfId="0" applyFont="1" applyFill="1" applyBorder="1" applyAlignment="1" applyProtection="1">
      <alignment horizontal="left" vertical="center"/>
    </xf>
    <xf numFmtId="0" fontId="31" fillId="39" borderId="0" xfId="0" applyFont="1" applyFill="1" applyBorder="1" applyAlignment="1" applyProtection="1">
      <alignment horizontal="left" vertical="center"/>
    </xf>
    <xf numFmtId="0" fontId="31" fillId="39" borderId="79" xfId="0" applyFont="1" applyFill="1" applyBorder="1" applyAlignment="1" applyProtection="1">
      <alignment horizontal="left" vertical="center" wrapText="1"/>
    </xf>
    <xf numFmtId="0" fontId="31" fillId="39" borderId="0" xfId="0" applyFont="1" applyFill="1" applyBorder="1" applyAlignment="1" applyProtection="1">
      <alignment horizontal="left" vertical="center" wrapText="1"/>
    </xf>
    <xf numFmtId="1" fontId="32" fillId="39" borderId="166" xfId="0" applyNumberFormat="1" applyFont="1" applyFill="1" applyBorder="1" applyAlignment="1">
      <alignment horizontal="right" vertical="center"/>
    </xf>
    <xf numFmtId="0" fontId="27" fillId="40" borderId="187" xfId="0" applyFont="1" applyFill="1" applyBorder="1" applyAlignment="1" applyProtection="1">
      <alignment horizontal="center" vertical="center" wrapText="1"/>
    </xf>
    <xf numFmtId="0" fontId="27" fillId="40" borderId="185" xfId="0" applyFont="1" applyFill="1" applyBorder="1" applyAlignment="1" applyProtection="1">
      <alignment horizontal="center" vertical="center" wrapText="1"/>
    </xf>
    <xf numFmtId="0" fontId="27" fillId="40" borderId="168" xfId="0" applyFont="1" applyFill="1" applyBorder="1" applyAlignment="1">
      <alignment horizontal="center" vertical="center"/>
    </xf>
    <xf numFmtId="0" fontId="31" fillId="22" borderId="142" xfId="0" applyFont="1" applyFill="1" applyBorder="1" applyAlignment="1" applyProtection="1">
      <alignment horizontal="center" vertical="center" wrapText="1"/>
      <protection locked="0"/>
    </xf>
    <xf numFmtId="0" fontId="31" fillId="22" borderId="172" xfId="0" applyFont="1" applyFill="1" applyBorder="1" applyAlignment="1" applyProtection="1">
      <alignment horizontal="center" vertical="center" wrapText="1"/>
      <protection locked="0"/>
    </xf>
    <xf numFmtId="0" fontId="31" fillId="22" borderId="97" xfId="0" applyFont="1" applyFill="1" applyBorder="1" applyAlignment="1" applyProtection="1">
      <alignment horizontal="center" vertical="center" wrapText="1"/>
      <protection locked="0"/>
    </xf>
    <xf numFmtId="0" fontId="31" fillId="22" borderId="79" xfId="0" applyFont="1" applyFill="1" applyBorder="1" applyAlignment="1" applyProtection="1">
      <alignment horizontal="center" vertical="center" wrapText="1"/>
      <protection locked="0"/>
    </xf>
    <xf numFmtId="0" fontId="31" fillId="22" borderId="0" xfId="0" applyFont="1" applyFill="1" applyBorder="1" applyAlignment="1" applyProtection="1">
      <alignment horizontal="center" vertical="center" wrapText="1"/>
      <protection locked="0"/>
    </xf>
    <xf numFmtId="0" fontId="31" fillId="22" borderId="80" xfId="0" applyFont="1" applyFill="1" applyBorder="1" applyAlignment="1" applyProtection="1">
      <alignment horizontal="center" vertical="center" wrapText="1"/>
      <protection locked="0"/>
    </xf>
    <xf numFmtId="0" fontId="31" fillId="40" borderId="137" xfId="0" applyFont="1" applyFill="1" applyBorder="1" applyAlignment="1">
      <alignment horizontal="right" vertical="center"/>
    </xf>
    <xf numFmtId="0" fontId="31" fillId="40" borderId="138" xfId="0" applyFont="1" applyFill="1" applyBorder="1" applyAlignment="1">
      <alignment horizontal="right" vertical="center"/>
    </xf>
    <xf numFmtId="1" fontId="31" fillId="43" borderId="120" xfId="0" applyNumberFormat="1" applyFont="1" applyFill="1" applyBorder="1" applyAlignment="1">
      <alignment horizontal="center" vertical="center"/>
    </xf>
    <xf numFmtId="1" fontId="31" fillId="43" borderId="170" xfId="0" applyNumberFormat="1" applyFont="1" applyFill="1" applyBorder="1" applyAlignment="1">
      <alignment horizontal="center" vertical="center"/>
    </xf>
    <xf numFmtId="0" fontId="31" fillId="40" borderId="202" xfId="0" applyFont="1" applyFill="1" applyBorder="1" applyAlignment="1">
      <alignment horizontal="right" vertical="center"/>
    </xf>
    <xf numFmtId="0" fontId="31" fillId="40" borderId="203" xfId="0" applyFont="1" applyFill="1" applyBorder="1" applyAlignment="1">
      <alignment horizontal="right" vertical="center"/>
    </xf>
    <xf numFmtId="0" fontId="31" fillId="40" borderId="204" xfId="0" applyFont="1" applyFill="1" applyBorder="1" applyAlignment="1">
      <alignment horizontal="right" vertical="center"/>
    </xf>
    <xf numFmtId="0" fontId="31" fillId="40" borderId="136" xfId="0" applyFont="1" applyFill="1" applyBorder="1" applyAlignment="1">
      <alignment horizontal="right" vertical="center"/>
    </xf>
    <xf numFmtId="0" fontId="31" fillId="0" borderId="49" xfId="0" applyFont="1" applyBorder="1" applyAlignment="1" applyProtection="1">
      <alignment horizontal="center" vertical="center" wrapText="1"/>
    </xf>
    <xf numFmtId="0" fontId="31" fillId="0" borderId="46" xfId="0" applyFont="1" applyBorder="1" applyAlignment="1" applyProtection="1">
      <alignment horizontal="center" vertical="center" wrapText="1"/>
    </xf>
    <xf numFmtId="0" fontId="31" fillId="0" borderId="51" xfId="0" applyFont="1" applyBorder="1" applyAlignment="1" applyProtection="1">
      <alignment horizontal="center" vertical="center" wrapText="1"/>
    </xf>
    <xf numFmtId="0" fontId="31" fillId="37" borderId="78" xfId="49" applyFont="1" applyFill="1" applyBorder="1" applyAlignment="1" applyProtection="1">
      <alignment horizontal="center" vertical="center"/>
    </xf>
    <xf numFmtId="0" fontId="31" fillId="37" borderId="15" xfId="49" applyFont="1" applyFill="1" applyBorder="1" applyAlignment="1" applyProtection="1">
      <alignment horizontal="center" vertical="center"/>
    </xf>
    <xf numFmtId="0" fontId="31" fillId="37" borderId="16" xfId="49" applyFont="1" applyFill="1" applyBorder="1" applyAlignment="1" applyProtection="1">
      <alignment horizontal="center" vertical="center"/>
    </xf>
    <xf numFmtId="0" fontId="33" fillId="0" borderId="43" xfId="33" applyFont="1" applyBorder="1" applyAlignment="1">
      <alignment horizontal="center" vertical="center" wrapText="1"/>
    </xf>
    <xf numFmtId="0" fontId="33" fillId="0" borderId="45" xfId="33" applyFont="1" applyBorder="1" applyAlignment="1">
      <alignment horizontal="center" vertical="center" wrapText="1"/>
    </xf>
    <xf numFmtId="0" fontId="33" fillId="0" borderId="44" xfId="33" applyFont="1" applyBorder="1" applyAlignment="1">
      <alignment horizontal="center" vertical="center" wrapText="1"/>
    </xf>
    <xf numFmtId="0" fontId="31" fillId="40" borderId="88" xfId="0" applyFont="1" applyFill="1" applyBorder="1" applyAlignment="1">
      <alignment horizontal="right" vertical="center"/>
    </xf>
    <xf numFmtId="0" fontId="31" fillId="40" borderId="74" xfId="0" applyFont="1" applyFill="1" applyBorder="1" applyAlignment="1">
      <alignment horizontal="right" vertical="center"/>
    </xf>
    <xf numFmtId="0" fontId="31" fillId="40" borderId="89" xfId="0" applyFont="1" applyFill="1" applyBorder="1" applyAlignment="1">
      <alignment horizontal="right" vertical="center"/>
    </xf>
    <xf numFmtId="0" fontId="31" fillId="40" borderId="76" xfId="0" applyFont="1" applyFill="1" applyBorder="1" applyAlignment="1">
      <alignment horizontal="right" vertical="center"/>
    </xf>
    <xf numFmtId="0" fontId="31" fillId="40" borderId="77" xfId="0" applyFont="1" applyFill="1" applyBorder="1" applyAlignment="1">
      <alignment horizontal="right" vertical="center"/>
    </xf>
    <xf numFmtId="0" fontId="31" fillId="22" borderId="127" xfId="0" applyFont="1" applyFill="1" applyBorder="1" applyAlignment="1" applyProtection="1">
      <alignment horizontal="center" vertical="center" wrapText="1"/>
      <protection locked="0"/>
    </xf>
    <xf numFmtId="0" fontId="31" fillId="22" borderId="128" xfId="0" applyFont="1" applyFill="1" applyBorder="1" applyAlignment="1" applyProtection="1">
      <alignment horizontal="center" vertical="center" wrapText="1"/>
      <protection locked="0"/>
    </xf>
    <xf numFmtId="0" fontId="31" fillId="22" borderId="129" xfId="0" applyFont="1" applyFill="1" applyBorder="1" applyAlignment="1" applyProtection="1">
      <alignment horizontal="center" vertical="center" wrapText="1"/>
      <protection locked="0"/>
    </xf>
    <xf numFmtId="0" fontId="27" fillId="40" borderId="90" xfId="0" applyFont="1" applyFill="1" applyBorder="1" applyAlignment="1">
      <alignment horizontal="center" vertical="center"/>
    </xf>
    <xf numFmtId="0" fontId="27" fillId="40" borderId="82" xfId="0" applyFont="1" applyFill="1" applyBorder="1" applyAlignment="1">
      <alignment horizontal="center" vertical="center" wrapText="1"/>
    </xf>
    <xf numFmtId="0" fontId="27" fillId="40" borderId="71" xfId="0" applyFont="1" applyFill="1" applyBorder="1" applyAlignment="1">
      <alignment horizontal="center" vertical="center" wrapText="1"/>
    </xf>
    <xf numFmtId="0" fontId="27" fillId="40" borderId="91" xfId="0" applyFont="1" applyFill="1" applyBorder="1" applyAlignment="1">
      <alignment horizontal="center" vertical="center"/>
    </xf>
    <xf numFmtId="0" fontId="27" fillId="40" borderId="83" xfId="0" applyFont="1" applyFill="1" applyBorder="1" applyAlignment="1">
      <alignment horizontal="center" vertical="center" wrapText="1"/>
    </xf>
    <xf numFmtId="0" fontId="27" fillId="40" borderId="85" xfId="0" applyFont="1" applyFill="1" applyBorder="1" applyAlignment="1">
      <alignment horizontal="center" vertical="center" wrapText="1"/>
    </xf>
    <xf numFmtId="0" fontId="31" fillId="40" borderId="92" xfId="0" applyFont="1" applyFill="1" applyBorder="1" applyAlignment="1">
      <alignment horizontal="right" vertical="center"/>
    </xf>
    <xf numFmtId="0" fontId="31" fillId="40" borderId="93" xfId="0" applyFont="1" applyFill="1" applyBorder="1" applyAlignment="1">
      <alignment horizontal="right" vertical="center"/>
    </xf>
    <xf numFmtId="0" fontId="27" fillId="40" borderId="91" xfId="0" applyFont="1" applyFill="1" applyBorder="1" applyAlignment="1">
      <alignment horizontal="center" vertical="center" wrapText="1"/>
    </xf>
    <xf numFmtId="0" fontId="27" fillId="40" borderId="81" xfId="0" applyFont="1" applyFill="1" applyBorder="1" applyAlignment="1">
      <alignment horizontal="center" vertical="center"/>
    </xf>
    <xf numFmtId="0" fontId="27" fillId="40" borderId="84" xfId="0" applyFont="1" applyFill="1" applyBorder="1" applyAlignment="1">
      <alignment horizontal="center" vertical="center"/>
    </xf>
    <xf numFmtId="0" fontId="27" fillId="40" borderId="72" xfId="0" applyFont="1" applyFill="1" applyBorder="1" applyAlignment="1">
      <alignment horizontal="center" vertical="center"/>
    </xf>
    <xf numFmtId="0" fontId="27" fillId="40" borderId="71" xfId="0" applyFont="1" applyFill="1" applyBorder="1" applyAlignment="1">
      <alignment horizontal="center" vertical="center"/>
    </xf>
    <xf numFmtId="0" fontId="27" fillId="40" borderId="82" xfId="0" applyFont="1" applyFill="1" applyBorder="1" applyAlignment="1">
      <alignment horizontal="center" vertical="center"/>
    </xf>
    <xf numFmtId="0" fontId="31" fillId="0" borderId="95" xfId="0" applyFont="1" applyBorder="1" applyAlignment="1" applyProtection="1">
      <alignment horizontal="center" vertical="center" wrapText="1"/>
    </xf>
    <xf numFmtId="0" fontId="31" fillId="0" borderId="96" xfId="0" applyFont="1" applyBorder="1" applyAlignment="1" applyProtection="1">
      <alignment horizontal="center" vertical="center" wrapText="1"/>
    </xf>
    <xf numFmtId="0" fontId="31" fillId="0" borderId="97" xfId="0" applyFont="1" applyBorder="1" applyAlignment="1" applyProtection="1">
      <alignment horizontal="center" vertical="center" wrapText="1"/>
    </xf>
    <xf numFmtId="0" fontId="33" fillId="0" borderId="98" xfId="33" applyFont="1" applyBorder="1" applyAlignment="1">
      <alignment horizontal="center" vertical="center" wrapText="1"/>
    </xf>
    <xf numFmtId="0" fontId="33" fillId="0" borderId="99" xfId="33" applyFont="1" applyBorder="1" applyAlignment="1">
      <alignment horizontal="center" vertical="center" wrapText="1"/>
    </xf>
    <xf numFmtId="0" fontId="33" fillId="0" borderId="100" xfId="33" applyFont="1" applyBorder="1" applyAlignment="1">
      <alignment horizontal="center" vertical="center" wrapText="1"/>
    </xf>
    <xf numFmtId="0" fontId="27" fillId="40" borderId="101" xfId="0" applyFont="1" applyFill="1" applyBorder="1" applyAlignment="1">
      <alignment horizontal="center" vertical="center"/>
    </xf>
    <xf numFmtId="0" fontId="27" fillId="40" borderId="102" xfId="0" applyFont="1" applyFill="1" applyBorder="1" applyAlignment="1">
      <alignment horizontal="center" vertical="center"/>
    </xf>
    <xf numFmtId="0" fontId="27" fillId="40" borderId="103" xfId="0" applyFont="1" applyFill="1" applyBorder="1" applyAlignment="1">
      <alignment horizontal="center" vertical="center" wrapText="1"/>
    </xf>
  </cellXfs>
  <cellStyles count="66">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Incorreto" xfId="30" builtinId="27" customBuiltin="1"/>
    <cellStyle name="Moeda" xfId="64" builtinId="4"/>
    <cellStyle name="Moeda 2" xfId="46"/>
    <cellStyle name="Moeda 3" xfId="31"/>
    <cellStyle name="Moeda 4" xfId="58"/>
    <cellStyle name="Neutra" xfId="32" builtinId="28" customBuiltin="1"/>
    <cellStyle name="Normal" xfId="0" builtinId="0"/>
    <cellStyle name="Normal 2" xfId="33"/>
    <cellStyle name="Normal 3" xfId="47"/>
    <cellStyle name="Normal 4" xfId="52"/>
    <cellStyle name="Normal 4 2" xfId="55"/>
    <cellStyle name="Normal 4 3" xfId="59"/>
    <cellStyle name="Normal 4 4" xfId="62"/>
    <cellStyle name="Normal 4 5" xfId="63"/>
    <cellStyle name="Normal 5" xfId="49"/>
    <cellStyle name="Normal 6" xfId="53"/>
    <cellStyle name="Normal 7" xfId="57"/>
    <cellStyle name="Normal 8" xfId="61"/>
    <cellStyle name="Nota" xfId="34" builtinId="10" customBuiltin="1"/>
    <cellStyle name="Porcentagem" xfId="51" builtinId="5"/>
    <cellStyle name="Porcentagem 2" xfId="35"/>
    <cellStyle name="Saída" xfId="36" builtinId="21" customBuiltin="1"/>
    <cellStyle name="TableStyleLight1" xfId="54"/>
    <cellStyle name="Texto de Aviso"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ítulo 4" xfId="43" builtinId="19" customBuiltin="1"/>
    <cellStyle name="Título 5" xfId="44"/>
    <cellStyle name="Total" xfId="45" builtinId="25" customBuiltin="1"/>
    <cellStyle name="Vírgula 2" xfId="48"/>
    <cellStyle name="Vírgula 2 2" xfId="60"/>
    <cellStyle name="Vírgula 3" xfId="50"/>
    <cellStyle name="Vírgula 3 2" xfId="56"/>
    <cellStyle name="Vírgula 4" xfId="6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9FFFF"/>
      <color rgb="FF66FFFF"/>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48</xdr:row>
      <xdr:rowOff>0</xdr:rowOff>
    </xdr:from>
    <xdr:to>
      <xdr:col>1</xdr:col>
      <xdr:colOff>12700</xdr:colOff>
      <xdr:row>48</xdr:row>
      <xdr:rowOff>203200</xdr:rowOff>
    </xdr:to>
    <xdr:sp macro="" textlink="">
      <xdr:nvSpPr>
        <xdr:cNvPr id="2" name="Text 13"/>
        <xdr:cNvSpPr txBox="1">
          <a:spLocks noChangeArrowheads="1"/>
        </xdr:cNvSpPr>
      </xdr:nvSpPr>
      <xdr:spPr bwMode="auto">
        <a:xfrm>
          <a:off x="3200400" y="5238750"/>
          <a:ext cx="127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1206500</xdr:colOff>
      <xdr:row>50</xdr:row>
      <xdr:rowOff>0</xdr:rowOff>
    </xdr:from>
    <xdr:to>
      <xdr:col>8</xdr:col>
      <xdr:colOff>50800</xdr:colOff>
      <xdr:row>50</xdr:row>
      <xdr:rowOff>203200</xdr:rowOff>
    </xdr:to>
    <xdr:sp macro="" textlink="">
      <xdr:nvSpPr>
        <xdr:cNvPr id="3" name="Text 14"/>
        <xdr:cNvSpPr txBox="1">
          <a:spLocks noChangeArrowheads="1"/>
        </xdr:cNvSpPr>
      </xdr:nvSpPr>
      <xdr:spPr bwMode="auto">
        <a:xfrm>
          <a:off x="8001000" y="5556250"/>
          <a:ext cx="8509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mercial\PROJETOS%20ORIGINAIS%202011\165%20-%20DROGASIL\CFTV%20CPD-SAC\CFTV%20CPD-SAC%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amentos e material"/>
      <sheetName val="Infra"/>
      <sheetName val="EQUIPAMENTOS - ALARME"/>
      <sheetName val="MÃO DE OBRA "/>
      <sheetName val="Soma Total"/>
      <sheetName val="COC LOCAÇÃO"/>
      <sheetName val="Petição1"/>
      <sheetName val="SAÍDA DE MATERIAS"/>
    </sheetNames>
    <sheetDataSet>
      <sheetData sheetId="0"/>
      <sheetData sheetId="1"/>
      <sheetData sheetId="2"/>
      <sheetData sheetId="3"/>
      <sheetData sheetId="4"/>
      <sheetData sheetId="5"/>
      <sheetData sheetId="6">
        <row r="13">
          <cell r="E13">
            <v>314</v>
          </cell>
        </row>
      </sheetData>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view="pageBreakPreview" topLeftCell="A4" zoomScaleNormal="90" zoomScaleSheetLayoutView="100" workbookViewId="0">
      <selection activeCell="B6" sqref="B6"/>
    </sheetView>
  </sheetViews>
  <sheetFormatPr defaultColWidth="9.140625" defaultRowHeight="12.75" x14ac:dyDescent="0.2"/>
  <cols>
    <col min="1" max="1" width="33.42578125" style="64" customWidth="1"/>
    <col min="2" max="2" width="123.5703125" style="153" customWidth="1"/>
    <col min="3" max="9" width="9.140625" style="153"/>
    <col min="10" max="10" width="15.85546875" style="153" customWidth="1"/>
    <col min="11" max="16384" width="9.140625" style="153"/>
  </cols>
  <sheetData>
    <row r="1" spans="1:2" ht="12.75" customHeight="1" x14ac:dyDescent="0.2">
      <c r="A1" s="313" t="s">
        <v>149</v>
      </c>
      <c r="B1" s="314"/>
    </row>
    <row r="2" spans="1:2" ht="13.5" thickBot="1" x14ac:dyDescent="0.25">
      <c r="A2" s="315"/>
      <c r="B2" s="316"/>
    </row>
    <row r="3" spans="1:2" ht="115.5" customHeight="1" x14ac:dyDescent="0.2">
      <c r="A3" s="317" t="s">
        <v>146</v>
      </c>
      <c r="B3" s="205" t="s">
        <v>391</v>
      </c>
    </row>
    <row r="4" spans="1:2" ht="30" x14ac:dyDescent="0.2">
      <c r="A4" s="318"/>
      <c r="B4" s="205" t="s">
        <v>285</v>
      </c>
    </row>
    <row r="5" spans="1:2" ht="45" x14ac:dyDescent="0.2">
      <c r="A5" s="318"/>
      <c r="B5" s="205" t="s">
        <v>286</v>
      </c>
    </row>
    <row r="6" spans="1:2" ht="30" x14ac:dyDescent="0.2">
      <c r="A6" s="318"/>
      <c r="B6" s="205" t="s">
        <v>287</v>
      </c>
    </row>
    <row r="7" spans="1:2" ht="15.75" customHeight="1" x14ac:dyDescent="0.2">
      <c r="A7" s="319" t="s">
        <v>373</v>
      </c>
      <c r="B7" s="320" t="s">
        <v>323</v>
      </c>
    </row>
    <row r="8" spans="1:2" ht="45" customHeight="1" x14ac:dyDescent="0.2">
      <c r="A8" s="317"/>
      <c r="B8" s="320"/>
    </row>
    <row r="9" spans="1:2" ht="31.5" x14ac:dyDescent="0.2">
      <c r="A9" s="282" t="s">
        <v>374</v>
      </c>
      <c r="B9" s="285" t="s">
        <v>375</v>
      </c>
    </row>
    <row r="10" spans="1:2" ht="31.5" x14ac:dyDescent="0.2">
      <c r="A10" s="282" t="s">
        <v>376</v>
      </c>
      <c r="B10" s="285" t="s">
        <v>377</v>
      </c>
    </row>
    <row r="11" spans="1:2" ht="135.75" x14ac:dyDescent="0.2">
      <c r="A11" s="282" t="s">
        <v>378</v>
      </c>
      <c r="B11" s="285" t="s">
        <v>379</v>
      </c>
    </row>
    <row r="12" spans="1:2" ht="45" x14ac:dyDescent="0.2">
      <c r="A12" s="282" t="s">
        <v>324</v>
      </c>
      <c r="B12" s="285" t="s">
        <v>325</v>
      </c>
    </row>
    <row r="13" spans="1:2" ht="38.25" customHeight="1" x14ac:dyDescent="0.2">
      <c r="A13" s="321" t="s">
        <v>2</v>
      </c>
      <c r="B13" s="322" t="s">
        <v>380</v>
      </c>
    </row>
    <row r="14" spans="1:2" ht="45.75" customHeight="1" x14ac:dyDescent="0.2">
      <c r="A14" s="321"/>
      <c r="B14" s="323"/>
    </row>
    <row r="15" spans="1:2" ht="31.5" x14ac:dyDescent="0.2">
      <c r="A15" s="206" t="s">
        <v>388</v>
      </c>
      <c r="B15" s="286" t="s">
        <v>381</v>
      </c>
    </row>
    <row r="16" spans="1:2" ht="45" x14ac:dyDescent="0.2">
      <c r="A16" s="207" t="s">
        <v>288</v>
      </c>
      <c r="B16" s="208" t="s">
        <v>289</v>
      </c>
    </row>
    <row r="17" spans="1:10" ht="75.75" x14ac:dyDescent="0.2">
      <c r="A17" s="281" t="s">
        <v>141</v>
      </c>
      <c r="B17" s="209" t="s">
        <v>382</v>
      </c>
    </row>
    <row r="18" spans="1:10" ht="45.75" x14ac:dyDescent="0.2">
      <c r="A18" s="282" t="s">
        <v>290</v>
      </c>
      <c r="B18" s="210" t="s">
        <v>383</v>
      </c>
      <c r="C18" s="63"/>
      <c r="D18" s="63"/>
      <c r="E18" s="63"/>
      <c r="F18" s="63"/>
      <c r="G18" s="63"/>
      <c r="H18" s="63"/>
      <c r="I18" s="154"/>
      <c r="J18" s="154"/>
    </row>
    <row r="19" spans="1:10" ht="15.75" x14ac:dyDescent="0.2">
      <c r="A19" s="282" t="s">
        <v>140</v>
      </c>
      <c r="B19" s="211" t="s">
        <v>384</v>
      </c>
    </row>
    <row r="20" spans="1:10" ht="90.75" x14ac:dyDescent="0.2">
      <c r="A20" s="282" t="s">
        <v>124</v>
      </c>
      <c r="B20" s="284" t="s">
        <v>389</v>
      </c>
    </row>
    <row r="21" spans="1:10" ht="120" x14ac:dyDescent="0.2">
      <c r="A21" s="212" t="s">
        <v>142</v>
      </c>
      <c r="B21" s="213" t="s">
        <v>385</v>
      </c>
    </row>
    <row r="22" spans="1:10" ht="105" x14ac:dyDescent="0.2">
      <c r="A22" s="283" t="s">
        <v>143</v>
      </c>
      <c r="B22" s="214" t="s">
        <v>145</v>
      </c>
    </row>
    <row r="23" spans="1:10" ht="120" x14ac:dyDescent="0.2">
      <c r="A23" s="283" t="s">
        <v>148</v>
      </c>
      <c r="B23" s="214" t="s">
        <v>147</v>
      </c>
    </row>
    <row r="24" spans="1:10" ht="31.5" x14ac:dyDescent="0.2">
      <c r="A24" s="212" t="s">
        <v>386</v>
      </c>
      <c r="B24" s="215" t="s">
        <v>390</v>
      </c>
    </row>
    <row r="25" spans="1:10" x14ac:dyDescent="0.2">
      <c r="A25" s="307" t="s">
        <v>291</v>
      </c>
      <c r="B25" s="308"/>
    </row>
    <row r="26" spans="1:10" x14ac:dyDescent="0.2">
      <c r="A26" s="309"/>
      <c r="B26" s="310"/>
    </row>
    <row r="27" spans="1:10" x14ac:dyDescent="0.2">
      <c r="A27" s="311" t="s">
        <v>387</v>
      </c>
      <c r="B27" s="312"/>
    </row>
    <row r="28" spans="1:10" x14ac:dyDescent="0.2">
      <c r="A28" s="311"/>
      <c r="B28" s="312"/>
    </row>
    <row r="29" spans="1:10" x14ac:dyDescent="0.2">
      <c r="A29" s="311"/>
      <c r="B29" s="312"/>
    </row>
    <row r="30" spans="1:10" x14ac:dyDescent="0.2">
      <c r="A30" s="311"/>
      <c r="B30" s="312"/>
    </row>
    <row r="31" spans="1:10" x14ac:dyDescent="0.2">
      <c r="A31" s="311"/>
      <c r="B31" s="312"/>
    </row>
    <row r="32" spans="1:10" x14ac:dyDescent="0.2">
      <c r="A32" s="311"/>
      <c r="B32" s="312"/>
    </row>
    <row r="33" spans="1:2" x14ac:dyDescent="0.2">
      <c r="A33" s="311"/>
      <c r="B33" s="312"/>
    </row>
    <row r="34" spans="1:2" x14ac:dyDescent="0.2">
      <c r="A34" s="311"/>
      <c r="B34" s="312"/>
    </row>
    <row r="35" spans="1:2" x14ac:dyDescent="0.2">
      <c r="A35" s="311"/>
      <c r="B35" s="312"/>
    </row>
    <row r="36" spans="1:2" x14ac:dyDescent="0.2">
      <c r="A36" s="311"/>
      <c r="B36" s="312"/>
    </row>
    <row r="37" spans="1:2" x14ac:dyDescent="0.2">
      <c r="A37" s="311"/>
      <c r="B37" s="312"/>
    </row>
    <row r="38" spans="1:2" ht="8.25" customHeight="1" x14ac:dyDescent="0.2">
      <c r="A38" s="311"/>
      <c r="B38" s="312"/>
    </row>
    <row r="39" spans="1:2" ht="36.75" customHeight="1" thickBot="1" x14ac:dyDescent="0.25">
      <c r="A39" s="305" t="s">
        <v>412</v>
      </c>
      <c r="B39" s="306"/>
    </row>
    <row r="40" spans="1:2" x14ac:dyDescent="0.2">
      <c r="A40" s="304"/>
      <c r="B40" s="304"/>
    </row>
    <row r="41" spans="1:2" x14ac:dyDescent="0.2">
      <c r="A41" s="304"/>
      <c r="B41" s="304"/>
    </row>
  </sheetData>
  <mergeCells count="9">
    <mergeCell ref="A39:B39"/>
    <mergeCell ref="A25:B26"/>
    <mergeCell ref="A27:B38"/>
    <mergeCell ref="A1:B2"/>
    <mergeCell ref="A3:A6"/>
    <mergeCell ref="A7:A8"/>
    <mergeCell ref="B7:B8"/>
    <mergeCell ref="A13:A14"/>
    <mergeCell ref="B13:B14"/>
  </mergeCells>
  <printOptions horizontalCentered="1" verticalCentered="1"/>
  <pageMargins left="1.1023622047244095" right="0.51181102362204722" top="0.59055118110236227" bottom="1.1811023622047245" header="0.51181102362204722" footer="0.31496062992125984"/>
  <pageSetup paperSize="9" scale="47" orientation="portrait" r:id="rId1"/>
  <headerFooter>
    <oddHeader>&amp;RPlanilha Modelo (Nome da Empresa)</oddHeader>
    <oddFooter>&amp;C&amp;A - Pag.&amp;P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52"/>
  <sheetViews>
    <sheetView topLeftCell="A13" zoomScaleNormal="100" workbookViewId="0">
      <selection activeCell="B72" sqref="B72:F72"/>
    </sheetView>
  </sheetViews>
  <sheetFormatPr defaultColWidth="11.42578125" defaultRowHeight="16.5" x14ac:dyDescent="0.3"/>
  <cols>
    <col min="1" max="1" width="3" style="100" bestFit="1" customWidth="1"/>
    <col min="2" max="2" width="44.28515625" style="100" customWidth="1"/>
    <col min="3" max="8" width="14.5703125" style="100" customWidth="1"/>
    <col min="9" max="16384" width="11.42578125" style="100"/>
  </cols>
  <sheetData>
    <row r="1" spans="1:247" ht="29.1" customHeight="1" x14ac:dyDescent="0.3">
      <c r="B1" s="622" t="s">
        <v>280</v>
      </c>
      <c r="C1" s="623"/>
      <c r="D1" s="623"/>
      <c r="E1" s="624"/>
      <c r="F1" s="104"/>
    </row>
    <row r="2" spans="1:247" ht="29.1" customHeight="1" thickBot="1" x14ac:dyDescent="0.35">
      <c r="B2" s="594" t="s">
        <v>273</v>
      </c>
      <c r="C2" s="595"/>
      <c r="D2" s="595"/>
      <c r="E2" s="596"/>
      <c r="F2" s="104"/>
    </row>
    <row r="3" spans="1:247" s="104" customFormat="1" ht="57.95" customHeight="1" thickBot="1" x14ac:dyDescent="0.35">
      <c r="B3" s="625" t="s">
        <v>337</v>
      </c>
      <c r="C3" s="626"/>
      <c r="D3" s="626"/>
      <c r="E3" s="627"/>
    </row>
    <row r="4" spans="1:247" ht="15.95" customHeight="1" thickBot="1" x14ac:dyDescent="0.35">
      <c r="B4" s="580" t="s">
        <v>322</v>
      </c>
      <c r="C4" s="581"/>
      <c r="D4" s="581"/>
      <c r="E4" s="582"/>
    </row>
    <row r="5" spans="1:247" s="104" customFormat="1" ht="15.95" customHeight="1" thickBot="1" x14ac:dyDescent="0.35">
      <c r="B5" s="628" t="s">
        <v>236</v>
      </c>
      <c r="C5" s="609" t="s">
        <v>275</v>
      </c>
      <c r="D5" s="629" t="s">
        <v>234</v>
      </c>
      <c r="E5" s="630" t="s">
        <v>233</v>
      </c>
      <c r="F5" s="100"/>
      <c r="G5" s="100"/>
      <c r="H5" s="100"/>
    </row>
    <row r="6" spans="1:247" s="104" customFormat="1" ht="29.45" customHeight="1" thickBot="1" x14ac:dyDescent="0.35">
      <c r="B6" s="628"/>
      <c r="C6" s="610"/>
      <c r="D6" s="629"/>
      <c r="E6" s="630"/>
      <c r="F6" s="100"/>
      <c r="G6" s="100"/>
      <c r="H6" s="100"/>
      <c r="IF6" s="110"/>
      <c r="IG6" s="110"/>
      <c r="IH6" s="110"/>
      <c r="II6" s="110"/>
      <c r="IJ6" s="110"/>
      <c r="IK6" s="110"/>
      <c r="IL6" s="110"/>
      <c r="IM6" s="110"/>
    </row>
    <row r="7" spans="1:247" s="104" customFormat="1" ht="15.95" customHeight="1" x14ac:dyDescent="0.3">
      <c r="B7" s="117" t="s">
        <v>232</v>
      </c>
      <c r="C7" s="111">
        <f ca="1">'Quadro Resumo M² - SEAPL'!C63</f>
        <v>0</v>
      </c>
      <c r="D7" s="112">
        <v>10281.65</v>
      </c>
      <c r="E7" s="118">
        <f ca="1">ROUND(D7*C7,2)</f>
        <v>0</v>
      </c>
      <c r="F7" s="100"/>
      <c r="G7" s="100"/>
      <c r="IE7" s="110"/>
      <c r="IF7" s="110"/>
      <c r="IG7" s="110"/>
      <c r="IH7" s="110"/>
      <c r="II7" s="110"/>
      <c r="IJ7" s="110"/>
      <c r="IK7" s="110"/>
      <c r="IL7" s="110"/>
    </row>
    <row r="8" spans="1:247" s="104" customFormat="1" ht="15.95" customHeight="1" x14ac:dyDescent="0.3">
      <c r="B8" s="119" t="s">
        <v>230</v>
      </c>
      <c r="C8" s="111">
        <f ca="1">'Quadro Resumo M² - SEAPL'!C65</f>
        <v>0</v>
      </c>
      <c r="D8" s="112">
        <v>1381.17</v>
      </c>
      <c r="E8" s="118">
        <f ca="1">ROUND(D8*C8,2)</f>
        <v>0</v>
      </c>
      <c r="F8" s="100"/>
      <c r="G8" s="100"/>
      <c r="IE8" s="110"/>
      <c r="IF8" s="110"/>
      <c r="IG8" s="110"/>
      <c r="IH8" s="110"/>
      <c r="II8" s="110"/>
      <c r="IJ8" s="110"/>
      <c r="IK8" s="110"/>
      <c r="IL8" s="110"/>
    </row>
    <row r="9" spans="1:247" s="104" customFormat="1" ht="15.95" customHeight="1" x14ac:dyDescent="0.3">
      <c r="B9" s="119" t="s">
        <v>248</v>
      </c>
      <c r="C9" s="111">
        <f ca="1">'Quadro Resumo M² - SEAPL'!C66</f>
        <v>0</v>
      </c>
      <c r="D9" s="112">
        <v>1207</v>
      </c>
      <c r="E9" s="118">
        <f t="shared" ref="E9:E11" ca="1" si="0">ROUND(D9*C9,2)</f>
        <v>0</v>
      </c>
      <c r="F9" s="100"/>
      <c r="G9" s="100"/>
    </row>
    <row r="10" spans="1:247" s="104" customFormat="1" ht="15.95" customHeight="1" x14ac:dyDescent="0.3">
      <c r="B10" s="119" t="s">
        <v>249</v>
      </c>
      <c r="C10" s="111">
        <f ca="1">'Quadro Resumo M² - SEAPL'!C67</f>
        <v>0</v>
      </c>
      <c r="D10" s="112">
        <v>797</v>
      </c>
      <c r="E10" s="118">
        <f t="shared" ca="1" si="0"/>
        <v>0</v>
      </c>
      <c r="F10" s="100"/>
      <c r="G10" s="100"/>
    </row>
    <row r="11" spans="1:247" s="104" customFormat="1" ht="15.95" customHeight="1" x14ac:dyDescent="0.3">
      <c r="B11" s="119" t="s">
        <v>250</v>
      </c>
      <c r="C11" s="111">
        <f ca="1">'Quadro Resumo M² - SEAPL'!C68</f>
        <v>0</v>
      </c>
      <c r="D11" s="112">
        <v>660</v>
      </c>
      <c r="E11" s="118">
        <f t="shared" ca="1" si="0"/>
        <v>0</v>
      </c>
      <c r="F11" s="100"/>
      <c r="G11" s="100"/>
    </row>
    <row r="12" spans="1:247" s="104" customFormat="1" ht="15.95" customHeight="1" x14ac:dyDescent="0.3">
      <c r="A12" s="113" t="s">
        <v>231</v>
      </c>
      <c r="B12" s="600" t="s">
        <v>229</v>
      </c>
      <c r="C12" s="601"/>
      <c r="D12" s="601"/>
      <c r="E12" s="118">
        <f ca="1">SUM(E7:E11)</f>
        <v>0</v>
      </c>
      <c r="F12" s="100"/>
      <c r="G12" s="100"/>
      <c r="H12" s="100"/>
    </row>
    <row r="13" spans="1:247" s="104" customFormat="1" ht="15.95" customHeight="1" x14ac:dyDescent="0.3">
      <c r="A13" s="113"/>
      <c r="B13" s="602" t="s">
        <v>261</v>
      </c>
      <c r="C13" s="603"/>
      <c r="D13" s="604"/>
      <c r="E13" s="118" t="e">
        <f>'Quadro Resumo M² - SEAPL'!#REF!</f>
        <v>#REF!</v>
      </c>
      <c r="F13" s="100"/>
      <c r="G13" s="100"/>
      <c r="H13" s="100"/>
    </row>
    <row r="14" spans="1:247" s="104" customFormat="1" ht="15.95" customHeight="1" x14ac:dyDescent="0.3">
      <c r="A14" s="107"/>
      <c r="B14" s="600" t="s">
        <v>228</v>
      </c>
      <c r="C14" s="601"/>
      <c r="D14" s="601"/>
      <c r="E14" s="118" t="e">
        <f ca="1">SUM(E12:E13)*12</f>
        <v>#REF!</v>
      </c>
      <c r="F14" s="100"/>
      <c r="G14" s="100"/>
      <c r="H14" s="102"/>
    </row>
    <row r="15" spans="1:247" x14ac:dyDescent="0.3">
      <c r="B15" s="115"/>
      <c r="C15" s="102"/>
      <c r="D15" s="102"/>
      <c r="E15" s="116"/>
    </row>
    <row r="16" spans="1:247" ht="17.25" thickBot="1" x14ac:dyDescent="0.35">
      <c r="B16" s="115"/>
      <c r="C16" s="102"/>
      <c r="D16" s="102"/>
      <c r="E16" s="116"/>
    </row>
    <row r="17" spans="2:247" ht="17.25" thickBot="1" x14ac:dyDescent="0.35">
      <c r="B17" s="605" t="s">
        <v>269</v>
      </c>
      <c r="C17" s="606"/>
      <c r="D17" s="606"/>
      <c r="E17" s="607"/>
    </row>
    <row r="18" spans="2:247" s="104" customFormat="1" ht="15.95" customHeight="1" thickBot="1" x14ac:dyDescent="0.35">
      <c r="B18" s="628" t="s">
        <v>236</v>
      </c>
      <c r="C18" s="609" t="s">
        <v>275</v>
      </c>
      <c r="D18" s="629" t="s">
        <v>234</v>
      </c>
      <c r="E18" s="612" t="s">
        <v>276</v>
      </c>
      <c r="F18" s="100"/>
      <c r="G18" s="100"/>
      <c r="H18" s="100"/>
    </row>
    <row r="19" spans="2:247" s="104" customFormat="1" ht="29.45" customHeight="1" thickBot="1" x14ac:dyDescent="0.35">
      <c r="B19" s="628"/>
      <c r="C19" s="610"/>
      <c r="D19" s="629"/>
      <c r="E19" s="613"/>
      <c r="F19" s="100"/>
      <c r="G19" s="100"/>
      <c r="H19" s="100"/>
      <c r="IF19" s="110"/>
      <c r="IG19" s="110"/>
      <c r="IH19" s="110"/>
      <c r="II19" s="110"/>
      <c r="IJ19" s="110"/>
      <c r="IK19" s="110"/>
      <c r="IL19" s="110"/>
      <c r="IM19" s="110"/>
    </row>
    <row r="20" spans="2:247" x14ac:dyDescent="0.3">
      <c r="B20" s="117" t="s">
        <v>232</v>
      </c>
      <c r="C20" s="111">
        <f>'Orçamentos SEACA'!C85</f>
        <v>12.18</v>
      </c>
      <c r="D20" s="112">
        <v>10415.94</v>
      </c>
      <c r="E20" s="118">
        <f>ROUND(D20*C20,2)</f>
        <v>126866.15</v>
      </c>
    </row>
    <row r="21" spans="2:247" x14ac:dyDescent="0.3">
      <c r="B21" s="119" t="s">
        <v>230</v>
      </c>
      <c r="C21" s="111">
        <f>'Orçamentos SEACA'!C86</f>
        <v>5.88</v>
      </c>
      <c r="D21" s="112">
        <v>1410.02</v>
      </c>
      <c r="E21" s="118">
        <f>ROUND(D21*C21,2)</f>
        <v>8290.92</v>
      </c>
    </row>
    <row r="22" spans="2:247" x14ac:dyDescent="0.3">
      <c r="B22" s="119" t="s">
        <v>248</v>
      </c>
      <c r="C22" s="111">
        <f>'Orçamentos SEACA'!C87</f>
        <v>5.2</v>
      </c>
      <c r="D22" s="112">
        <v>1207</v>
      </c>
      <c r="E22" s="118">
        <f t="shared" ref="E22:E24" si="1">ROUND(D22*C22,2)</f>
        <v>6276.4</v>
      </c>
    </row>
    <row r="23" spans="2:247" x14ac:dyDescent="0.3">
      <c r="B23" s="119" t="s">
        <v>249</v>
      </c>
      <c r="C23" s="111">
        <f>'Orçamentos SEACA'!C88</f>
        <v>3.75</v>
      </c>
      <c r="D23" s="112">
        <v>797</v>
      </c>
      <c r="E23" s="118">
        <f t="shared" si="1"/>
        <v>2988.75</v>
      </c>
    </row>
    <row r="24" spans="2:247" x14ac:dyDescent="0.3">
      <c r="B24" s="119" t="s">
        <v>250</v>
      </c>
      <c r="C24" s="111">
        <f>'Orçamentos SEACA'!C89</f>
        <v>13.6</v>
      </c>
      <c r="D24" s="112">
        <v>670.32</v>
      </c>
      <c r="E24" s="118">
        <f t="shared" si="1"/>
        <v>9116.35</v>
      </c>
    </row>
    <row r="25" spans="2:247" x14ac:dyDescent="0.3">
      <c r="B25" s="600" t="s">
        <v>229</v>
      </c>
      <c r="C25" s="601"/>
      <c r="D25" s="601"/>
      <c r="E25" s="118">
        <f>SUM(E20:E24)</f>
        <v>153538.57</v>
      </c>
    </row>
    <row r="26" spans="2:247" x14ac:dyDescent="0.3">
      <c r="B26" s="602" t="s">
        <v>261</v>
      </c>
      <c r="C26" s="603"/>
      <c r="D26" s="604"/>
      <c r="E26" s="118">
        <f>'Orçamentos SEACA'!E91</f>
        <v>10789.03</v>
      </c>
    </row>
    <row r="27" spans="2:247" x14ac:dyDescent="0.3">
      <c r="B27" s="600" t="s">
        <v>228</v>
      </c>
      <c r="C27" s="601"/>
      <c r="D27" s="601"/>
      <c r="E27" s="118">
        <f>SUM(E25:E26)*12</f>
        <v>1971931.2</v>
      </c>
    </row>
    <row r="28" spans="2:247" x14ac:dyDescent="0.3">
      <c r="B28" s="115"/>
      <c r="C28" s="102"/>
      <c r="D28" s="102"/>
      <c r="E28" s="116"/>
    </row>
    <row r="29" spans="2:247" ht="17.25" thickBot="1" x14ac:dyDescent="0.35">
      <c r="B29" s="115"/>
      <c r="C29" s="102"/>
      <c r="D29" s="102"/>
      <c r="E29" s="116"/>
    </row>
    <row r="30" spans="2:247" ht="17.25" thickBot="1" x14ac:dyDescent="0.35">
      <c r="B30" s="605" t="s">
        <v>270</v>
      </c>
      <c r="C30" s="606"/>
      <c r="D30" s="606"/>
      <c r="E30" s="607"/>
    </row>
    <row r="31" spans="2:247" s="104" customFormat="1" ht="15.95" customHeight="1" thickBot="1" x14ac:dyDescent="0.35">
      <c r="B31" s="628" t="s">
        <v>236</v>
      </c>
      <c r="C31" s="609" t="s">
        <v>275</v>
      </c>
      <c r="D31" s="629" t="s">
        <v>234</v>
      </c>
      <c r="E31" s="630" t="s">
        <v>233</v>
      </c>
      <c r="F31" s="100"/>
      <c r="G31" s="100"/>
      <c r="H31" s="100"/>
    </row>
    <row r="32" spans="2:247" s="104" customFormat="1" ht="29.45" customHeight="1" thickBot="1" x14ac:dyDescent="0.35">
      <c r="B32" s="628"/>
      <c r="C32" s="610"/>
      <c r="D32" s="629"/>
      <c r="E32" s="630"/>
      <c r="F32" s="100"/>
      <c r="G32" s="100"/>
      <c r="H32" s="100"/>
      <c r="IF32" s="110"/>
      <c r="IG32" s="110"/>
      <c r="IH32" s="110"/>
      <c r="II32" s="110"/>
      <c r="IJ32" s="110"/>
      <c r="IK32" s="110"/>
      <c r="IL32" s="110"/>
      <c r="IM32" s="110"/>
    </row>
    <row r="33" spans="2:5" x14ac:dyDescent="0.3">
      <c r="B33" s="117" t="s">
        <v>232</v>
      </c>
      <c r="C33" s="111">
        <f ca="1" xml:space="preserve"> AVERAGE(C20,C7)</f>
        <v>6.09</v>
      </c>
      <c r="D33" s="112">
        <v>10281.65</v>
      </c>
      <c r="E33" s="118">
        <f ca="1">ROUND(D33*C33,2)</f>
        <v>62615.25</v>
      </c>
    </row>
    <row r="34" spans="2:5" x14ac:dyDescent="0.3">
      <c r="B34" s="119" t="s">
        <v>230</v>
      </c>
      <c r="C34" s="111">
        <f ca="1" xml:space="preserve"> AVERAGE(C21,C8)</f>
        <v>2.94</v>
      </c>
      <c r="D34" s="112">
        <v>1381.17</v>
      </c>
      <c r="E34" s="118">
        <f ca="1">ROUND(D34*C34,2)</f>
        <v>4060.64</v>
      </c>
    </row>
    <row r="35" spans="2:5" x14ac:dyDescent="0.3">
      <c r="B35" s="119" t="s">
        <v>248</v>
      </c>
      <c r="C35" s="111">
        <f ca="1" xml:space="preserve"> AVERAGE(C22,C9)</f>
        <v>2.6</v>
      </c>
      <c r="D35" s="112">
        <v>1207</v>
      </c>
      <c r="E35" s="118">
        <f t="shared" ref="E35:E37" ca="1" si="2">ROUND(D35*C35,2)</f>
        <v>3138.2</v>
      </c>
    </row>
    <row r="36" spans="2:5" x14ac:dyDescent="0.3">
      <c r="B36" s="119" t="s">
        <v>249</v>
      </c>
      <c r="C36" s="111">
        <f ca="1" xml:space="preserve"> AVERAGE(C23,C10)</f>
        <v>1.88</v>
      </c>
      <c r="D36" s="112">
        <v>797</v>
      </c>
      <c r="E36" s="118">
        <f t="shared" ca="1" si="2"/>
        <v>1498.36</v>
      </c>
    </row>
    <row r="37" spans="2:5" x14ac:dyDescent="0.3">
      <c r="B37" s="119" t="s">
        <v>250</v>
      </c>
      <c r="C37" s="111">
        <f ca="1" xml:space="preserve"> AVERAGE(C24,C11)</f>
        <v>6.8</v>
      </c>
      <c r="D37" s="112">
        <v>660</v>
      </c>
      <c r="E37" s="118">
        <f t="shared" ca="1" si="2"/>
        <v>4488</v>
      </c>
    </row>
    <row r="38" spans="2:5" x14ac:dyDescent="0.3">
      <c r="B38" s="600" t="s">
        <v>229</v>
      </c>
      <c r="C38" s="601"/>
      <c r="D38" s="601"/>
      <c r="E38" s="118">
        <f ca="1">SUM(E33:E37)</f>
        <v>75800.45</v>
      </c>
    </row>
    <row r="39" spans="2:5" x14ac:dyDescent="0.3">
      <c r="B39" s="602" t="s">
        <v>261</v>
      </c>
      <c r="C39" s="603"/>
      <c r="D39" s="604"/>
      <c r="E39" s="118" t="e">
        <f>AVERAGE(E26,E13)</f>
        <v>#REF!</v>
      </c>
    </row>
    <row r="40" spans="2:5" ht="17.25" thickBot="1" x14ac:dyDescent="0.35">
      <c r="B40" s="614" t="s">
        <v>228</v>
      </c>
      <c r="C40" s="615"/>
      <c r="D40" s="615"/>
      <c r="E40" s="122" t="e">
        <f ca="1">SUM(E38:E39)*12</f>
        <v>#REF!</v>
      </c>
    </row>
    <row r="51" ht="10.5" customHeight="1" x14ac:dyDescent="0.3"/>
    <row r="52" ht="10.5" customHeight="1" x14ac:dyDescent="0.3"/>
  </sheetData>
  <mergeCells count="27">
    <mergeCell ref="B2:E2"/>
    <mergeCell ref="D5:D6"/>
    <mergeCell ref="E5:E6"/>
    <mergeCell ref="B38:D38"/>
    <mergeCell ref="B39:D39"/>
    <mergeCell ref="B40:D40"/>
    <mergeCell ref="B30:E30"/>
    <mergeCell ref="B31:B32"/>
    <mergeCell ref="C31:C32"/>
    <mergeCell ref="D31:D32"/>
    <mergeCell ref="E31:E32"/>
    <mergeCell ref="B1:E1"/>
    <mergeCell ref="B3:E3"/>
    <mergeCell ref="B25:D25"/>
    <mergeCell ref="B26:D26"/>
    <mergeCell ref="B27:D27"/>
    <mergeCell ref="B12:D12"/>
    <mergeCell ref="B13:D13"/>
    <mergeCell ref="B14:D14"/>
    <mergeCell ref="B17:E17"/>
    <mergeCell ref="B18:B19"/>
    <mergeCell ref="C18:C19"/>
    <mergeCell ref="D18:D19"/>
    <mergeCell ref="E18:E19"/>
    <mergeCell ref="B4:E4"/>
    <mergeCell ref="B5:B6"/>
    <mergeCell ref="C5:C6"/>
  </mergeCells>
  <dataValidations count="1">
    <dataValidation type="custom" allowBlank="1" showErrorMessage="1" errorTitle="Erro" error="Não é permitido escrever nesta célula" sqref="IP983006 SL983006 ACH983006 AMD983006 AVZ983006 BFV983006 BPR983006 BZN983006 CJJ983006 CTF983006 DDB983006 DMX983006 DWT983006 EGP983006 EQL983006 FAH983006 FKD983006 FTZ983006 GDV983006 GNR983006 GXN983006 HHJ983006 HRF983006 IBB983006 IKX983006 IUT983006 JEP983006 JOL983006 JYH983006 KID983006 KRZ983006 LBV983006 LLR983006 LVN983006 MFJ983006 MPF983006 MZB983006 NIX983006 NST983006 OCP983006 OML983006 OWH983006 PGD983006 PPZ983006 PZV983006 QJR983006 QTN983006 RDJ983006 RNF983006 RXB983006 SGX983006 SQT983006 TAP983006 TKL983006 TUH983006 UED983006 UNZ983006 UXV983006 VHR983006 VRN983006 WBJ983006 WLF983006 WVB983006 IP65502 SL65502 ACH65502 AMD65502 AVZ65502 BFV65502 BPR65502 BZN65502 CJJ65502 CTF65502 DDB65502 DMX65502 DWT65502 EGP65502 EQL65502 FAH65502 FKD65502 FTZ65502 GDV65502 GNR65502 GXN65502 HHJ65502 HRF65502 IBB65502 IKX65502 IUT65502 JEP65502 JOL65502 JYH65502 KID65502 KRZ65502 LBV65502 LLR65502 LVN65502 MFJ65502 MPF65502 MZB65502 NIX65502 NST65502 OCP65502 OML65502 OWH65502 PGD65502 PPZ65502 PZV65502 QJR65502 QTN65502 RDJ65502 RNF65502 RXB65502 SGX65502 SQT65502 TAP65502 TKL65502 TUH65502 UED65502 UNZ65502 UXV65502 VHR65502 VRN65502 WBJ65502 WLF65502 WVB65502 IP131038 SL131038 ACH131038 AMD131038 AVZ131038 BFV131038 BPR131038 BZN131038 CJJ131038 CTF131038 DDB131038 DMX131038 DWT131038 EGP131038 EQL131038 FAH131038 FKD131038 FTZ131038 GDV131038 GNR131038 GXN131038 HHJ131038 HRF131038 IBB131038 IKX131038 IUT131038 JEP131038 JOL131038 JYH131038 KID131038 KRZ131038 LBV131038 LLR131038 LVN131038 MFJ131038 MPF131038 MZB131038 NIX131038 NST131038 OCP131038 OML131038 OWH131038 PGD131038 PPZ131038 PZV131038 QJR131038 QTN131038 RDJ131038 RNF131038 RXB131038 SGX131038 SQT131038 TAP131038 TKL131038 TUH131038 UED131038 UNZ131038 UXV131038 VHR131038 VRN131038 WBJ131038 WLF131038 WVB131038 IP196574 SL196574 ACH196574 AMD196574 AVZ196574 BFV196574 BPR196574 BZN196574 CJJ196574 CTF196574 DDB196574 DMX196574 DWT196574 EGP196574 EQL196574 FAH196574 FKD196574 FTZ196574 GDV196574 GNR196574 GXN196574 HHJ196574 HRF196574 IBB196574 IKX196574 IUT196574 JEP196574 JOL196574 JYH196574 KID196574 KRZ196574 LBV196574 LLR196574 LVN196574 MFJ196574 MPF196574 MZB196574 NIX196574 NST196574 OCP196574 OML196574 OWH196574 PGD196574 PPZ196574 PZV196574 QJR196574 QTN196574 RDJ196574 RNF196574 RXB196574 SGX196574 SQT196574 TAP196574 TKL196574 TUH196574 UED196574 UNZ196574 UXV196574 VHR196574 VRN196574 WBJ196574 WLF196574 WVB196574 IP262110 SL262110 ACH262110 AMD262110 AVZ262110 BFV262110 BPR262110 BZN262110 CJJ262110 CTF262110 DDB262110 DMX262110 DWT262110 EGP262110 EQL262110 FAH262110 FKD262110 FTZ262110 GDV262110 GNR262110 GXN262110 HHJ262110 HRF262110 IBB262110 IKX262110 IUT262110 JEP262110 JOL262110 JYH262110 KID262110 KRZ262110 LBV262110 LLR262110 LVN262110 MFJ262110 MPF262110 MZB262110 NIX262110 NST262110 OCP262110 OML262110 OWH262110 PGD262110 PPZ262110 PZV262110 QJR262110 QTN262110 RDJ262110 RNF262110 RXB262110 SGX262110 SQT262110 TAP262110 TKL262110 TUH262110 UED262110 UNZ262110 UXV262110 VHR262110 VRN262110 WBJ262110 WLF262110 WVB262110 IP327646 SL327646 ACH327646 AMD327646 AVZ327646 BFV327646 BPR327646 BZN327646 CJJ327646 CTF327646 DDB327646 DMX327646 DWT327646 EGP327646 EQL327646 FAH327646 FKD327646 FTZ327646 GDV327646 GNR327646 GXN327646 HHJ327646 HRF327646 IBB327646 IKX327646 IUT327646 JEP327646 JOL327646 JYH327646 KID327646 KRZ327646 LBV327646 LLR327646 LVN327646 MFJ327646 MPF327646 MZB327646 NIX327646 NST327646 OCP327646 OML327646 OWH327646 PGD327646 PPZ327646 PZV327646 QJR327646 QTN327646 RDJ327646 RNF327646 RXB327646 SGX327646 SQT327646 TAP327646 TKL327646 TUH327646 UED327646 UNZ327646 UXV327646 VHR327646 VRN327646 WBJ327646 WLF327646 WVB327646 IP393182 SL393182 ACH393182 AMD393182 AVZ393182 BFV393182 BPR393182 BZN393182 CJJ393182 CTF393182 DDB393182 DMX393182 DWT393182 EGP393182 EQL393182 FAH393182 FKD393182 FTZ393182 GDV393182 GNR393182 GXN393182 HHJ393182 HRF393182 IBB393182 IKX393182 IUT393182 JEP393182 JOL393182 JYH393182 KID393182 KRZ393182 LBV393182 LLR393182 LVN393182 MFJ393182 MPF393182 MZB393182 NIX393182 NST393182 OCP393182 OML393182 OWH393182 PGD393182 PPZ393182 PZV393182 QJR393182 QTN393182 RDJ393182 RNF393182 RXB393182 SGX393182 SQT393182 TAP393182 TKL393182 TUH393182 UED393182 UNZ393182 UXV393182 VHR393182 VRN393182 WBJ393182 WLF393182 WVB393182 IP458718 SL458718 ACH458718 AMD458718 AVZ458718 BFV458718 BPR458718 BZN458718 CJJ458718 CTF458718 DDB458718 DMX458718 DWT458718 EGP458718 EQL458718 FAH458718 FKD458718 FTZ458718 GDV458718 GNR458718 GXN458718 HHJ458718 HRF458718 IBB458718 IKX458718 IUT458718 JEP458718 JOL458718 JYH458718 KID458718 KRZ458718 LBV458718 LLR458718 LVN458718 MFJ458718 MPF458718 MZB458718 NIX458718 NST458718 OCP458718 OML458718 OWH458718 PGD458718 PPZ458718 PZV458718 QJR458718 QTN458718 RDJ458718 RNF458718 RXB458718 SGX458718 SQT458718 TAP458718 TKL458718 TUH458718 UED458718 UNZ458718 UXV458718 VHR458718 VRN458718 WBJ458718 WLF458718 WVB458718 IP524254 SL524254 ACH524254 AMD524254 AVZ524254 BFV524254 BPR524254 BZN524254 CJJ524254 CTF524254 DDB524254 DMX524254 DWT524254 EGP524254 EQL524254 FAH524254 FKD524254 FTZ524254 GDV524254 GNR524254 GXN524254 HHJ524254 HRF524254 IBB524254 IKX524254 IUT524254 JEP524254 JOL524254 JYH524254 KID524254 KRZ524254 LBV524254 LLR524254 LVN524254 MFJ524254 MPF524254 MZB524254 NIX524254 NST524254 OCP524254 OML524254 OWH524254 PGD524254 PPZ524254 PZV524254 QJR524254 QTN524254 RDJ524254 RNF524254 RXB524254 SGX524254 SQT524254 TAP524254 TKL524254 TUH524254 UED524254 UNZ524254 UXV524254 VHR524254 VRN524254 WBJ524254 WLF524254 WVB524254 IP589790 SL589790 ACH589790 AMD589790 AVZ589790 BFV589790 BPR589790 BZN589790 CJJ589790 CTF589790 DDB589790 DMX589790 DWT589790 EGP589790 EQL589790 FAH589790 FKD589790 FTZ589790 GDV589790 GNR589790 GXN589790 HHJ589790 HRF589790 IBB589790 IKX589790 IUT589790 JEP589790 JOL589790 JYH589790 KID589790 KRZ589790 LBV589790 LLR589790 LVN589790 MFJ589790 MPF589790 MZB589790 NIX589790 NST589790 OCP589790 OML589790 OWH589790 PGD589790 PPZ589790 PZV589790 QJR589790 QTN589790 RDJ589790 RNF589790 RXB589790 SGX589790 SQT589790 TAP589790 TKL589790 TUH589790 UED589790 UNZ589790 UXV589790 VHR589790 VRN589790 WBJ589790 WLF589790 WVB589790 IP655326 SL655326 ACH655326 AMD655326 AVZ655326 BFV655326 BPR655326 BZN655326 CJJ655326 CTF655326 DDB655326 DMX655326 DWT655326 EGP655326 EQL655326 FAH655326 FKD655326 FTZ655326 GDV655326 GNR655326 GXN655326 HHJ655326 HRF655326 IBB655326 IKX655326 IUT655326 JEP655326 JOL655326 JYH655326 KID655326 KRZ655326 LBV655326 LLR655326 LVN655326 MFJ655326 MPF655326 MZB655326 NIX655326 NST655326 OCP655326 OML655326 OWH655326 PGD655326 PPZ655326 PZV655326 QJR655326 QTN655326 RDJ655326 RNF655326 RXB655326 SGX655326 SQT655326 TAP655326 TKL655326 TUH655326 UED655326 UNZ655326 UXV655326 VHR655326 VRN655326 WBJ655326 WLF655326 WVB655326 IP720862 SL720862 ACH720862 AMD720862 AVZ720862 BFV720862 BPR720862 BZN720862 CJJ720862 CTF720862 DDB720862 DMX720862 DWT720862 EGP720862 EQL720862 FAH720862 FKD720862 FTZ720862 GDV720862 GNR720862 GXN720862 HHJ720862 HRF720862 IBB720862 IKX720862 IUT720862 JEP720862 JOL720862 JYH720862 KID720862 KRZ720862 LBV720862 LLR720862 LVN720862 MFJ720862 MPF720862 MZB720862 NIX720862 NST720862 OCP720862 OML720862 OWH720862 PGD720862 PPZ720862 PZV720862 QJR720862 QTN720862 RDJ720862 RNF720862 RXB720862 SGX720862 SQT720862 TAP720862 TKL720862 TUH720862 UED720862 UNZ720862 UXV720862 VHR720862 VRN720862 WBJ720862 WLF720862 WVB720862 IP786398 SL786398 ACH786398 AMD786398 AVZ786398 BFV786398 BPR786398 BZN786398 CJJ786398 CTF786398 DDB786398 DMX786398 DWT786398 EGP786398 EQL786398 FAH786398 FKD786398 FTZ786398 GDV786398 GNR786398 GXN786398 HHJ786398 HRF786398 IBB786398 IKX786398 IUT786398 JEP786398 JOL786398 JYH786398 KID786398 KRZ786398 LBV786398 LLR786398 LVN786398 MFJ786398 MPF786398 MZB786398 NIX786398 NST786398 OCP786398 OML786398 OWH786398 PGD786398 PPZ786398 PZV786398 QJR786398 QTN786398 RDJ786398 RNF786398 RXB786398 SGX786398 SQT786398 TAP786398 TKL786398 TUH786398 UED786398 UNZ786398 UXV786398 VHR786398 VRN786398 WBJ786398 WLF786398 WVB786398 IP851934 SL851934 ACH851934 AMD851934 AVZ851934 BFV851934 BPR851934 BZN851934 CJJ851934 CTF851934 DDB851934 DMX851934 DWT851934 EGP851934 EQL851934 FAH851934 FKD851934 FTZ851934 GDV851934 GNR851934 GXN851934 HHJ851934 HRF851934 IBB851934 IKX851934 IUT851934 JEP851934 JOL851934 JYH851934 KID851934 KRZ851934 LBV851934 LLR851934 LVN851934 MFJ851934 MPF851934 MZB851934 NIX851934 NST851934 OCP851934 OML851934 OWH851934 PGD851934 PPZ851934 PZV851934 QJR851934 QTN851934 RDJ851934 RNF851934 RXB851934 SGX851934 SQT851934 TAP851934 TKL851934 TUH851934 UED851934 UNZ851934 UXV851934 VHR851934 VRN851934 WBJ851934 WLF851934 WVB851934 IP917470 SL917470 ACH917470 AMD917470 AVZ917470 BFV917470 BPR917470 BZN917470 CJJ917470 CTF917470 DDB917470 DMX917470 DWT917470 EGP917470 EQL917470 FAH917470 FKD917470 FTZ917470 GDV917470 GNR917470 GXN917470 HHJ917470 HRF917470 IBB917470 IKX917470 IUT917470 JEP917470 JOL917470 JYH917470 KID917470 KRZ917470 LBV917470 LLR917470 LVN917470 MFJ917470 MPF917470 MZB917470 NIX917470 NST917470 OCP917470 OML917470 OWH917470 PGD917470 PPZ917470 PZV917470 QJR917470 QTN917470 RDJ917470 RNF917470 RXB917470 SGX917470 SQT917470 TAP917470 TKL917470 TUH917470 UED917470 UNZ917470 UXV917470 VHR917470 VRN917470 WBJ917470 WLF917470 WVB917470">
      <formula1>"&lt;""""&gt; "</formula1>
      <formula2>0</formula2>
    </dataValidation>
  </dataValidations>
  <printOptions horizontalCentered="1"/>
  <pageMargins left="0.98425196850393704" right="0.39370078740157483" top="0.78740157480314965" bottom="0.98425196850393704" header="0.59055118110236227" footer="0.78740157480314965"/>
  <pageSetup paperSize="9" scale="83" firstPageNumber="0" orientation="portrait" r:id="rId1"/>
  <headerFooter alignWithMargins="0">
    <oddHeader>&amp;RPlanilha Elaborada pela SEAPL</oddHeader>
    <oddFooter>&amp;C&amp;"Arial Narrow,Normal"&amp;A - Pagina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showGridLines="0" view="pageBreakPreview" topLeftCell="B13" zoomScaleNormal="115" zoomScaleSheetLayoutView="100" workbookViewId="0">
      <selection activeCell="D81" sqref="D81:E81"/>
    </sheetView>
  </sheetViews>
  <sheetFormatPr defaultRowHeight="16.5" x14ac:dyDescent="0.2"/>
  <cols>
    <col min="1" max="1" width="3.42578125" style="75" customWidth="1"/>
    <col min="2" max="2" width="7.5703125" style="95" bestFit="1" customWidth="1"/>
    <col min="3" max="3" width="59.5703125" style="75" customWidth="1"/>
    <col min="4" max="4" width="9.85546875" style="75" customWidth="1"/>
    <col min="5" max="5" width="12.7109375" style="75" customWidth="1"/>
    <col min="6" max="6" width="8.140625" style="75" customWidth="1"/>
    <col min="7" max="7" width="12.7109375" style="75" customWidth="1"/>
    <col min="8" max="225" width="8.7109375" style="75"/>
    <col min="226" max="226" width="13.5703125" style="75" customWidth="1"/>
    <col min="227" max="227" width="12.85546875" style="75" customWidth="1"/>
    <col min="228" max="228" width="15" style="75" customWidth="1"/>
    <col min="229" max="230" width="13.42578125" style="75" customWidth="1"/>
    <col min="231" max="481" width="8.7109375" style="75"/>
    <col min="482" max="482" width="13.5703125" style="75" customWidth="1"/>
    <col min="483" max="483" width="12.85546875" style="75" customWidth="1"/>
    <col min="484" max="484" width="15" style="75" customWidth="1"/>
    <col min="485" max="486" width="13.42578125" style="75" customWidth="1"/>
    <col min="487" max="737" width="8.7109375" style="75"/>
    <col min="738" max="738" width="13.5703125" style="75" customWidth="1"/>
    <col min="739" max="739" width="12.85546875" style="75" customWidth="1"/>
    <col min="740" max="740" width="15" style="75" customWidth="1"/>
    <col min="741" max="742" width="13.42578125" style="75" customWidth="1"/>
    <col min="743" max="993" width="8.7109375" style="75"/>
    <col min="994" max="994" width="13.5703125" style="75" customWidth="1"/>
    <col min="995" max="995" width="12.85546875" style="75" customWidth="1"/>
    <col min="996" max="996" width="15" style="75" customWidth="1"/>
    <col min="997" max="998" width="13.42578125" style="75" customWidth="1"/>
    <col min="999" max="1249" width="8.7109375" style="75"/>
    <col min="1250" max="1250" width="13.5703125" style="75" customWidth="1"/>
    <col min="1251" max="1251" width="12.85546875" style="75" customWidth="1"/>
    <col min="1252" max="1252" width="15" style="75" customWidth="1"/>
    <col min="1253" max="1254" width="13.42578125" style="75" customWidth="1"/>
    <col min="1255" max="1505" width="8.7109375" style="75"/>
    <col min="1506" max="1506" width="13.5703125" style="75" customWidth="1"/>
    <col min="1507" max="1507" width="12.85546875" style="75" customWidth="1"/>
    <col min="1508" max="1508" width="15" style="75" customWidth="1"/>
    <col min="1509" max="1510" width="13.42578125" style="75" customWidth="1"/>
    <col min="1511" max="1761" width="8.7109375" style="75"/>
    <col min="1762" max="1762" width="13.5703125" style="75" customWidth="1"/>
    <col min="1763" max="1763" width="12.85546875" style="75" customWidth="1"/>
    <col min="1764" max="1764" width="15" style="75" customWidth="1"/>
    <col min="1765" max="1766" width="13.42578125" style="75" customWidth="1"/>
    <col min="1767" max="2017" width="8.7109375" style="75"/>
    <col min="2018" max="2018" width="13.5703125" style="75" customWidth="1"/>
    <col min="2019" max="2019" width="12.85546875" style="75" customWidth="1"/>
    <col min="2020" max="2020" width="15" style="75" customWidth="1"/>
    <col min="2021" max="2022" width="13.42578125" style="75" customWidth="1"/>
    <col min="2023" max="2273" width="8.7109375" style="75"/>
    <col min="2274" max="2274" width="13.5703125" style="75" customWidth="1"/>
    <col min="2275" max="2275" width="12.85546875" style="75" customWidth="1"/>
    <col min="2276" max="2276" width="15" style="75" customWidth="1"/>
    <col min="2277" max="2278" width="13.42578125" style="75" customWidth="1"/>
    <col min="2279" max="2529" width="8.7109375" style="75"/>
    <col min="2530" max="2530" width="13.5703125" style="75" customWidth="1"/>
    <col min="2531" max="2531" width="12.85546875" style="75" customWidth="1"/>
    <col min="2532" max="2532" width="15" style="75" customWidth="1"/>
    <col min="2533" max="2534" width="13.42578125" style="75" customWidth="1"/>
    <col min="2535" max="2785" width="8.7109375" style="75"/>
    <col min="2786" max="2786" width="13.5703125" style="75" customWidth="1"/>
    <col min="2787" max="2787" width="12.85546875" style="75" customWidth="1"/>
    <col min="2788" max="2788" width="15" style="75" customWidth="1"/>
    <col min="2789" max="2790" width="13.42578125" style="75" customWidth="1"/>
    <col min="2791" max="3041" width="8.7109375" style="75"/>
    <col min="3042" max="3042" width="13.5703125" style="75" customWidth="1"/>
    <col min="3043" max="3043" width="12.85546875" style="75" customWidth="1"/>
    <col min="3044" max="3044" width="15" style="75" customWidth="1"/>
    <col min="3045" max="3046" width="13.42578125" style="75" customWidth="1"/>
    <col min="3047" max="3297" width="8.7109375" style="75"/>
    <col min="3298" max="3298" width="13.5703125" style="75" customWidth="1"/>
    <col min="3299" max="3299" width="12.85546875" style="75" customWidth="1"/>
    <col min="3300" max="3300" width="15" style="75" customWidth="1"/>
    <col min="3301" max="3302" width="13.42578125" style="75" customWidth="1"/>
    <col min="3303" max="3553" width="8.7109375" style="75"/>
    <col min="3554" max="3554" width="13.5703125" style="75" customWidth="1"/>
    <col min="3555" max="3555" width="12.85546875" style="75" customWidth="1"/>
    <col min="3556" max="3556" width="15" style="75" customWidth="1"/>
    <col min="3557" max="3558" width="13.42578125" style="75" customWidth="1"/>
    <col min="3559" max="3809" width="8.7109375" style="75"/>
    <col min="3810" max="3810" width="13.5703125" style="75" customWidth="1"/>
    <col min="3811" max="3811" width="12.85546875" style="75" customWidth="1"/>
    <col min="3812" max="3812" width="15" style="75" customWidth="1"/>
    <col min="3813" max="3814" width="13.42578125" style="75" customWidth="1"/>
    <col min="3815" max="4065" width="8.7109375" style="75"/>
    <col min="4066" max="4066" width="13.5703125" style="75" customWidth="1"/>
    <col min="4067" max="4067" width="12.85546875" style="75" customWidth="1"/>
    <col min="4068" max="4068" width="15" style="75" customWidth="1"/>
    <col min="4069" max="4070" width="13.42578125" style="75" customWidth="1"/>
    <col min="4071" max="4321" width="8.7109375" style="75"/>
    <col min="4322" max="4322" width="13.5703125" style="75" customWidth="1"/>
    <col min="4323" max="4323" width="12.85546875" style="75" customWidth="1"/>
    <col min="4324" max="4324" width="15" style="75" customWidth="1"/>
    <col min="4325" max="4326" width="13.42578125" style="75" customWidth="1"/>
    <col min="4327" max="4577" width="8.7109375" style="75"/>
    <col min="4578" max="4578" width="13.5703125" style="75" customWidth="1"/>
    <col min="4579" max="4579" width="12.85546875" style="75" customWidth="1"/>
    <col min="4580" max="4580" width="15" style="75" customWidth="1"/>
    <col min="4581" max="4582" width="13.42578125" style="75" customWidth="1"/>
    <col min="4583" max="4833" width="8.7109375" style="75"/>
    <col min="4834" max="4834" width="13.5703125" style="75" customWidth="1"/>
    <col min="4835" max="4835" width="12.85546875" style="75" customWidth="1"/>
    <col min="4836" max="4836" width="15" style="75" customWidth="1"/>
    <col min="4837" max="4838" width="13.42578125" style="75" customWidth="1"/>
    <col min="4839" max="5089" width="8.7109375" style="75"/>
    <col min="5090" max="5090" width="13.5703125" style="75" customWidth="1"/>
    <col min="5091" max="5091" width="12.85546875" style="75" customWidth="1"/>
    <col min="5092" max="5092" width="15" style="75" customWidth="1"/>
    <col min="5093" max="5094" width="13.42578125" style="75" customWidth="1"/>
    <col min="5095" max="5345" width="8.7109375" style="75"/>
    <col min="5346" max="5346" width="13.5703125" style="75" customWidth="1"/>
    <col min="5347" max="5347" width="12.85546875" style="75" customWidth="1"/>
    <col min="5348" max="5348" width="15" style="75" customWidth="1"/>
    <col min="5349" max="5350" width="13.42578125" style="75" customWidth="1"/>
    <col min="5351" max="5601" width="8.7109375" style="75"/>
    <col min="5602" max="5602" width="13.5703125" style="75" customWidth="1"/>
    <col min="5603" max="5603" width="12.85546875" style="75" customWidth="1"/>
    <col min="5604" max="5604" width="15" style="75" customWidth="1"/>
    <col min="5605" max="5606" width="13.42578125" style="75" customWidth="1"/>
    <col min="5607" max="5857" width="8.7109375" style="75"/>
    <col min="5858" max="5858" width="13.5703125" style="75" customWidth="1"/>
    <col min="5859" max="5859" width="12.85546875" style="75" customWidth="1"/>
    <col min="5860" max="5860" width="15" style="75" customWidth="1"/>
    <col min="5861" max="5862" width="13.42578125" style="75" customWidth="1"/>
    <col min="5863" max="6113" width="8.7109375" style="75"/>
    <col min="6114" max="6114" width="13.5703125" style="75" customWidth="1"/>
    <col min="6115" max="6115" width="12.85546875" style="75" customWidth="1"/>
    <col min="6116" max="6116" width="15" style="75" customWidth="1"/>
    <col min="6117" max="6118" width="13.42578125" style="75" customWidth="1"/>
    <col min="6119" max="6369" width="8.7109375" style="75"/>
    <col min="6370" max="6370" width="13.5703125" style="75" customWidth="1"/>
    <col min="6371" max="6371" width="12.85546875" style="75" customWidth="1"/>
    <col min="6372" max="6372" width="15" style="75" customWidth="1"/>
    <col min="6373" max="6374" width="13.42578125" style="75" customWidth="1"/>
    <col min="6375" max="6625" width="8.7109375" style="75"/>
    <col min="6626" max="6626" width="13.5703125" style="75" customWidth="1"/>
    <col min="6627" max="6627" width="12.85546875" style="75" customWidth="1"/>
    <col min="6628" max="6628" width="15" style="75" customWidth="1"/>
    <col min="6629" max="6630" width="13.42578125" style="75" customWidth="1"/>
    <col min="6631" max="6881" width="8.7109375" style="75"/>
    <col min="6882" max="6882" width="13.5703125" style="75" customWidth="1"/>
    <col min="6883" max="6883" width="12.85546875" style="75" customWidth="1"/>
    <col min="6884" max="6884" width="15" style="75" customWidth="1"/>
    <col min="6885" max="6886" width="13.42578125" style="75" customWidth="1"/>
    <col min="6887" max="7137" width="8.7109375" style="75"/>
    <col min="7138" max="7138" width="13.5703125" style="75" customWidth="1"/>
    <col min="7139" max="7139" width="12.85546875" style="75" customWidth="1"/>
    <col min="7140" max="7140" width="15" style="75" customWidth="1"/>
    <col min="7141" max="7142" width="13.42578125" style="75" customWidth="1"/>
    <col min="7143" max="7393" width="8.7109375" style="75"/>
    <col min="7394" max="7394" width="13.5703125" style="75" customWidth="1"/>
    <col min="7395" max="7395" width="12.85546875" style="75" customWidth="1"/>
    <col min="7396" max="7396" width="15" style="75" customWidth="1"/>
    <col min="7397" max="7398" width="13.42578125" style="75" customWidth="1"/>
    <col min="7399" max="7649" width="8.7109375" style="75"/>
    <col min="7650" max="7650" width="13.5703125" style="75" customWidth="1"/>
    <col min="7651" max="7651" width="12.85546875" style="75" customWidth="1"/>
    <col min="7652" max="7652" width="15" style="75" customWidth="1"/>
    <col min="7653" max="7654" width="13.42578125" style="75" customWidth="1"/>
    <col min="7655" max="7905" width="8.7109375" style="75"/>
    <col min="7906" max="7906" width="13.5703125" style="75" customWidth="1"/>
    <col min="7907" max="7907" width="12.85546875" style="75" customWidth="1"/>
    <col min="7908" max="7908" width="15" style="75" customWidth="1"/>
    <col min="7909" max="7910" width="13.42578125" style="75" customWidth="1"/>
    <col min="7911" max="8161" width="8.7109375" style="75"/>
    <col min="8162" max="8162" width="13.5703125" style="75" customWidth="1"/>
    <col min="8163" max="8163" width="12.85546875" style="75" customWidth="1"/>
    <col min="8164" max="8164" width="15" style="75" customWidth="1"/>
    <col min="8165" max="8166" width="13.42578125" style="75" customWidth="1"/>
    <col min="8167" max="8417" width="8.7109375" style="75"/>
    <col min="8418" max="8418" width="13.5703125" style="75" customWidth="1"/>
    <col min="8419" max="8419" width="12.85546875" style="75" customWidth="1"/>
    <col min="8420" max="8420" width="15" style="75" customWidth="1"/>
    <col min="8421" max="8422" width="13.42578125" style="75" customWidth="1"/>
    <col min="8423" max="8673" width="8.7109375" style="75"/>
    <col min="8674" max="8674" width="13.5703125" style="75" customWidth="1"/>
    <col min="8675" max="8675" width="12.85546875" style="75" customWidth="1"/>
    <col min="8676" max="8676" width="15" style="75" customWidth="1"/>
    <col min="8677" max="8678" width="13.42578125" style="75" customWidth="1"/>
    <col min="8679" max="8929" width="8.7109375" style="75"/>
    <col min="8930" max="8930" width="13.5703125" style="75" customWidth="1"/>
    <col min="8931" max="8931" width="12.85546875" style="75" customWidth="1"/>
    <col min="8932" max="8932" width="15" style="75" customWidth="1"/>
    <col min="8933" max="8934" width="13.42578125" style="75" customWidth="1"/>
    <col min="8935" max="9185" width="8.7109375" style="75"/>
    <col min="9186" max="9186" width="13.5703125" style="75" customWidth="1"/>
    <col min="9187" max="9187" width="12.85546875" style="75" customWidth="1"/>
    <col min="9188" max="9188" width="15" style="75" customWidth="1"/>
    <col min="9189" max="9190" width="13.42578125" style="75" customWidth="1"/>
    <col min="9191" max="9441" width="8.7109375" style="75"/>
    <col min="9442" max="9442" width="13.5703125" style="75" customWidth="1"/>
    <col min="9443" max="9443" width="12.85546875" style="75" customWidth="1"/>
    <col min="9444" max="9444" width="15" style="75" customWidth="1"/>
    <col min="9445" max="9446" width="13.42578125" style="75" customWidth="1"/>
    <col min="9447" max="9697" width="8.7109375" style="75"/>
    <col min="9698" max="9698" width="13.5703125" style="75" customWidth="1"/>
    <col min="9699" max="9699" width="12.85546875" style="75" customWidth="1"/>
    <col min="9700" max="9700" width="15" style="75" customWidth="1"/>
    <col min="9701" max="9702" width="13.42578125" style="75" customWidth="1"/>
    <col min="9703" max="9953" width="8.7109375" style="75"/>
    <col min="9954" max="9954" width="13.5703125" style="75" customWidth="1"/>
    <col min="9955" max="9955" width="12.85546875" style="75" customWidth="1"/>
    <col min="9956" max="9956" width="15" style="75" customWidth="1"/>
    <col min="9957" max="9958" width="13.42578125" style="75" customWidth="1"/>
    <col min="9959" max="10209" width="8.7109375" style="75"/>
    <col min="10210" max="10210" width="13.5703125" style="75" customWidth="1"/>
    <col min="10211" max="10211" width="12.85546875" style="75" customWidth="1"/>
    <col min="10212" max="10212" width="15" style="75" customWidth="1"/>
    <col min="10213" max="10214" width="13.42578125" style="75" customWidth="1"/>
    <col min="10215" max="10465" width="8.7109375" style="75"/>
    <col min="10466" max="10466" width="13.5703125" style="75" customWidth="1"/>
    <col min="10467" max="10467" width="12.85546875" style="75" customWidth="1"/>
    <col min="10468" max="10468" width="15" style="75" customWidth="1"/>
    <col min="10469" max="10470" width="13.42578125" style="75" customWidth="1"/>
    <col min="10471" max="10721" width="8.7109375" style="75"/>
    <col min="10722" max="10722" width="13.5703125" style="75" customWidth="1"/>
    <col min="10723" max="10723" width="12.85546875" style="75" customWidth="1"/>
    <col min="10724" max="10724" width="15" style="75" customWidth="1"/>
    <col min="10725" max="10726" width="13.42578125" style="75" customWidth="1"/>
    <col min="10727" max="10977" width="8.7109375" style="75"/>
    <col min="10978" max="10978" width="13.5703125" style="75" customWidth="1"/>
    <col min="10979" max="10979" width="12.85546875" style="75" customWidth="1"/>
    <col min="10980" max="10980" width="15" style="75" customWidth="1"/>
    <col min="10981" max="10982" width="13.42578125" style="75" customWidth="1"/>
    <col min="10983" max="11233" width="8.7109375" style="75"/>
    <col min="11234" max="11234" width="13.5703125" style="75" customWidth="1"/>
    <col min="11235" max="11235" width="12.85546875" style="75" customWidth="1"/>
    <col min="11236" max="11236" width="15" style="75" customWidth="1"/>
    <col min="11237" max="11238" width="13.42578125" style="75" customWidth="1"/>
    <col min="11239" max="11489" width="8.7109375" style="75"/>
    <col min="11490" max="11490" width="13.5703125" style="75" customWidth="1"/>
    <col min="11491" max="11491" width="12.85546875" style="75" customWidth="1"/>
    <col min="11492" max="11492" width="15" style="75" customWidth="1"/>
    <col min="11493" max="11494" width="13.42578125" style="75" customWidth="1"/>
    <col min="11495" max="11745" width="8.7109375" style="75"/>
    <col min="11746" max="11746" width="13.5703125" style="75" customWidth="1"/>
    <col min="11747" max="11747" width="12.85546875" style="75" customWidth="1"/>
    <col min="11748" max="11748" width="15" style="75" customWidth="1"/>
    <col min="11749" max="11750" width="13.42578125" style="75" customWidth="1"/>
    <col min="11751" max="12001" width="8.7109375" style="75"/>
    <col min="12002" max="12002" width="13.5703125" style="75" customWidth="1"/>
    <col min="12003" max="12003" width="12.85546875" style="75" customWidth="1"/>
    <col min="12004" max="12004" width="15" style="75" customWidth="1"/>
    <col min="12005" max="12006" width="13.42578125" style="75" customWidth="1"/>
    <col min="12007" max="12257" width="8.7109375" style="75"/>
    <col min="12258" max="12258" width="13.5703125" style="75" customWidth="1"/>
    <col min="12259" max="12259" width="12.85546875" style="75" customWidth="1"/>
    <col min="12260" max="12260" width="15" style="75" customWidth="1"/>
    <col min="12261" max="12262" width="13.42578125" style="75" customWidth="1"/>
    <col min="12263" max="12513" width="8.7109375" style="75"/>
    <col min="12514" max="12514" width="13.5703125" style="75" customWidth="1"/>
    <col min="12515" max="12515" width="12.85546875" style="75" customWidth="1"/>
    <col min="12516" max="12516" width="15" style="75" customWidth="1"/>
    <col min="12517" max="12518" width="13.42578125" style="75" customWidth="1"/>
    <col min="12519" max="12769" width="8.7109375" style="75"/>
    <col min="12770" max="12770" width="13.5703125" style="75" customWidth="1"/>
    <col min="12771" max="12771" width="12.85546875" style="75" customWidth="1"/>
    <col min="12772" max="12772" width="15" style="75" customWidth="1"/>
    <col min="12773" max="12774" width="13.42578125" style="75" customWidth="1"/>
    <col min="12775" max="13025" width="8.7109375" style="75"/>
    <col min="13026" max="13026" width="13.5703125" style="75" customWidth="1"/>
    <col min="13027" max="13027" width="12.85546875" style="75" customWidth="1"/>
    <col min="13028" max="13028" width="15" style="75" customWidth="1"/>
    <col min="13029" max="13030" width="13.42578125" style="75" customWidth="1"/>
    <col min="13031" max="13281" width="8.7109375" style="75"/>
    <col min="13282" max="13282" width="13.5703125" style="75" customWidth="1"/>
    <col min="13283" max="13283" width="12.85546875" style="75" customWidth="1"/>
    <col min="13284" max="13284" width="15" style="75" customWidth="1"/>
    <col min="13285" max="13286" width="13.42578125" style="75" customWidth="1"/>
    <col min="13287" max="13537" width="8.7109375" style="75"/>
    <col min="13538" max="13538" width="13.5703125" style="75" customWidth="1"/>
    <col min="13539" max="13539" width="12.85546875" style="75" customWidth="1"/>
    <col min="13540" max="13540" width="15" style="75" customWidth="1"/>
    <col min="13541" max="13542" width="13.42578125" style="75" customWidth="1"/>
    <col min="13543" max="13793" width="8.7109375" style="75"/>
    <col min="13794" max="13794" width="13.5703125" style="75" customWidth="1"/>
    <col min="13795" max="13795" width="12.85546875" style="75" customWidth="1"/>
    <col min="13796" max="13796" width="15" style="75" customWidth="1"/>
    <col min="13797" max="13798" width="13.42578125" style="75" customWidth="1"/>
    <col min="13799" max="14049" width="8.7109375" style="75"/>
    <col min="14050" max="14050" width="13.5703125" style="75" customWidth="1"/>
    <col min="14051" max="14051" width="12.85546875" style="75" customWidth="1"/>
    <col min="14052" max="14052" width="15" style="75" customWidth="1"/>
    <col min="14053" max="14054" width="13.42578125" style="75" customWidth="1"/>
    <col min="14055" max="14305" width="8.7109375" style="75"/>
    <col min="14306" max="14306" width="13.5703125" style="75" customWidth="1"/>
    <col min="14307" max="14307" width="12.85546875" style="75" customWidth="1"/>
    <col min="14308" max="14308" width="15" style="75" customWidth="1"/>
    <col min="14309" max="14310" width="13.42578125" style="75" customWidth="1"/>
    <col min="14311" max="14561" width="8.7109375" style="75"/>
    <col min="14562" max="14562" width="13.5703125" style="75" customWidth="1"/>
    <col min="14563" max="14563" width="12.85546875" style="75" customWidth="1"/>
    <col min="14564" max="14564" width="15" style="75" customWidth="1"/>
    <col min="14565" max="14566" width="13.42578125" style="75" customWidth="1"/>
    <col min="14567" max="14817" width="8.7109375" style="75"/>
    <col min="14818" max="14818" width="13.5703125" style="75" customWidth="1"/>
    <col min="14819" max="14819" width="12.85546875" style="75" customWidth="1"/>
    <col min="14820" max="14820" width="15" style="75" customWidth="1"/>
    <col min="14821" max="14822" width="13.42578125" style="75" customWidth="1"/>
    <col min="14823" max="15073" width="8.7109375" style="75"/>
    <col min="15074" max="15074" width="13.5703125" style="75" customWidth="1"/>
    <col min="15075" max="15075" width="12.85546875" style="75" customWidth="1"/>
    <col min="15076" max="15076" width="15" style="75" customWidth="1"/>
    <col min="15077" max="15078" width="13.42578125" style="75" customWidth="1"/>
    <col min="15079" max="15329" width="8.7109375" style="75"/>
    <col min="15330" max="15330" width="13.5703125" style="75" customWidth="1"/>
    <col min="15331" max="15331" width="12.85546875" style="75" customWidth="1"/>
    <col min="15332" max="15332" width="15" style="75" customWidth="1"/>
    <col min="15333" max="15334" width="13.42578125" style="75" customWidth="1"/>
    <col min="15335" max="15585" width="8.7109375" style="75"/>
    <col min="15586" max="15586" width="13.5703125" style="75" customWidth="1"/>
    <col min="15587" max="15587" width="12.85546875" style="75" customWidth="1"/>
    <col min="15588" max="15588" width="15" style="75" customWidth="1"/>
    <col min="15589" max="15590" width="13.42578125" style="75" customWidth="1"/>
    <col min="15591" max="15841" width="8.7109375" style="75"/>
    <col min="15842" max="15842" width="13.5703125" style="75" customWidth="1"/>
    <col min="15843" max="15843" width="12.85546875" style="75" customWidth="1"/>
    <col min="15844" max="15844" width="15" style="75" customWidth="1"/>
    <col min="15845" max="15846" width="13.42578125" style="75" customWidth="1"/>
    <col min="15847" max="16097" width="8.7109375" style="75"/>
    <col min="16098" max="16098" width="13.5703125" style="75" customWidth="1"/>
    <col min="16099" max="16099" width="12.85546875" style="75" customWidth="1"/>
    <col min="16100" max="16100" width="15" style="75" customWidth="1"/>
    <col min="16101" max="16102" width="13.42578125" style="75" customWidth="1"/>
    <col min="16103" max="16384" width="8.7109375" style="75"/>
  </cols>
  <sheetData>
    <row r="1" spans="1:7" s="33" customFormat="1" ht="26.25" customHeight="1" x14ac:dyDescent="0.2">
      <c r="B1" s="352" t="s">
        <v>400</v>
      </c>
      <c r="C1" s="353"/>
      <c r="D1" s="353"/>
      <c r="E1" s="353"/>
      <c r="F1" s="353"/>
      <c r="G1" s="354"/>
    </row>
    <row r="2" spans="1:7" s="33" customFormat="1" ht="38.25" customHeight="1" x14ac:dyDescent="0.2">
      <c r="B2" s="355" t="s">
        <v>222</v>
      </c>
      <c r="C2" s="356"/>
      <c r="D2" s="356"/>
      <c r="E2" s="356"/>
      <c r="F2" s="356"/>
      <c r="G2" s="357"/>
    </row>
    <row r="3" spans="1:7" s="33" customFormat="1" ht="26.25" customHeight="1" thickBot="1" x14ac:dyDescent="0.25">
      <c r="B3" s="358" t="s">
        <v>409</v>
      </c>
      <c r="C3" s="359"/>
      <c r="D3" s="359"/>
      <c r="E3" s="359"/>
      <c r="F3" s="359"/>
      <c r="G3" s="360"/>
    </row>
    <row r="4" spans="1:7" ht="14.45" customHeight="1" x14ac:dyDescent="0.2">
      <c r="A4" s="68"/>
      <c r="B4" s="361" t="s">
        <v>193</v>
      </c>
      <c r="C4" s="362"/>
      <c r="D4" s="363" t="s">
        <v>194</v>
      </c>
      <c r="E4" s="363" t="s">
        <v>131</v>
      </c>
      <c r="F4" s="342" t="s">
        <v>134</v>
      </c>
      <c r="G4" s="343"/>
    </row>
    <row r="5" spans="1:7" s="68" customFormat="1" ht="26.1" customHeight="1" x14ac:dyDescent="0.2">
      <c r="B5" s="337"/>
      <c r="C5" s="338"/>
      <c r="D5" s="339"/>
      <c r="E5" s="339"/>
      <c r="F5" s="69" t="s">
        <v>132</v>
      </c>
      <c r="G5" s="70" t="s">
        <v>133</v>
      </c>
    </row>
    <row r="6" spans="1:7" s="71" customFormat="1" ht="12.75" x14ac:dyDescent="0.2">
      <c r="B6" s="72" t="s">
        <v>195</v>
      </c>
      <c r="C6" s="77" t="s">
        <v>167</v>
      </c>
      <c r="D6" s="73">
        <v>1</v>
      </c>
      <c r="E6" s="78">
        <v>0</v>
      </c>
      <c r="F6" s="73">
        <v>34</v>
      </c>
      <c r="G6" s="74">
        <f>ROUND((E6*F6)/D6,2)</f>
        <v>0</v>
      </c>
    </row>
    <row r="7" spans="1:7" s="71" customFormat="1" ht="12.75" x14ac:dyDescent="0.2">
      <c r="B7" s="72" t="s">
        <v>292</v>
      </c>
      <c r="C7" s="77" t="s">
        <v>293</v>
      </c>
      <c r="D7" s="73">
        <v>1</v>
      </c>
      <c r="E7" s="78">
        <v>0</v>
      </c>
      <c r="F7" s="73">
        <v>9</v>
      </c>
      <c r="G7" s="74">
        <f>ROUND((E7*F7)/D7,2)</f>
        <v>0</v>
      </c>
    </row>
    <row r="8" spans="1:7" s="71" customFormat="1" ht="12.75" x14ac:dyDescent="0.2">
      <c r="B8" s="72" t="s">
        <v>195</v>
      </c>
      <c r="C8" s="77" t="s">
        <v>168</v>
      </c>
      <c r="D8" s="73">
        <v>1</v>
      </c>
      <c r="E8" s="78">
        <v>0</v>
      </c>
      <c r="F8" s="73">
        <v>20</v>
      </c>
      <c r="G8" s="74">
        <f t="shared" ref="G8:G31" si="0">ROUND((E8*F8)/D8,2)</f>
        <v>0</v>
      </c>
    </row>
    <row r="9" spans="1:7" s="71" customFormat="1" ht="12.75" x14ac:dyDescent="0.2">
      <c r="B9" s="72" t="s">
        <v>195</v>
      </c>
      <c r="C9" s="77" t="s">
        <v>169</v>
      </c>
      <c r="D9" s="73">
        <v>1</v>
      </c>
      <c r="E9" s="78">
        <v>0</v>
      </c>
      <c r="F9" s="73">
        <v>20</v>
      </c>
      <c r="G9" s="74">
        <f t="shared" si="0"/>
        <v>0</v>
      </c>
    </row>
    <row r="10" spans="1:7" s="71" customFormat="1" ht="12.75" x14ac:dyDescent="0.2">
      <c r="B10" s="72" t="s">
        <v>195</v>
      </c>
      <c r="C10" s="77" t="s">
        <v>170</v>
      </c>
      <c r="D10" s="73">
        <v>1</v>
      </c>
      <c r="E10" s="78">
        <v>0</v>
      </c>
      <c r="F10" s="73">
        <v>20</v>
      </c>
      <c r="G10" s="74">
        <f t="shared" si="0"/>
        <v>0</v>
      </c>
    </row>
    <row r="11" spans="1:7" s="71" customFormat="1" ht="12.75" x14ac:dyDescent="0.2">
      <c r="B11" s="76" t="s">
        <v>272</v>
      </c>
      <c r="C11" s="77" t="s">
        <v>187</v>
      </c>
      <c r="D11" s="73">
        <v>1</v>
      </c>
      <c r="E11" s="78">
        <v>0</v>
      </c>
      <c r="F11" s="73">
        <v>12</v>
      </c>
      <c r="G11" s="74">
        <f t="shared" si="0"/>
        <v>0</v>
      </c>
    </row>
    <row r="12" spans="1:7" s="71" customFormat="1" ht="12.75" x14ac:dyDescent="0.2">
      <c r="B12" s="72" t="s">
        <v>272</v>
      </c>
      <c r="C12" s="77" t="s">
        <v>188</v>
      </c>
      <c r="D12" s="73">
        <v>1</v>
      </c>
      <c r="E12" s="78">
        <v>0</v>
      </c>
      <c r="F12" s="73">
        <v>12</v>
      </c>
      <c r="G12" s="74">
        <f t="shared" si="0"/>
        <v>0</v>
      </c>
    </row>
    <row r="13" spans="1:7" s="71" customFormat="1" ht="12.75" x14ac:dyDescent="0.2">
      <c r="B13" s="72" t="s">
        <v>272</v>
      </c>
      <c r="C13" s="77" t="s">
        <v>172</v>
      </c>
      <c r="D13" s="73">
        <v>1</v>
      </c>
      <c r="E13" s="78">
        <v>0</v>
      </c>
      <c r="F13" s="73">
        <v>12</v>
      </c>
      <c r="G13" s="74">
        <f t="shared" si="0"/>
        <v>0</v>
      </c>
    </row>
    <row r="14" spans="1:7" s="71" customFormat="1" ht="12.75" x14ac:dyDescent="0.2">
      <c r="B14" s="76" t="s">
        <v>272</v>
      </c>
      <c r="C14" s="77" t="s">
        <v>173</v>
      </c>
      <c r="D14" s="73">
        <v>1</v>
      </c>
      <c r="E14" s="78">
        <v>0</v>
      </c>
      <c r="F14" s="73">
        <v>5</v>
      </c>
      <c r="G14" s="74">
        <f t="shared" si="0"/>
        <v>0</v>
      </c>
    </row>
    <row r="15" spans="1:7" s="71" customFormat="1" ht="12.75" x14ac:dyDescent="0.2">
      <c r="B15" s="76" t="s">
        <v>195</v>
      </c>
      <c r="C15" s="77" t="s">
        <v>162</v>
      </c>
      <c r="D15" s="73">
        <v>1</v>
      </c>
      <c r="E15" s="78">
        <v>0</v>
      </c>
      <c r="F15" s="73">
        <v>20</v>
      </c>
      <c r="G15" s="74">
        <f t="shared" si="0"/>
        <v>0</v>
      </c>
    </row>
    <row r="16" spans="1:7" s="172" customFormat="1" ht="12.75" x14ac:dyDescent="0.2">
      <c r="B16" s="72" t="s">
        <v>195</v>
      </c>
      <c r="C16" s="168" t="s">
        <v>294</v>
      </c>
      <c r="D16" s="169">
        <v>1</v>
      </c>
      <c r="E16" s="170">
        <v>0</v>
      </c>
      <c r="F16" s="169">
        <v>30</v>
      </c>
      <c r="G16" s="171">
        <f t="shared" si="0"/>
        <v>0</v>
      </c>
    </row>
    <row r="17" spans="2:7" s="71" customFormat="1" ht="12.75" x14ac:dyDescent="0.2">
      <c r="B17" s="72" t="s">
        <v>195</v>
      </c>
      <c r="C17" s="77" t="s">
        <v>295</v>
      </c>
      <c r="D17" s="73">
        <v>1</v>
      </c>
      <c r="E17" s="78">
        <v>0</v>
      </c>
      <c r="F17" s="73">
        <v>10</v>
      </c>
      <c r="G17" s="74">
        <f t="shared" si="0"/>
        <v>0</v>
      </c>
    </row>
    <row r="18" spans="2:7" s="71" customFormat="1" ht="12.75" x14ac:dyDescent="0.2">
      <c r="B18" s="72" t="s">
        <v>195</v>
      </c>
      <c r="C18" s="77" t="s">
        <v>296</v>
      </c>
      <c r="D18" s="73">
        <v>1</v>
      </c>
      <c r="E18" s="78">
        <v>0</v>
      </c>
      <c r="F18" s="73">
        <v>10</v>
      </c>
      <c r="G18" s="74">
        <f t="shared" si="0"/>
        <v>0</v>
      </c>
    </row>
    <row r="19" spans="2:7" s="71" customFormat="1" ht="12.75" x14ac:dyDescent="0.2">
      <c r="B19" s="72" t="s">
        <v>195</v>
      </c>
      <c r="C19" s="77" t="s">
        <v>171</v>
      </c>
      <c r="D19" s="73">
        <v>1</v>
      </c>
      <c r="E19" s="78">
        <v>0</v>
      </c>
      <c r="F19" s="73">
        <v>30</v>
      </c>
      <c r="G19" s="74">
        <f t="shared" si="0"/>
        <v>0</v>
      </c>
    </row>
    <row r="20" spans="2:7" s="71" customFormat="1" ht="12.75" x14ac:dyDescent="0.2">
      <c r="B20" s="72" t="s">
        <v>195</v>
      </c>
      <c r="C20" s="77" t="s">
        <v>189</v>
      </c>
      <c r="D20" s="73">
        <v>1</v>
      </c>
      <c r="E20" s="78">
        <v>0</v>
      </c>
      <c r="F20" s="73">
        <v>26</v>
      </c>
      <c r="G20" s="74">
        <f t="shared" si="0"/>
        <v>0</v>
      </c>
    </row>
    <row r="21" spans="2:7" s="71" customFormat="1" ht="12.75" x14ac:dyDescent="0.2">
      <c r="B21" s="72" t="s">
        <v>272</v>
      </c>
      <c r="C21" s="77" t="s">
        <v>166</v>
      </c>
      <c r="D21" s="73">
        <v>1</v>
      </c>
      <c r="E21" s="78">
        <v>0</v>
      </c>
      <c r="F21" s="73">
        <v>7</v>
      </c>
      <c r="G21" s="74">
        <f t="shared" si="0"/>
        <v>0</v>
      </c>
    </row>
    <row r="22" spans="2:7" s="71" customFormat="1" ht="76.5" x14ac:dyDescent="0.2">
      <c r="B22" s="72" t="s">
        <v>195</v>
      </c>
      <c r="C22" s="77" t="s">
        <v>297</v>
      </c>
      <c r="D22" s="169">
        <v>6</v>
      </c>
      <c r="E22" s="78">
        <v>0</v>
      </c>
      <c r="F22" s="73">
        <v>1</v>
      </c>
      <c r="G22" s="74">
        <f t="shared" si="0"/>
        <v>0</v>
      </c>
    </row>
    <row r="23" spans="2:7" s="71" customFormat="1" ht="12.75" x14ac:dyDescent="0.2">
      <c r="B23" s="76" t="s">
        <v>195</v>
      </c>
      <c r="C23" s="77" t="s">
        <v>298</v>
      </c>
      <c r="D23" s="169">
        <v>6</v>
      </c>
      <c r="E23" s="78">
        <v>0</v>
      </c>
      <c r="F23" s="73">
        <v>20</v>
      </c>
      <c r="G23" s="74">
        <f t="shared" si="0"/>
        <v>0</v>
      </c>
    </row>
    <row r="24" spans="2:7" s="71" customFormat="1" ht="12.75" x14ac:dyDescent="0.2">
      <c r="B24" s="72" t="s">
        <v>272</v>
      </c>
      <c r="C24" s="77" t="s">
        <v>190</v>
      </c>
      <c r="D24" s="73">
        <v>1</v>
      </c>
      <c r="E24" s="78">
        <v>0</v>
      </c>
      <c r="F24" s="73">
        <v>3</v>
      </c>
      <c r="G24" s="74">
        <f t="shared" si="0"/>
        <v>0</v>
      </c>
    </row>
    <row r="25" spans="2:7" s="71" customFormat="1" ht="12.75" x14ac:dyDescent="0.2">
      <c r="B25" s="76" t="s">
        <v>195</v>
      </c>
      <c r="C25" s="77" t="s">
        <v>186</v>
      </c>
      <c r="D25" s="73">
        <v>1</v>
      </c>
      <c r="E25" s="78">
        <v>0</v>
      </c>
      <c r="F25" s="73">
        <v>13</v>
      </c>
      <c r="G25" s="74">
        <f t="shared" si="0"/>
        <v>0</v>
      </c>
    </row>
    <row r="26" spans="2:7" s="71" customFormat="1" ht="12.75" x14ac:dyDescent="0.2">
      <c r="B26" s="72" t="s">
        <v>195</v>
      </c>
      <c r="C26" s="77" t="s">
        <v>176</v>
      </c>
      <c r="D26" s="73">
        <v>1</v>
      </c>
      <c r="E26" s="78">
        <v>0</v>
      </c>
      <c r="F26" s="73">
        <v>10</v>
      </c>
      <c r="G26" s="74">
        <f t="shared" si="0"/>
        <v>0</v>
      </c>
    </row>
    <row r="27" spans="2:7" s="172" customFormat="1" ht="12.75" x14ac:dyDescent="0.2">
      <c r="B27" s="72" t="s">
        <v>195</v>
      </c>
      <c r="C27" s="168" t="s">
        <v>299</v>
      </c>
      <c r="D27" s="169">
        <v>1</v>
      </c>
      <c r="E27" s="170">
        <v>0</v>
      </c>
      <c r="F27" s="169">
        <v>30</v>
      </c>
      <c r="G27" s="171">
        <f t="shared" si="0"/>
        <v>0</v>
      </c>
    </row>
    <row r="28" spans="2:7" s="71" customFormat="1" ht="12.75" x14ac:dyDescent="0.2">
      <c r="B28" s="72" t="s">
        <v>195</v>
      </c>
      <c r="C28" s="77" t="s">
        <v>300</v>
      </c>
      <c r="D28" s="73">
        <v>1</v>
      </c>
      <c r="E28" s="78">
        <v>0</v>
      </c>
      <c r="F28" s="73">
        <v>30</v>
      </c>
      <c r="G28" s="74">
        <f t="shared" si="0"/>
        <v>0</v>
      </c>
    </row>
    <row r="29" spans="2:7" s="71" customFormat="1" ht="12.75" x14ac:dyDescent="0.2">
      <c r="B29" s="166" t="s">
        <v>206</v>
      </c>
      <c r="C29" s="179" t="s">
        <v>341</v>
      </c>
      <c r="D29" s="180">
        <v>1</v>
      </c>
      <c r="E29" s="181">
        <v>0</v>
      </c>
      <c r="F29" s="180">
        <v>12</v>
      </c>
      <c r="G29" s="74">
        <f t="shared" si="0"/>
        <v>0</v>
      </c>
    </row>
    <row r="30" spans="2:7" s="71" customFormat="1" ht="38.25" x14ac:dyDescent="0.2">
      <c r="B30" s="76" t="s">
        <v>206</v>
      </c>
      <c r="C30" s="77" t="s">
        <v>301</v>
      </c>
      <c r="D30" s="73">
        <v>1</v>
      </c>
      <c r="E30" s="78">
        <v>0</v>
      </c>
      <c r="F30" s="73">
        <v>46</v>
      </c>
      <c r="G30" s="74">
        <f t="shared" si="0"/>
        <v>0</v>
      </c>
    </row>
    <row r="31" spans="2:7" s="71" customFormat="1" ht="25.5" x14ac:dyDescent="0.2">
      <c r="B31" s="76" t="s">
        <v>206</v>
      </c>
      <c r="C31" s="77" t="s">
        <v>302</v>
      </c>
      <c r="D31" s="73">
        <v>1</v>
      </c>
      <c r="E31" s="78">
        <v>0</v>
      </c>
      <c r="F31" s="73">
        <v>75</v>
      </c>
      <c r="G31" s="74">
        <f t="shared" si="0"/>
        <v>0</v>
      </c>
    </row>
    <row r="32" spans="2:7" s="71" customFormat="1" ht="25.5" x14ac:dyDescent="0.2">
      <c r="B32" s="76" t="s">
        <v>206</v>
      </c>
      <c r="C32" s="77" t="s">
        <v>303</v>
      </c>
      <c r="D32" s="73">
        <v>1</v>
      </c>
      <c r="E32" s="78">
        <v>0</v>
      </c>
      <c r="F32" s="73">
        <v>70</v>
      </c>
      <c r="G32" s="74">
        <f>ROUND((E32*F32)/D32,2)</f>
        <v>0</v>
      </c>
    </row>
    <row r="33" spans="2:7" s="71" customFormat="1" ht="19.5" customHeight="1" x14ac:dyDescent="0.2">
      <c r="B33" s="72" t="s">
        <v>195</v>
      </c>
      <c r="C33" s="77" t="s">
        <v>165</v>
      </c>
      <c r="D33" s="73">
        <v>1</v>
      </c>
      <c r="E33" s="78">
        <v>0</v>
      </c>
      <c r="F33" s="155">
        <v>352</v>
      </c>
      <c r="G33" s="74">
        <f>ROUND((E33*F33)/D33,2)</f>
        <v>0</v>
      </c>
    </row>
    <row r="34" spans="2:7" s="71" customFormat="1" ht="12.75" x14ac:dyDescent="0.2">
      <c r="B34" s="72" t="s">
        <v>272</v>
      </c>
      <c r="C34" s="77" t="s">
        <v>304</v>
      </c>
      <c r="D34" s="73">
        <v>1</v>
      </c>
      <c r="E34" s="78">
        <v>0</v>
      </c>
      <c r="F34" s="73">
        <v>4</v>
      </c>
      <c r="G34" s="74">
        <f>ROUND((E34*F34)/D34,2)</f>
        <v>0</v>
      </c>
    </row>
    <row r="35" spans="2:7" s="71" customFormat="1" ht="12.75" x14ac:dyDescent="0.2">
      <c r="B35" s="72" t="s">
        <v>195</v>
      </c>
      <c r="C35" s="77" t="s">
        <v>183</v>
      </c>
      <c r="D35" s="73">
        <v>1</v>
      </c>
      <c r="E35" s="78">
        <v>0</v>
      </c>
      <c r="F35" s="73">
        <v>25</v>
      </c>
      <c r="G35" s="74">
        <f t="shared" ref="G35:G54" si="1">ROUND((E35*F35)/D35,2)</f>
        <v>0</v>
      </c>
    </row>
    <row r="36" spans="2:7" s="71" customFormat="1" ht="12.75" x14ac:dyDescent="0.2">
      <c r="B36" s="76" t="s">
        <v>195</v>
      </c>
      <c r="C36" s="77" t="s">
        <v>184</v>
      </c>
      <c r="D36" s="73">
        <v>1</v>
      </c>
      <c r="E36" s="78">
        <v>0</v>
      </c>
      <c r="F36" s="73">
        <v>20</v>
      </c>
      <c r="G36" s="74">
        <f t="shared" si="1"/>
        <v>0</v>
      </c>
    </row>
    <row r="37" spans="2:7" s="71" customFormat="1" ht="12.75" x14ac:dyDescent="0.2">
      <c r="B37" s="76" t="s">
        <v>195</v>
      </c>
      <c r="C37" s="77" t="s">
        <v>305</v>
      </c>
      <c r="D37" s="73">
        <v>1</v>
      </c>
      <c r="E37" s="78">
        <v>0</v>
      </c>
      <c r="F37" s="73">
        <v>5</v>
      </c>
      <c r="G37" s="74">
        <f t="shared" si="1"/>
        <v>0</v>
      </c>
    </row>
    <row r="38" spans="2:7" s="71" customFormat="1" ht="12.75" x14ac:dyDescent="0.2">
      <c r="B38" s="76" t="s">
        <v>195</v>
      </c>
      <c r="C38" s="77" t="s">
        <v>164</v>
      </c>
      <c r="D38" s="73">
        <v>1</v>
      </c>
      <c r="E38" s="78">
        <v>0</v>
      </c>
      <c r="F38" s="73">
        <v>25</v>
      </c>
      <c r="G38" s="74">
        <f t="shared" si="1"/>
        <v>0</v>
      </c>
    </row>
    <row r="39" spans="2:7" s="172" customFormat="1" ht="12.75" x14ac:dyDescent="0.2">
      <c r="B39" s="72" t="s">
        <v>195</v>
      </c>
      <c r="C39" s="168" t="s">
        <v>207</v>
      </c>
      <c r="D39" s="169">
        <v>1</v>
      </c>
      <c r="E39" s="170">
        <v>0</v>
      </c>
      <c r="F39" s="169">
        <v>12</v>
      </c>
      <c r="G39" s="171">
        <f t="shared" si="1"/>
        <v>0</v>
      </c>
    </row>
    <row r="40" spans="2:7" s="71" customFormat="1" ht="12.75" x14ac:dyDescent="0.2">
      <c r="B40" s="76" t="s">
        <v>272</v>
      </c>
      <c r="C40" s="77" t="s">
        <v>306</v>
      </c>
      <c r="D40" s="73">
        <v>1</v>
      </c>
      <c r="E40" s="78">
        <v>0</v>
      </c>
      <c r="F40" s="73">
        <v>7</v>
      </c>
      <c r="G40" s="74">
        <f t="shared" si="1"/>
        <v>0</v>
      </c>
    </row>
    <row r="41" spans="2:7" s="71" customFormat="1" ht="12.75" x14ac:dyDescent="0.2">
      <c r="B41" s="76" t="s">
        <v>272</v>
      </c>
      <c r="C41" s="77" t="s">
        <v>182</v>
      </c>
      <c r="D41" s="73">
        <v>1</v>
      </c>
      <c r="E41" s="78">
        <v>0</v>
      </c>
      <c r="F41" s="73">
        <v>25</v>
      </c>
      <c r="G41" s="74">
        <f t="shared" si="1"/>
        <v>0</v>
      </c>
    </row>
    <row r="42" spans="2:7" s="71" customFormat="1" ht="12.75" x14ac:dyDescent="0.2">
      <c r="B42" s="76" t="s">
        <v>195</v>
      </c>
      <c r="C42" s="77" t="s">
        <v>307</v>
      </c>
      <c r="D42" s="73">
        <v>1</v>
      </c>
      <c r="E42" s="78">
        <v>0</v>
      </c>
      <c r="F42" s="73">
        <v>5</v>
      </c>
      <c r="G42" s="74">
        <f t="shared" si="1"/>
        <v>0</v>
      </c>
    </row>
    <row r="43" spans="2:7" s="71" customFormat="1" ht="12.75" x14ac:dyDescent="0.2">
      <c r="B43" s="76" t="s">
        <v>205</v>
      </c>
      <c r="C43" s="77" t="s">
        <v>180</v>
      </c>
      <c r="D43" s="73">
        <v>1</v>
      </c>
      <c r="E43" s="78">
        <v>0</v>
      </c>
      <c r="F43" s="73">
        <v>10</v>
      </c>
      <c r="G43" s="74">
        <f t="shared" si="1"/>
        <v>0</v>
      </c>
    </row>
    <row r="44" spans="2:7" s="71" customFormat="1" ht="12.75" x14ac:dyDescent="0.2">
      <c r="B44" s="76" t="s">
        <v>205</v>
      </c>
      <c r="C44" s="77" t="s">
        <v>177</v>
      </c>
      <c r="D44" s="73">
        <v>1</v>
      </c>
      <c r="E44" s="78">
        <v>0</v>
      </c>
      <c r="F44" s="73">
        <v>10</v>
      </c>
      <c r="G44" s="74">
        <f t="shared" si="1"/>
        <v>0</v>
      </c>
    </row>
    <row r="45" spans="2:7" s="71" customFormat="1" ht="12.75" x14ac:dyDescent="0.2">
      <c r="B45" s="72" t="s">
        <v>205</v>
      </c>
      <c r="C45" s="77" t="s">
        <v>181</v>
      </c>
      <c r="D45" s="73">
        <v>1</v>
      </c>
      <c r="E45" s="78">
        <v>0</v>
      </c>
      <c r="F45" s="73">
        <v>10</v>
      </c>
      <c r="G45" s="74">
        <f t="shared" si="1"/>
        <v>0</v>
      </c>
    </row>
    <row r="46" spans="2:7" s="71" customFormat="1" ht="12.75" x14ac:dyDescent="0.2">
      <c r="B46" s="72" t="s">
        <v>205</v>
      </c>
      <c r="C46" s="77" t="s">
        <v>178</v>
      </c>
      <c r="D46" s="73">
        <v>1</v>
      </c>
      <c r="E46" s="78">
        <v>0</v>
      </c>
      <c r="F46" s="73">
        <v>10</v>
      </c>
      <c r="G46" s="74">
        <f t="shared" si="1"/>
        <v>0</v>
      </c>
    </row>
    <row r="47" spans="2:7" s="71" customFormat="1" ht="12.75" x14ac:dyDescent="0.2">
      <c r="B47" s="72" t="s">
        <v>205</v>
      </c>
      <c r="C47" s="77" t="s">
        <v>179</v>
      </c>
      <c r="D47" s="73">
        <v>1</v>
      </c>
      <c r="E47" s="78">
        <v>0</v>
      </c>
      <c r="F47" s="73">
        <v>10</v>
      </c>
      <c r="G47" s="74">
        <f t="shared" si="1"/>
        <v>0</v>
      </c>
    </row>
    <row r="48" spans="2:7" s="71" customFormat="1" ht="12.75" x14ac:dyDescent="0.2">
      <c r="B48" s="72" t="s">
        <v>195</v>
      </c>
      <c r="C48" s="77" t="s">
        <v>163</v>
      </c>
      <c r="D48" s="73">
        <v>1</v>
      </c>
      <c r="E48" s="78">
        <v>0</v>
      </c>
      <c r="F48" s="73">
        <v>25</v>
      </c>
      <c r="G48" s="74">
        <f t="shared" ref="G48:G52" si="2">ROUND((E48*F48)/D48,2)</f>
        <v>0</v>
      </c>
    </row>
    <row r="49" spans="2:7" s="71" customFormat="1" ht="12.75" x14ac:dyDescent="0.2">
      <c r="B49" s="72" t="s">
        <v>195</v>
      </c>
      <c r="C49" s="77" t="s">
        <v>339</v>
      </c>
      <c r="D49" s="73">
        <v>1</v>
      </c>
      <c r="E49" s="78">
        <v>0</v>
      </c>
      <c r="F49" s="73">
        <v>5</v>
      </c>
      <c r="G49" s="74">
        <f t="shared" si="2"/>
        <v>0</v>
      </c>
    </row>
    <row r="50" spans="2:7" s="174" customFormat="1" ht="12.75" x14ac:dyDescent="0.2">
      <c r="B50" s="166" t="s">
        <v>195</v>
      </c>
      <c r="C50" s="179" t="s">
        <v>340</v>
      </c>
      <c r="D50" s="180">
        <v>1</v>
      </c>
      <c r="E50" s="181">
        <v>0</v>
      </c>
      <c r="F50" s="180">
        <v>13</v>
      </c>
      <c r="G50" s="182">
        <f t="shared" si="2"/>
        <v>0</v>
      </c>
    </row>
    <row r="51" spans="2:7" s="172" customFormat="1" ht="12.75" x14ac:dyDescent="0.2">
      <c r="B51" s="72" t="s">
        <v>195</v>
      </c>
      <c r="C51" s="168" t="s">
        <v>342</v>
      </c>
      <c r="D51" s="169">
        <v>1</v>
      </c>
      <c r="E51" s="170">
        <v>0</v>
      </c>
      <c r="F51" s="169">
        <v>7</v>
      </c>
      <c r="G51" s="171">
        <f t="shared" si="2"/>
        <v>0</v>
      </c>
    </row>
    <row r="52" spans="2:7" s="71" customFormat="1" ht="12.75" x14ac:dyDescent="0.2">
      <c r="B52" s="72" t="s">
        <v>195</v>
      </c>
      <c r="C52" s="77" t="s">
        <v>175</v>
      </c>
      <c r="D52" s="73">
        <v>1</v>
      </c>
      <c r="E52" s="78">
        <v>0</v>
      </c>
      <c r="F52" s="73">
        <v>25</v>
      </c>
      <c r="G52" s="74">
        <f t="shared" si="2"/>
        <v>0</v>
      </c>
    </row>
    <row r="53" spans="2:7" s="71" customFormat="1" ht="12.75" x14ac:dyDescent="0.2">
      <c r="B53" s="72" t="s">
        <v>195</v>
      </c>
      <c r="C53" s="77" t="s">
        <v>185</v>
      </c>
      <c r="D53" s="73">
        <v>1</v>
      </c>
      <c r="E53" s="78">
        <v>0</v>
      </c>
      <c r="F53" s="73">
        <v>25</v>
      </c>
      <c r="G53" s="74">
        <f t="shared" si="1"/>
        <v>0</v>
      </c>
    </row>
    <row r="54" spans="2:7" s="71" customFormat="1" ht="12.75" x14ac:dyDescent="0.2">
      <c r="B54" s="72" t="s">
        <v>195</v>
      </c>
      <c r="C54" s="77" t="s">
        <v>174</v>
      </c>
      <c r="D54" s="73">
        <v>1</v>
      </c>
      <c r="E54" s="78">
        <v>0</v>
      </c>
      <c r="F54" s="73">
        <v>25</v>
      </c>
      <c r="G54" s="74">
        <f t="shared" si="1"/>
        <v>0</v>
      </c>
    </row>
    <row r="55" spans="2:7" s="71" customFormat="1" ht="12.75" x14ac:dyDescent="0.2">
      <c r="B55" s="166" t="s">
        <v>195</v>
      </c>
      <c r="C55" s="176" t="s">
        <v>343</v>
      </c>
      <c r="D55" s="177" t="s">
        <v>353</v>
      </c>
      <c r="E55" s="84">
        <v>0</v>
      </c>
      <c r="F55" s="178">
        <v>3</v>
      </c>
      <c r="G55" s="173">
        <f>(F55*E55)/D55</f>
        <v>0</v>
      </c>
    </row>
    <row r="56" spans="2:7" s="71" customFormat="1" ht="13.5" thickBot="1" x14ac:dyDescent="0.25">
      <c r="B56" s="166" t="s">
        <v>195</v>
      </c>
      <c r="C56" s="176" t="s">
        <v>344</v>
      </c>
      <c r="D56" s="177" t="s">
        <v>353</v>
      </c>
      <c r="E56" s="84">
        <v>0</v>
      </c>
      <c r="F56" s="178">
        <v>1</v>
      </c>
      <c r="G56" s="173">
        <f>(F56*E56)/D56</f>
        <v>0</v>
      </c>
    </row>
    <row r="57" spans="2:7" s="71" customFormat="1" ht="13.5" thickBot="1" x14ac:dyDescent="0.25">
      <c r="B57" s="330" t="s">
        <v>321</v>
      </c>
      <c r="C57" s="331"/>
      <c r="D57" s="331"/>
      <c r="E57" s="332"/>
      <c r="F57" s="333">
        <f>SUM(G6:G56)</f>
        <v>0</v>
      </c>
      <c r="G57" s="334"/>
    </row>
    <row r="58" spans="2:7" s="68" customFormat="1" ht="16.5" customHeight="1" x14ac:dyDescent="0.2">
      <c r="B58" s="335" t="s">
        <v>345</v>
      </c>
      <c r="C58" s="336"/>
      <c r="D58" s="339" t="s">
        <v>196</v>
      </c>
      <c r="E58" s="341" t="s">
        <v>197</v>
      </c>
      <c r="F58" s="342" t="s">
        <v>134</v>
      </c>
      <c r="G58" s="343"/>
    </row>
    <row r="59" spans="2:7" s="68" customFormat="1" ht="25.5" x14ac:dyDescent="0.2">
      <c r="B59" s="337"/>
      <c r="C59" s="338"/>
      <c r="D59" s="340"/>
      <c r="E59" s="339"/>
      <c r="F59" s="69" t="s">
        <v>132</v>
      </c>
      <c r="G59" s="70" t="s">
        <v>133</v>
      </c>
    </row>
    <row r="60" spans="2:7" s="68" customFormat="1" x14ac:dyDescent="0.2">
      <c r="B60" s="72" t="s">
        <v>195</v>
      </c>
      <c r="C60" s="77" t="s">
        <v>153</v>
      </c>
      <c r="D60" s="79">
        <v>0.1</v>
      </c>
      <c r="E60" s="80">
        <v>0</v>
      </c>
      <c r="F60" s="81">
        <v>1</v>
      </c>
      <c r="G60" s="82">
        <f>ROUND(((D60*E60)*F60)/12,2)</f>
        <v>0</v>
      </c>
    </row>
    <row r="61" spans="2:7" s="71" customFormat="1" ht="12.75" x14ac:dyDescent="0.2">
      <c r="B61" s="72" t="s">
        <v>195</v>
      </c>
      <c r="C61" s="83" t="s">
        <v>154</v>
      </c>
      <c r="D61" s="79">
        <v>0.1</v>
      </c>
      <c r="E61" s="84">
        <v>0</v>
      </c>
      <c r="F61" s="81">
        <v>3</v>
      </c>
      <c r="G61" s="82">
        <f t="shared" ref="G61:G70" si="3">ROUND(((D61*E61)*F61)/12,2)</f>
        <v>0</v>
      </c>
    </row>
    <row r="62" spans="2:7" s="71" customFormat="1" ht="12.75" x14ac:dyDescent="0.2">
      <c r="B62" s="72" t="s">
        <v>195</v>
      </c>
      <c r="C62" s="83" t="s">
        <v>155</v>
      </c>
      <c r="D62" s="79">
        <v>0.1</v>
      </c>
      <c r="E62" s="84">
        <v>0</v>
      </c>
      <c r="F62" s="81">
        <v>1</v>
      </c>
      <c r="G62" s="82">
        <f t="shared" si="3"/>
        <v>0</v>
      </c>
    </row>
    <row r="63" spans="2:7" s="71" customFormat="1" ht="12.75" x14ac:dyDescent="0.2">
      <c r="B63" s="72" t="s">
        <v>195</v>
      </c>
      <c r="C63" s="83" t="s">
        <v>156</v>
      </c>
      <c r="D63" s="79">
        <v>0.1</v>
      </c>
      <c r="E63" s="84">
        <v>0</v>
      </c>
      <c r="F63" s="81">
        <v>2</v>
      </c>
      <c r="G63" s="82">
        <f t="shared" si="3"/>
        <v>0</v>
      </c>
    </row>
    <row r="64" spans="2:7" s="71" customFormat="1" ht="12.75" x14ac:dyDescent="0.2">
      <c r="B64" s="72" t="s">
        <v>195</v>
      </c>
      <c r="C64" s="83" t="s">
        <v>157</v>
      </c>
      <c r="D64" s="79">
        <v>0.1</v>
      </c>
      <c r="E64" s="84">
        <v>0</v>
      </c>
      <c r="F64" s="81">
        <v>5</v>
      </c>
      <c r="G64" s="82">
        <f t="shared" si="3"/>
        <v>0</v>
      </c>
    </row>
    <row r="65" spans="2:7" s="71" customFormat="1" ht="12.75" x14ac:dyDescent="0.2">
      <c r="B65" s="72" t="s">
        <v>195</v>
      </c>
      <c r="C65" s="83" t="s">
        <v>158</v>
      </c>
      <c r="D65" s="79">
        <v>0.1</v>
      </c>
      <c r="E65" s="84">
        <v>0</v>
      </c>
      <c r="F65" s="81">
        <v>4</v>
      </c>
      <c r="G65" s="82">
        <f t="shared" si="3"/>
        <v>0</v>
      </c>
    </row>
    <row r="66" spans="2:7" s="71" customFormat="1" ht="12.75" x14ac:dyDescent="0.2">
      <c r="B66" s="72" t="s">
        <v>195</v>
      </c>
      <c r="C66" s="83" t="s">
        <v>159</v>
      </c>
      <c r="D66" s="79">
        <v>0.1</v>
      </c>
      <c r="E66" s="84">
        <v>0</v>
      </c>
      <c r="F66" s="81">
        <v>1</v>
      </c>
      <c r="G66" s="82">
        <f t="shared" si="3"/>
        <v>0</v>
      </c>
    </row>
    <row r="67" spans="2:7" s="71" customFormat="1" ht="12.75" x14ac:dyDescent="0.2">
      <c r="B67" s="72" t="s">
        <v>195</v>
      </c>
      <c r="C67" s="83" t="s">
        <v>160</v>
      </c>
      <c r="D67" s="79">
        <v>0.1</v>
      </c>
      <c r="E67" s="84">
        <v>0</v>
      </c>
      <c r="F67" s="81">
        <v>3</v>
      </c>
      <c r="G67" s="82">
        <f t="shared" si="3"/>
        <v>0</v>
      </c>
    </row>
    <row r="68" spans="2:7" s="71" customFormat="1" ht="12.75" x14ac:dyDescent="0.2">
      <c r="B68" s="72" t="s">
        <v>195</v>
      </c>
      <c r="C68" s="83" t="s">
        <v>161</v>
      </c>
      <c r="D68" s="79">
        <v>0.1</v>
      </c>
      <c r="E68" s="84">
        <v>0</v>
      </c>
      <c r="F68" s="81">
        <v>2</v>
      </c>
      <c r="G68" s="82">
        <f t="shared" si="3"/>
        <v>0</v>
      </c>
    </row>
    <row r="69" spans="2:7" s="71" customFormat="1" ht="12.75" x14ac:dyDescent="0.2">
      <c r="B69" s="166" t="s">
        <v>195</v>
      </c>
      <c r="C69" s="167" t="s">
        <v>338</v>
      </c>
      <c r="D69" s="86">
        <v>0.1</v>
      </c>
      <c r="E69" s="84">
        <v>0</v>
      </c>
      <c r="F69" s="87">
        <v>1</v>
      </c>
      <c r="G69" s="82">
        <f t="shared" si="3"/>
        <v>0</v>
      </c>
    </row>
    <row r="70" spans="2:7" s="71" customFormat="1" ht="13.5" thickBot="1" x14ac:dyDescent="0.25">
      <c r="B70" s="72" t="s">
        <v>195</v>
      </c>
      <c r="C70" s="85" t="s">
        <v>308</v>
      </c>
      <c r="D70" s="86">
        <v>0.1</v>
      </c>
      <c r="E70" s="84">
        <v>0</v>
      </c>
      <c r="F70" s="87">
        <v>5</v>
      </c>
      <c r="G70" s="88">
        <f t="shared" si="3"/>
        <v>0</v>
      </c>
    </row>
    <row r="71" spans="2:7" s="71" customFormat="1" ht="13.5" thickBot="1" x14ac:dyDescent="0.25">
      <c r="B71" s="330" t="s">
        <v>198</v>
      </c>
      <c r="C71" s="331"/>
      <c r="D71" s="331"/>
      <c r="E71" s="332"/>
      <c r="F71" s="333">
        <f>SUM(G60:G70)</f>
        <v>0</v>
      </c>
      <c r="G71" s="334"/>
    </row>
    <row r="72" spans="2:7" s="68" customFormat="1" ht="17.25" thickBot="1" x14ac:dyDescent="0.25">
      <c r="B72" s="344" t="s">
        <v>418</v>
      </c>
      <c r="C72" s="345"/>
      <c r="D72" s="345"/>
      <c r="E72" s="346"/>
      <c r="F72" s="347">
        <f>SUM(F71,F57)</f>
        <v>0</v>
      </c>
      <c r="G72" s="348"/>
    </row>
    <row r="73" spans="2:7" s="68" customFormat="1" ht="25.5" customHeight="1" thickBot="1" x14ac:dyDescent="0.25">
      <c r="B73" s="349" t="s">
        <v>199</v>
      </c>
      <c r="C73" s="350"/>
      <c r="D73" s="350"/>
      <c r="E73" s="350"/>
      <c r="F73" s="350"/>
      <c r="G73" s="351"/>
    </row>
    <row r="74" spans="2:7" x14ac:dyDescent="0.2">
      <c r="B74" s="89">
        <v>3</v>
      </c>
      <c r="C74" s="328" t="s">
        <v>200</v>
      </c>
      <c r="D74" s="328"/>
      <c r="E74" s="328"/>
      <c r="F74" s="328"/>
      <c r="G74" s="329"/>
    </row>
    <row r="75" spans="2:7" x14ac:dyDescent="0.2">
      <c r="B75" s="90" t="s">
        <v>27</v>
      </c>
      <c r="C75" s="91" t="s">
        <v>94</v>
      </c>
      <c r="D75" s="324">
        <v>0</v>
      </c>
      <c r="E75" s="324"/>
      <c r="F75" s="325">
        <f>ROUND((F72*D75),4)</f>
        <v>0</v>
      </c>
      <c r="G75" s="326"/>
    </row>
    <row r="76" spans="2:7" x14ac:dyDescent="0.2">
      <c r="B76" s="90" t="s">
        <v>29</v>
      </c>
      <c r="C76" s="92" t="s">
        <v>96</v>
      </c>
      <c r="D76" s="327"/>
      <c r="E76" s="327"/>
      <c r="F76" s="325"/>
      <c r="G76" s="326"/>
    </row>
    <row r="77" spans="2:7" x14ac:dyDescent="0.2">
      <c r="B77" s="90" t="s">
        <v>97</v>
      </c>
      <c r="C77" s="91" t="s">
        <v>98</v>
      </c>
      <c r="D77" s="324">
        <v>0</v>
      </c>
      <c r="E77" s="324"/>
      <c r="F77" s="325">
        <f ca="1">ROUND(F86*D77,2)</f>
        <v>0</v>
      </c>
      <c r="G77" s="326"/>
    </row>
    <row r="78" spans="2:7" x14ac:dyDescent="0.2">
      <c r="B78" s="90" t="s">
        <v>99</v>
      </c>
      <c r="C78" s="91" t="s">
        <v>100</v>
      </c>
      <c r="D78" s="364">
        <v>0</v>
      </c>
      <c r="E78" s="364"/>
      <c r="F78" s="325">
        <f ca="1">ROUND(F86*D78,2)</f>
        <v>0</v>
      </c>
      <c r="G78" s="326"/>
    </row>
    <row r="79" spans="2:7" x14ac:dyDescent="0.2">
      <c r="B79" s="90" t="s">
        <v>101</v>
      </c>
      <c r="C79" s="91" t="s">
        <v>11</v>
      </c>
      <c r="D79" s="364">
        <v>0</v>
      </c>
      <c r="E79" s="364"/>
      <c r="F79" s="325">
        <f ca="1">ROUND(F86*D79,2)</f>
        <v>0</v>
      </c>
      <c r="G79" s="326"/>
    </row>
    <row r="80" spans="2:7" x14ac:dyDescent="0.2">
      <c r="B80" s="90" t="s">
        <v>220</v>
      </c>
      <c r="C80" s="91" t="s">
        <v>150</v>
      </c>
      <c r="D80" s="364">
        <v>0</v>
      </c>
      <c r="E80" s="364">
        <v>0</v>
      </c>
      <c r="F80" s="325">
        <f ca="1">ROUND(F86*D80,2)</f>
        <v>0</v>
      </c>
      <c r="G80" s="326"/>
    </row>
    <row r="81" spans="2:7" x14ac:dyDescent="0.2">
      <c r="B81" s="90"/>
      <c r="C81" s="92" t="s">
        <v>102</v>
      </c>
      <c r="D81" s="365">
        <f>SUM(D77:E80)</f>
        <v>0</v>
      </c>
      <c r="E81" s="365"/>
      <c r="F81" s="366">
        <f ca="1">SUM(F77:G80)</f>
        <v>0</v>
      </c>
      <c r="G81" s="367"/>
    </row>
    <row r="82" spans="2:7" ht="17.25" thickBot="1" x14ac:dyDescent="0.25">
      <c r="B82" s="368" t="s">
        <v>103</v>
      </c>
      <c r="C82" s="369"/>
      <c r="D82" s="370">
        <f>SUM(D75,D81)</f>
        <v>0</v>
      </c>
      <c r="E82" s="370"/>
      <c r="F82" s="371">
        <f ca="1">SUM(F75:G80)</f>
        <v>0</v>
      </c>
      <c r="G82" s="372"/>
    </row>
    <row r="83" spans="2:7" ht="17.25" thickBot="1" x14ac:dyDescent="0.25">
      <c r="B83" s="373" t="s">
        <v>419</v>
      </c>
      <c r="C83" s="374"/>
      <c r="D83" s="374"/>
      <c r="E83" s="374"/>
      <c r="F83" s="374"/>
      <c r="G83" s="375"/>
    </row>
    <row r="84" spans="2:7" x14ac:dyDescent="0.2">
      <c r="B84" s="376" t="s">
        <v>201</v>
      </c>
      <c r="C84" s="377"/>
      <c r="D84" s="216"/>
      <c r="E84" s="217"/>
      <c r="F84" s="378">
        <f>F72</f>
        <v>0</v>
      </c>
      <c r="G84" s="379"/>
    </row>
    <row r="85" spans="2:7" x14ac:dyDescent="0.2">
      <c r="B85" s="380" t="s">
        <v>202</v>
      </c>
      <c r="C85" s="381"/>
      <c r="D85" s="93"/>
      <c r="E85" s="94"/>
      <c r="F85" s="378">
        <f ca="1">F82</f>
        <v>0</v>
      </c>
      <c r="G85" s="379"/>
    </row>
    <row r="86" spans="2:7" ht="17.25" thickBot="1" x14ac:dyDescent="0.25">
      <c r="B86" s="382" t="s">
        <v>203</v>
      </c>
      <c r="C86" s="383"/>
      <c r="D86" s="218"/>
      <c r="E86" s="219"/>
      <c r="F86" s="384">
        <f ca="1">SUM(F84:G85)</f>
        <v>0</v>
      </c>
      <c r="G86" s="385"/>
    </row>
    <row r="87" spans="2:7" ht="17.25" thickBot="1" x14ac:dyDescent="0.25">
      <c r="B87" s="386" t="s">
        <v>204</v>
      </c>
      <c r="C87" s="387"/>
      <c r="D87" s="388">
        <v>12</v>
      </c>
      <c r="E87" s="388"/>
      <c r="F87" s="389">
        <f ca="1">F86*D87</f>
        <v>0</v>
      </c>
      <c r="G87" s="390"/>
    </row>
  </sheetData>
  <mergeCells count="46">
    <mergeCell ref="B86:C86"/>
    <mergeCell ref="F86:G86"/>
    <mergeCell ref="B87:C87"/>
    <mergeCell ref="D87:E87"/>
    <mergeCell ref="F87:G87"/>
    <mergeCell ref="B83:G83"/>
    <mergeCell ref="B84:C84"/>
    <mergeCell ref="F84:G84"/>
    <mergeCell ref="B85:C85"/>
    <mergeCell ref="F85:G85"/>
    <mergeCell ref="D81:E81"/>
    <mergeCell ref="F81:G81"/>
    <mergeCell ref="D80:E80"/>
    <mergeCell ref="F80:G80"/>
    <mergeCell ref="B82:C82"/>
    <mergeCell ref="D82:E82"/>
    <mergeCell ref="F82:G82"/>
    <mergeCell ref="D77:E77"/>
    <mergeCell ref="F77:G77"/>
    <mergeCell ref="D78:E78"/>
    <mergeCell ref="F78:G78"/>
    <mergeCell ref="D79:E79"/>
    <mergeCell ref="F79:G79"/>
    <mergeCell ref="B1:G1"/>
    <mergeCell ref="B2:G2"/>
    <mergeCell ref="B3:G3"/>
    <mergeCell ref="B4:C5"/>
    <mergeCell ref="D4:D5"/>
    <mergeCell ref="E4:E5"/>
    <mergeCell ref="F4:G4"/>
    <mergeCell ref="D75:E75"/>
    <mergeCell ref="F75:G75"/>
    <mergeCell ref="D76:E76"/>
    <mergeCell ref="C74:G74"/>
    <mergeCell ref="B57:E57"/>
    <mergeCell ref="F57:G57"/>
    <mergeCell ref="B58:C59"/>
    <mergeCell ref="D58:D59"/>
    <mergeCell ref="E58:E59"/>
    <mergeCell ref="F58:G58"/>
    <mergeCell ref="B71:E71"/>
    <mergeCell ref="F71:G71"/>
    <mergeCell ref="B72:E72"/>
    <mergeCell ref="F72:G72"/>
    <mergeCell ref="B73:G73"/>
    <mergeCell ref="F76:G76"/>
  </mergeCells>
  <printOptions horizontalCentered="1"/>
  <pageMargins left="0.78740157480314965" right="0.78740157480314965" top="0.51181102362204722" bottom="0.78740157480314965" header="0.31496062992125984" footer="0.51181102362204722"/>
  <pageSetup paperSize="9" scale="54" orientation="portrait" r:id="rId1"/>
  <headerFooter alignWithMargins="0">
    <oddHeader>&amp;R&amp;9Planilha Modelo (Nome da Empresa)</oddHeader>
    <oddFooter>&amp;C&amp;9&amp;A - Pág. &amp;P</oddFooter>
  </headerFooter>
  <rowBreaks count="1" manualBreakCount="1">
    <brk id="3"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zoomScaleSheetLayoutView="115" workbookViewId="0">
      <selection activeCell="A3" sqref="A3:E3"/>
    </sheetView>
  </sheetViews>
  <sheetFormatPr defaultRowHeight="12.75" x14ac:dyDescent="0.2"/>
  <cols>
    <col min="1" max="1" width="64.28515625" style="52" customWidth="1"/>
    <col min="2" max="2" width="11" style="52" customWidth="1"/>
    <col min="3" max="3" width="13.85546875" style="52" bestFit="1" customWidth="1"/>
    <col min="4" max="4" width="8.5703125" style="52" bestFit="1" customWidth="1"/>
    <col min="5" max="5" width="12.7109375" style="52" bestFit="1" customWidth="1"/>
    <col min="6" max="6" width="9.140625" style="60"/>
    <col min="7" max="233" width="9.140625" style="52"/>
    <col min="234" max="234" width="13.5703125" style="52" customWidth="1"/>
    <col min="235" max="235" width="12.85546875" style="52" customWidth="1"/>
    <col min="236" max="236" width="15" style="52" customWidth="1"/>
    <col min="237" max="238" width="13.42578125" style="52" customWidth="1"/>
    <col min="239" max="489" width="9.140625" style="52"/>
    <col min="490" max="490" width="13.5703125" style="52" customWidth="1"/>
    <col min="491" max="491" width="12.85546875" style="52" customWidth="1"/>
    <col min="492" max="492" width="15" style="52" customWidth="1"/>
    <col min="493" max="494" width="13.42578125" style="52" customWidth="1"/>
    <col min="495" max="745" width="9.140625" style="52"/>
    <col min="746" max="746" width="13.5703125" style="52" customWidth="1"/>
    <col min="747" max="747" width="12.85546875" style="52" customWidth="1"/>
    <col min="748" max="748" width="15" style="52" customWidth="1"/>
    <col min="749" max="750" width="13.42578125" style="52" customWidth="1"/>
    <col min="751" max="1001" width="9.140625" style="52"/>
    <col min="1002" max="1002" width="13.5703125" style="52" customWidth="1"/>
    <col min="1003" max="1003" width="12.85546875" style="52" customWidth="1"/>
    <col min="1004" max="1004" width="15" style="52" customWidth="1"/>
    <col min="1005" max="1006" width="13.42578125" style="52" customWidth="1"/>
    <col min="1007" max="1257" width="9.140625" style="52"/>
    <col min="1258" max="1258" width="13.5703125" style="52" customWidth="1"/>
    <col min="1259" max="1259" width="12.85546875" style="52" customWidth="1"/>
    <col min="1260" max="1260" width="15" style="52" customWidth="1"/>
    <col min="1261" max="1262" width="13.42578125" style="52" customWidth="1"/>
    <col min="1263" max="1513" width="9.140625" style="52"/>
    <col min="1514" max="1514" width="13.5703125" style="52" customWidth="1"/>
    <col min="1515" max="1515" width="12.85546875" style="52" customWidth="1"/>
    <col min="1516" max="1516" width="15" style="52" customWidth="1"/>
    <col min="1517" max="1518" width="13.42578125" style="52" customWidth="1"/>
    <col min="1519" max="1769" width="9.140625" style="52"/>
    <col min="1770" max="1770" width="13.5703125" style="52" customWidth="1"/>
    <col min="1771" max="1771" width="12.85546875" style="52" customWidth="1"/>
    <col min="1772" max="1772" width="15" style="52" customWidth="1"/>
    <col min="1773" max="1774" width="13.42578125" style="52" customWidth="1"/>
    <col min="1775" max="2025" width="9.140625" style="52"/>
    <col min="2026" max="2026" width="13.5703125" style="52" customWidth="1"/>
    <col min="2027" max="2027" width="12.85546875" style="52" customWidth="1"/>
    <col min="2028" max="2028" width="15" style="52" customWidth="1"/>
    <col min="2029" max="2030" width="13.42578125" style="52" customWidth="1"/>
    <col min="2031" max="2281" width="9.140625" style="52"/>
    <col min="2282" max="2282" width="13.5703125" style="52" customWidth="1"/>
    <col min="2283" max="2283" width="12.85546875" style="52" customWidth="1"/>
    <col min="2284" max="2284" width="15" style="52" customWidth="1"/>
    <col min="2285" max="2286" width="13.42578125" style="52" customWidth="1"/>
    <col min="2287" max="2537" width="9.140625" style="52"/>
    <col min="2538" max="2538" width="13.5703125" style="52" customWidth="1"/>
    <col min="2539" max="2539" width="12.85546875" style="52" customWidth="1"/>
    <col min="2540" max="2540" width="15" style="52" customWidth="1"/>
    <col min="2541" max="2542" width="13.42578125" style="52" customWidth="1"/>
    <col min="2543" max="2793" width="9.140625" style="52"/>
    <col min="2794" max="2794" width="13.5703125" style="52" customWidth="1"/>
    <col min="2795" max="2795" width="12.85546875" style="52" customWidth="1"/>
    <col min="2796" max="2796" width="15" style="52" customWidth="1"/>
    <col min="2797" max="2798" width="13.42578125" style="52" customWidth="1"/>
    <col min="2799" max="3049" width="9.140625" style="52"/>
    <col min="3050" max="3050" width="13.5703125" style="52" customWidth="1"/>
    <col min="3051" max="3051" width="12.85546875" style="52" customWidth="1"/>
    <col min="3052" max="3052" width="15" style="52" customWidth="1"/>
    <col min="3053" max="3054" width="13.42578125" style="52" customWidth="1"/>
    <col min="3055" max="3305" width="9.140625" style="52"/>
    <col min="3306" max="3306" width="13.5703125" style="52" customWidth="1"/>
    <col min="3307" max="3307" width="12.85546875" style="52" customWidth="1"/>
    <col min="3308" max="3308" width="15" style="52" customWidth="1"/>
    <col min="3309" max="3310" width="13.42578125" style="52" customWidth="1"/>
    <col min="3311" max="3561" width="9.140625" style="52"/>
    <col min="3562" max="3562" width="13.5703125" style="52" customWidth="1"/>
    <col min="3563" max="3563" width="12.85546875" style="52" customWidth="1"/>
    <col min="3564" max="3564" width="15" style="52" customWidth="1"/>
    <col min="3565" max="3566" width="13.42578125" style="52" customWidth="1"/>
    <col min="3567" max="3817" width="9.140625" style="52"/>
    <col min="3818" max="3818" width="13.5703125" style="52" customWidth="1"/>
    <col min="3819" max="3819" width="12.85546875" style="52" customWidth="1"/>
    <col min="3820" max="3820" width="15" style="52" customWidth="1"/>
    <col min="3821" max="3822" width="13.42578125" style="52" customWidth="1"/>
    <col min="3823" max="4073" width="9.140625" style="52"/>
    <col min="4074" max="4074" width="13.5703125" style="52" customWidth="1"/>
    <col min="4075" max="4075" width="12.85546875" style="52" customWidth="1"/>
    <col min="4076" max="4076" width="15" style="52" customWidth="1"/>
    <col min="4077" max="4078" width="13.42578125" style="52" customWidth="1"/>
    <col min="4079" max="4329" width="9.140625" style="52"/>
    <col min="4330" max="4330" width="13.5703125" style="52" customWidth="1"/>
    <col min="4331" max="4331" width="12.85546875" style="52" customWidth="1"/>
    <col min="4332" max="4332" width="15" style="52" customWidth="1"/>
    <col min="4333" max="4334" width="13.42578125" style="52" customWidth="1"/>
    <col min="4335" max="4585" width="9.140625" style="52"/>
    <col min="4586" max="4586" width="13.5703125" style="52" customWidth="1"/>
    <col min="4587" max="4587" width="12.85546875" style="52" customWidth="1"/>
    <col min="4588" max="4588" width="15" style="52" customWidth="1"/>
    <col min="4589" max="4590" width="13.42578125" style="52" customWidth="1"/>
    <col min="4591" max="4841" width="9.140625" style="52"/>
    <col min="4842" max="4842" width="13.5703125" style="52" customWidth="1"/>
    <col min="4843" max="4843" width="12.85546875" style="52" customWidth="1"/>
    <col min="4844" max="4844" width="15" style="52" customWidth="1"/>
    <col min="4845" max="4846" width="13.42578125" style="52" customWidth="1"/>
    <col min="4847" max="5097" width="9.140625" style="52"/>
    <col min="5098" max="5098" width="13.5703125" style="52" customWidth="1"/>
    <col min="5099" max="5099" width="12.85546875" style="52" customWidth="1"/>
    <col min="5100" max="5100" width="15" style="52" customWidth="1"/>
    <col min="5101" max="5102" width="13.42578125" style="52" customWidth="1"/>
    <col min="5103" max="5353" width="9.140625" style="52"/>
    <col min="5354" max="5354" width="13.5703125" style="52" customWidth="1"/>
    <col min="5355" max="5355" width="12.85546875" style="52" customWidth="1"/>
    <col min="5356" max="5356" width="15" style="52" customWidth="1"/>
    <col min="5357" max="5358" width="13.42578125" style="52" customWidth="1"/>
    <col min="5359" max="5609" width="9.140625" style="52"/>
    <col min="5610" max="5610" width="13.5703125" style="52" customWidth="1"/>
    <col min="5611" max="5611" width="12.85546875" style="52" customWidth="1"/>
    <col min="5612" max="5612" width="15" style="52" customWidth="1"/>
    <col min="5613" max="5614" width="13.42578125" style="52" customWidth="1"/>
    <col min="5615" max="5865" width="9.140625" style="52"/>
    <col min="5866" max="5866" width="13.5703125" style="52" customWidth="1"/>
    <col min="5867" max="5867" width="12.85546875" style="52" customWidth="1"/>
    <col min="5868" max="5868" width="15" style="52" customWidth="1"/>
    <col min="5869" max="5870" width="13.42578125" style="52" customWidth="1"/>
    <col min="5871" max="6121" width="9.140625" style="52"/>
    <col min="6122" max="6122" width="13.5703125" style="52" customWidth="1"/>
    <col min="6123" max="6123" width="12.85546875" style="52" customWidth="1"/>
    <col min="6124" max="6124" width="15" style="52" customWidth="1"/>
    <col min="6125" max="6126" width="13.42578125" style="52" customWidth="1"/>
    <col min="6127" max="6377" width="9.140625" style="52"/>
    <col min="6378" max="6378" width="13.5703125" style="52" customWidth="1"/>
    <col min="6379" max="6379" width="12.85546875" style="52" customWidth="1"/>
    <col min="6380" max="6380" width="15" style="52" customWidth="1"/>
    <col min="6381" max="6382" width="13.42578125" style="52" customWidth="1"/>
    <col min="6383" max="6633" width="9.140625" style="52"/>
    <col min="6634" max="6634" width="13.5703125" style="52" customWidth="1"/>
    <col min="6635" max="6635" width="12.85546875" style="52" customWidth="1"/>
    <col min="6636" max="6636" width="15" style="52" customWidth="1"/>
    <col min="6637" max="6638" width="13.42578125" style="52" customWidth="1"/>
    <col min="6639" max="6889" width="9.140625" style="52"/>
    <col min="6890" max="6890" width="13.5703125" style="52" customWidth="1"/>
    <col min="6891" max="6891" width="12.85546875" style="52" customWidth="1"/>
    <col min="6892" max="6892" width="15" style="52" customWidth="1"/>
    <col min="6893" max="6894" width="13.42578125" style="52" customWidth="1"/>
    <col min="6895" max="7145" width="9.140625" style="52"/>
    <col min="7146" max="7146" width="13.5703125" style="52" customWidth="1"/>
    <col min="7147" max="7147" width="12.85546875" style="52" customWidth="1"/>
    <col min="7148" max="7148" width="15" style="52" customWidth="1"/>
    <col min="7149" max="7150" width="13.42578125" style="52" customWidth="1"/>
    <col min="7151" max="7401" width="9.140625" style="52"/>
    <col min="7402" max="7402" width="13.5703125" style="52" customWidth="1"/>
    <col min="7403" max="7403" width="12.85546875" style="52" customWidth="1"/>
    <col min="7404" max="7404" width="15" style="52" customWidth="1"/>
    <col min="7405" max="7406" width="13.42578125" style="52" customWidth="1"/>
    <col min="7407" max="7657" width="9.140625" style="52"/>
    <col min="7658" max="7658" width="13.5703125" style="52" customWidth="1"/>
    <col min="7659" max="7659" width="12.85546875" style="52" customWidth="1"/>
    <col min="7660" max="7660" width="15" style="52" customWidth="1"/>
    <col min="7661" max="7662" width="13.42578125" style="52" customWidth="1"/>
    <col min="7663" max="7913" width="9.140625" style="52"/>
    <col min="7914" max="7914" width="13.5703125" style="52" customWidth="1"/>
    <col min="7915" max="7915" width="12.85546875" style="52" customWidth="1"/>
    <col min="7916" max="7916" width="15" style="52" customWidth="1"/>
    <col min="7917" max="7918" width="13.42578125" style="52" customWidth="1"/>
    <col min="7919" max="8169" width="9.140625" style="52"/>
    <col min="8170" max="8170" width="13.5703125" style="52" customWidth="1"/>
    <col min="8171" max="8171" width="12.85546875" style="52" customWidth="1"/>
    <col min="8172" max="8172" width="15" style="52" customWidth="1"/>
    <col min="8173" max="8174" width="13.42578125" style="52" customWidth="1"/>
    <col min="8175" max="8425" width="9.140625" style="52"/>
    <col min="8426" max="8426" width="13.5703125" style="52" customWidth="1"/>
    <col min="8427" max="8427" width="12.85546875" style="52" customWidth="1"/>
    <col min="8428" max="8428" width="15" style="52" customWidth="1"/>
    <col min="8429" max="8430" width="13.42578125" style="52" customWidth="1"/>
    <col min="8431" max="8681" width="9.140625" style="52"/>
    <col min="8682" max="8682" width="13.5703125" style="52" customWidth="1"/>
    <col min="8683" max="8683" width="12.85546875" style="52" customWidth="1"/>
    <col min="8684" max="8684" width="15" style="52" customWidth="1"/>
    <col min="8685" max="8686" width="13.42578125" style="52" customWidth="1"/>
    <col min="8687" max="8937" width="9.140625" style="52"/>
    <col min="8938" max="8938" width="13.5703125" style="52" customWidth="1"/>
    <col min="8939" max="8939" width="12.85546875" style="52" customWidth="1"/>
    <col min="8940" max="8940" width="15" style="52" customWidth="1"/>
    <col min="8941" max="8942" width="13.42578125" style="52" customWidth="1"/>
    <col min="8943" max="9193" width="9.140625" style="52"/>
    <col min="9194" max="9194" width="13.5703125" style="52" customWidth="1"/>
    <col min="9195" max="9195" width="12.85546875" style="52" customWidth="1"/>
    <col min="9196" max="9196" width="15" style="52" customWidth="1"/>
    <col min="9197" max="9198" width="13.42578125" style="52" customWidth="1"/>
    <col min="9199" max="9449" width="9.140625" style="52"/>
    <col min="9450" max="9450" width="13.5703125" style="52" customWidth="1"/>
    <col min="9451" max="9451" width="12.85546875" style="52" customWidth="1"/>
    <col min="9452" max="9452" width="15" style="52" customWidth="1"/>
    <col min="9453" max="9454" width="13.42578125" style="52" customWidth="1"/>
    <col min="9455" max="9705" width="9.140625" style="52"/>
    <col min="9706" max="9706" width="13.5703125" style="52" customWidth="1"/>
    <col min="9707" max="9707" width="12.85546875" style="52" customWidth="1"/>
    <col min="9708" max="9708" width="15" style="52" customWidth="1"/>
    <col min="9709" max="9710" width="13.42578125" style="52" customWidth="1"/>
    <col min="9711" max="9961" width="9.140625" style="52"/>
    <col min="9962" max="9962" width="13.5703125" style="52" customWidth="1"/>
    <col min="9963" max="9963" width="12.85546875" style="52" customWidth="1"/>
    <col min="9964" max="9964" width="15" style="52" customWidth="1"/>
    <col min="9965" max="9966" width="13.42578125" style="52" customWidth="1"/>
    <col min="9967" max="10217" width="9.140625" style="52"/>
    <col min="10218" max="10218" width="13.5703125" style="52" customWidth="1"/>
    <col min="10219" max="10219" width="12.85546875" style="52" customWidth="1"/>
    <col min="10220" max="10220" width="15" style="52" customWidth="1"/>
    <col min="10221" max="10222" width="13.42578125" style="52" customWidth="1"/>
    <col min="10223" max="10473" width="9.140625" style="52"/>
    <col min="10474" max="10474" width="13.5703125" style="52" customWidth="1"/>
    <col min="10475" max="10475" width="12.85546875" style="52" customWidth="1"/>
    <col min="10476" max="10476" width="15" style="52" customWidth="1"/>
    <col min="10477" max="10478" width="13.42578125" style="52" customWidth="1"/>
    <col min="10479" max="10729" width="9.140625" style="52"/>
    <col min="10730" max="10730" width="13.5703125" style="52" customWidth="1"/>
    <col min="10731" max="10731" width="12.85546875" style="52" customWidth="1"/>
    <col min="10732" max="10732" width="15" style="52" customWidth="1"/>
    <col min="10733" max="10734" width="13.42578125" style="52" customWidth="1"/>
    <col min="10735" max="10985" width="9.140625" style="52"/>
    <col min="10986" max="10986" width="13.5703125" style="52" customWidth="1"/>
    <col min="10987" max="10987" width="12.85546875" style="52" customWidth="1"/>
    <col min="10988" max="10988" width="15" style="52" customWidth="1"/>
    <col min="10989" max="10990" width="13.42578125" style="52" customWidth="1"/>
    <col min="10991" max="11241" width="9.140625" style="52"/>
    <col min="11242" max="11242" width="13.5703125" style="52" customWidth="1"/>
    <col min="11243" max="11243" width="12.85546875" style="52" customWidth="1"/>
    <col min="11244" max="11244" width="15" style="52" customWidth="1"/>
    <col min="11245" max="11246" width="13.42578125" style="52" customWidth="1"/>
    <col min="11247" max="11497" width="9.140625" style="52"/>
    <col min="11498" max="11498" width="13.5703125" style="52" customWidth="1"/>
    <col min="11499" max="11499" width="12.85546875" style="52" customWidth="1"/>
    <col min="11500" max="11500" width="15" style="52" customWidth="1"/>
    <col min="11501" max="11502" width="13.42578125" style="52" customWidth="1"/>
    <col min="11503" max="11753" width="9.140625" style="52"/>
    <col min="11754" max="11754" width="13.5703125" style="52" customWidth="1"/>
    <col min="11755" max="11755" width="12.85546875" style="52" customWidth="1"/>
    <col min="11756" max="11756" width="15" style="52" customWidth="1"/>
    <col min="11757" max="11758" width="13.42578125" style="52" customWidth="1"/>
    <col min="11759" max="12009" width="9.140625" style="52"/>
    <col min="12010" max="12010" width="13.5703125" style="52" customWidth="1"/>
    <col min="12011" max="12011" width="12.85546875" style="52" customWidth="1"/>
    <col min="12012" max="12012" width="15" style="52" customWidth="1"/>
    <col min="12013" max="12014" width="13.42578125" style="52" customWidth="1"/>
    <col min="12015" max="12265" width="9.140625" style="52"/>
    <col min="12266" max="12266" width="13.5703125" style="52" customWidth="1"/>
    <col min="12267" max="12267" width="12.85546875" style="52" customWidth="1"/>
    <col min="12268" max="12268" width="15" style="52" customWidth="1"/>
    <col min="12269" max="12270" width="13.42578125" style="52" customWidth="1"/>
    <col min="12271" max="12521" width="9.140625" style="52"/>
    <col min="12522" max="12522" width="13.5703125" style="52" customWidth="1"/>
    <col min="12523" max="12523" width="12.85546875" style="52" customWidth="1"/>
    <col min="12524" max="12524" width="15" style="52" customWidth="1"/>
    <col min="12525" max="12526" width="13.42578125" style="52" customWidth="1"/>
    <col min="12527" max="12777" width="9.140625" style="52"/>
    <col min="12778" max="12778" width="13.5703125" style="52" customWidth="1"/>
    <col min="12779" max="12779" width="12.85546875" style="52" customWidth="1"/>
    <col min="12780" max="12780" width="15" style="52" customWidth="1"/>
    <col min="12781" max="12782" width="13.42578125" style="52" customWidth="1"/>
    <col min="12783" max="13033" width="9.140625" style="52"/>
    <col min="13034" max="13034" width="13.5703125" style="52" customWidth="1"/>
    <col min="13035" max="13035" width="12.85546875" style="52" customWidth="1"/>
    <col min="13036" max="13036" width="15" style="52" customWidth="1"/>
    <col min="13037" max="13038" width="13.42578125" style="52" customWidth="1"/>
    <col min="13039" max="13289" width="9.140625" style="52"/>
    <col min="13290" max="13290" width="13.5703125" style="52" customWidth="1"/>
    <col min="13291" max="13291" width="12.85546875" style="52" customWidth="1"/>
    <col min="13292" max="13292" width="15" style="52" customWidth="1"/>
    <col min="13293" max="13294" width="13.42578125" style="52" customWidth="1"/>
    <col min="13295" max="13545" width="9.140625" style="52"/>
    <col min="13546" max="13546" width="13.5703125" style="52" customWidth="1"/>
    <col min="13547" max="13547" width="12.85546875" style="52" customWidth="1"/>
    <col min="13548" max="13548" width="15" style="52" customWidth="1"/>
    <col min="13549" max="13550" width="13.42578125" style="52" customWidth="1"/>
    <col min="13551" max="13801" width="9.140625" style="52"/>
    <col min="13802" max="13802" width="13.5703125" style="52" customWidth="1"/>
    <col min="13803" max="13803" width="12.85546875" style="52" customWidth="1"/>
    <col min="13804" max="13804" width="15" style="52" customWidth="1"/>
    <col min="13805" max="13806" width="13.42578125" style="52" customWidth="1"/>
    <col min="13807" max="14057" width="9.140625" style="52"/>
    <col min="14058" max="14058" width="13.5703125" style="52" customWidth="1"/>
    <col min="14059" max="14059" width="12.85546875" style="52" customWidth="1"/>
    <col min="14060" max="14060" width="15" style="52" customWidth="1"/>
    <col min="14061" max="14062" width="13.42578125" style="52" customWidth="1"/>
    <col min="14063" max="14313" width="9.140625" style="52"/>
    <col min="14314" max="14314" width="13.5703125" style="52" customWidth="1"/>
    <col min="14315" max="14315" width="12.85546875" style="52" customWidth="1"/>
    <col min="14316" max="14316" width="15" style="52" customWidth="1"/>
    <col min="14317" max="14318" width="13.42578125" style="52" customWidth="1"/>
    <col min="14319" max="14569" width="9.140625" style="52"/>
    <col min="14570" max="14570" width="13.5703125" style="52" customWidth="1"/>
    <col min="14571" max="14571" width="12.85546875" style="52" customWidth="1"/>
    <col min="14572" max="14572" width="15" style="52" customWidth="1"/>
    <col min="14573" max="14574" width="13.42578125" style="52" customWidth="1"/>
    <col min="14575" max="14825" width="9.140625" style="52"/>
    <col min="14826" max="14826" width="13.5703125" style="52" customWidth="1"/>
    <col min="14827" max="14827" width="12.85546875" style="52" customWidth="1"/>
    <col min="14828" max="14828" width="15" style="52" customWidth="1"/>
    <col min="14829" max="14830" width="13.42578125" style="52" customWidth="1"/>
    <col min="14831" max="15081" width="9.140625" style="52"/>
    <col min="15082" max="15082" width="13.5703125" style="52" customWidth="1"/>
    <col min="15083" max="15083" width="12.85546875" style="52" customWidth="1"/>
    <col min="15084" max="15084" width="15" style="52" customWidth="1"/>
    <col min="15085" max="15086" width="13.42578125" style="52" customWidth="1"/>
    <col min="15087" max="15337" width="9.140625" style="52"/>
    <col min="15338" max="15338" width="13.5703125" style="52" customWidth="1"/>
    <col min="15339" max="15339" width="12.85546875" style="52" customWidth="1"/>
    <col min="15340" max="15340" width="15" style="52" customWidth="1"/>
    <col min="15341" max="15342" width="13.42578125" style="52" customWidth="1"/>
    <col min="15343" max="15593" width="9.140625" style="52"/>
    <col min="15594" max="15594" width="13.5703125" style="52" customWidth="1"/>
    <col min="15595" max="15595" width="12.85546875" style="52" customWidth="1"/>
    <col min="15596" max="15596" width="15" style="52" customWidth="1"/>
    <col min="15597" max="15598" width="13.42578125" style="52" customWidth="1"/>
    <col min="15599" max="15849" width="9.140625" style="52"/>
    <col min="15850" max="15850" width="13.5703125" style="52" customWidth="1"/>
    <col min="15851" max="15851" width="12.85546875" style="52" customWidth="1"/>
    <col min="15852" max="15852" width="15" style="52" customWidth="1"/>
    <col min="15853" max="15854" width="13.42578125" style="52" customWidth="1"/>
    <col min="15855" max="16105" width="9.140625" style="52"/>
    <col min="16106" max="16106" width="13.5703125" style="52" customWidth="1"/>
    <col min="16107" max="16107" width="12.85546875" style="52" customWidth="1"/>
    <col min="16108" max="16108" width="15" style="52" customWidth="1"/>
    <col min="16109" max="16110" width="13.42578125" style="52" customWidth="1"/>
    <col min="16111" max="16384" width="9.140625" style="52"/>
  </cols>
  <sheetData>
    <row r="1" spans="1:8" ht="33" customHeight="1" thickBot="1" x14ac:dyDescent="0.25">
      <c r="A1" s="399" t="s">
        <v>136</v>
      </c>
      <c r="B1" s="400"/>
      <c r="C1" s="400"/>
      <c r="D1" s="400"/>
      <c r="E1" s="401"/>
      <c r="F1" s="67"/>
      <c r="G1" s="55"/>
      <c r="H1" s="55"/>
    </row>
    <row r="2" spans="1:8" s="53" customFormat="1" ht="16.5" x14ac:dyDescent="0.2">
      <c r="A2" s="402" t="s">
        <v>400</v>
      </c>
      <c r="B2" s="403"/>
      <c r="C2" s="403"/>
      <c r="D2" s="404"/>
      <c r="E2" s="405"/>
      <c r="F2" s="67"/>
      <c r="G2" s="55"/>
      <c r="H2" s="55"/>
    </row>
    <row r="3" spans="1:8" s="53" customFormat="1" ht="26.25" customHeight="1" thickBot="1" x14ac:dyDescent="0.25">
      <c r="A3" s="406" t="s">
        <v>352</v>
      </c>
      <c r="B3" s="407"/>
      <c r="C3" s="407"/>
      <c r="D3" s="407"/>
      <c r="E3" s="408"/>
      <c r="F3" s="67"/>
      <c r="G3" s="55"/>
      <c r="H3" s="55"/>
    </row>
    <row r="4" spans="1:8" s="54" customFormat="1" ht="19.5" customHeight="1" x14ac:dyDescent="0.2">
      <c r="A4" s="409" t="s">
        <v>219</v>
      </c>
      <c r="B4" s="411" t="s">
        <v>139</v>
      </c>
      <c r="C4" s="413" t="s">
        <v>131</v>
      </c>
      <c r="D4" s="391" t="s">
        <v>134</v>
      </c>
      <c r="E4" s="392"/>
      <c r="F4" s="60"/>
      <c r="G4" s="52"/>
      <c r="H4" s="52"/>
    </row>
    <row r="5" spans="1:8" s="54" customFormat="1" ht="19.5" customHeight="1" thickBot="1" x14ac:dyDescent="0.25">
      <c r="A5" s="410"/>
      <c r="B5" s="412"/>
      <c r="C5" s="414"/>
      <c r="D5" s="156" t="s">
        <v>132</v>
      </c>
      <c r="E5" s="157" t="s">
        <v>133</v>
      </c>
      <c r="F5" s="60"/>
      <c r="G5" s="52"/>
      <c r="H5" s="52"/>
    </row>
    <row r="6" spans="1:8" ht="16.5" x14ac:dyDescent="0.2">
      <c r="A6" s="158" t="s">
        <v>309</v>
      </c>
      <c r="B6" s="159">
        <v>6</v>
      </c>
      <c r="C6" s="126">
        <v>0</v>
      </c>
      <c r="D6" s="160">
        <v>3</v>
      </c>
      <c r="E6" s="57">
        <f>ROUND((C6*D6)/B6,2)</f>
        <v>0</v>
      </c>
    </row>
    <row r="7" spans="1:8" ht="16.5" x14ac:dyDescent="0.2">
      <c r="A7" s="158" t="s">
        <v>310</v>
      </c>
      <c r="B7" s="159">
        <v>6</v>
      </c>
      <c r="C7" s="126">
        <v>0</v>
      </c>
      <c r="D7" s="160">
        <v>3</v>
      </c>
      <c r="E7" s="57">
        <f t="shared" ref="E7:E12" si="0">ROUND((C7*D7)/B7,2)</f>
        <v>0</v>
      </c>
    </row>
    <row r="8" spans="1:8" ht="16.5" x14ac:dyDescent="0.2">
      <c r="A8" s="158" t="s">
        <v>311</v>
      </c>
      <c r="B8" s="159">
        <v>6</v>
      </c>
      <c r="C8" s="126">
        <v>0</v>
      </c>
      <c r="D8" s="160">
        <v>3</v>
      </c>
      <c r="E8" s="57">
        <f t="shared" si="0"/>
        <v>0</v>
      </c>
    </row>
    <row r="9" spans="1:8" ht="16.5" x14ac:dyDescent="0.2">
      <c r="A9" s="158" t="s">
        <v>312</v>
      </c>
      <c r="B9" s="159">
        <v>6</v>
      </c>
      <c r="C9" s="126">
        <v>0</v>
      </c>
      <c r="D9" s="160">
        <v>3</v>
      </c>
      <c r="E9" s="57">
        <f t="shared" si="0"/>
        <v>0</v>
      </c>
    </row>
    <row r="10" spans="1:8" ht="33" x14ac:dyDescent="0.2">
      <c r="A10" s="161" t="s">
        <v>315</v>
      </c>
      <c r="B10" s="49">
        <v>6</v>
      </c>
      <c r="C10" s="126">
        <v>0</v>
      </c>
      <c r="D10" s="65">
        <v>2</v>
      </c>
      <c r="E10" s="57">
        <f t="shared" si="0"/>
        <v>0</v>
      </c>
    </row>
    <row r="11" spans="1:8" ht="16.5" x14ac:dyDescent="0.2">
      <c r="A11" s="62" t="s">
        <v>314</v>
      </c>
      <c r="B11" s="49">
        <v>6</v>
      </c>
      <c r="C11" s="126">
        <v>0</v>
      </c>
      <c r="D11" s="65">
        <v>2</v>
      </c>
      <c r="E11" s="57">
        <f t="shared" si="0"/>
        <v>0</v>
      </c>
    </row>
    <row r="12" spans="1:8" ht="17.25" thickBot="1" x14ac:dyDescent="0.25">
      <c r="A12" s="158" t="s">
        <v>313</v>
      </c>
      <c r="B12" s="49">
        <v>6</v>
      </c>
      <c r="C12" s="126">
        <v>0</v>
      </c>
      <c r="D12" s="65">
        <v>6</v>
      </c>
      <c r="E12" s="57">
        <f t="shared" si="0"/>
        <v>0</v>
      </c>
      <c r="F12" s="162"/>
    </row>
    <row r="13" spans="1:8" ht="17.25" thickBot="1" x14ac:dyDescent="0.25">
      <c r="A13" s="396" t="s">
        <v>135</v>
      </c>
      <c r="B13" s="397"/>
      <c r="C13" s="398"/>
      <c r="D13" s="129"/>
      <c r="E13" s="130">
        <f>SUM(E6:E12)</f>
        <v>0</v>
      </c>
      <c r="F13" s="61"/>
      <c r="G13" s="56"/>
      <c r="H13" s="56"/>
    </row>
    <row r="14" spans="1:8" ht="13.5" x14ac:dyDescent="0.2">
      <c r="A14" s="409" t="s">
        <v>346</v>
      </c>
      <c r="B14" s="411" t="s">
        <v>139</v>
      </c>
      <c r="C14" s="413" t="s">
        <v>131</v>
      </c>
      <c r="D14" s="391" t="s">
        <v>134</v>
      </c>
      <c r="E14" s="392"/>
    </row>
    <row r="15" spans="1:8" ht="14.25" thickBot="1" x14ac:dyDescent="0.25">
      <c r="A15" s="415"/>
      <c r="B15" s="416"/>
      <c r="C15" s="417"/>
      <c r="D15" s="127" t="s">
        <v>132</v>
      </c>
      <c r="E15" s="128" t="s">
        <v>133</v>
      </c>
    </row>
    <row r="16" spans="1:8" ht="16.5" x14ac:dyDescent="0.2">
      <c r="A16" s="158" t="s">
        <v>274</v>
      </c>
      <c r="B16" s="49">
        <v>6</v>
      </c>
      <c r="C16" s="126">
        <v>0</v>
      </c>
      <c r="D16" s="65">
        <v>25</v>
      </c>
      <c r="E16" s="57">
        <f t="shared" ref="E16:E29" si="1">ROUND((C16*D16)/B16,2)</f>
        <v>0</v>
      </c>
    </row>
    <row r="17" spans="1:8" ht="16.5" x14ac:dyDescent="0.2">
      <c r="A17" s="62" t="s">
        <v>347</v>
      </c>
      <c r="B17" s="49">
        <v>6</v>
      </c>
      <c r="C17" s="126">
        <v>0</v>
      </c>
      <c r="D17" s="65">
        <v>4</v>
      </c>
      <c r="E17" s="57">
        <f>ROUND((C17*D17)/B17,2)</f>
        <v>0</v>
      </c>
    </row>
    <row r="18" spans="1:8" ht="16.5" x14ac:dyDescent="0.2">
      <c r="A18" s="62" t="s">
        <v>221</v>
      </c>
      <c r="B18" s="49">
        <v>1</v>
      </c>
      <c r="C18" s="126">
        <v>0</v>
      </c>
      <c r="D18" s="65">
        <v>44</v>
      </c>
      <c r="E18" s="57">
        <f t="shared" ref="E18:E23" si="2">ROUND((C18*D18)/B18,2)</f>
        <v>0</v>
      </c>
    </row>
    <row r="19" spans="1:8" ht="16.5" x14ac:dyDescent="0.2">
      <c r="A19" s="62" t="s">
        <v>348</v>
      </c>
      <c r="B19" s="49">
        <v>6</v>
      </c>
      <c r="C19" s="126">
        <v>0</v>
      </c>
      <c r="D19" s="65">
        <v>2</v>
      </c>
      <c r="E19" s="57">
        <f t="shared" ref="E19" si="3">ROUND((C19*D19)/B19,2)</f>
        <v>0</v>
      </c>
    </row>
    <row r="20" spans="1:8" ht="16.5" x14ac:dyDescent="0.2">
      <c r="A20" s="62" t="s">
        <v>349</v>
      </c>
      <c r="B20" s="49">
        <v>6</v>
      </c>
      <c r="C20" s="126">
        <v>0</v>
      </c>
      <c r="D20" s="65">
        <v>12</v>
      </c>
      <c r="E20" s="57">
        <f t="shared" ref="E20" si="4">ROUND((C20*D20)/B20,2)</f>
        <v>0</v>
      </c>
    </row>
    <row r="21" spans="1:8" ht="16.5" x14ac:dyDescent="0.2">
      <c r="A21" s="62" t="s">
        <v>191</v>
      </c>
      <c r="B21" s="49">
        <v>6</v>
      </c>
      <c r="C21" s="126">
        <v>0</v>
      </c>
      <c r="D21" s="65">
        <v>26</v>
      </c>
      <c r="E21" s="57">
        <f t="shared" si="2"/>
        <v>0</v>
      </c>
    </row>
    <row r="22" spans="1:8" ht="16.5" x14ac:dyDescent="0.2">
      <c r="A22" s="62" t="s">
        <v>316</v>
      </c>
      <c r="B22" s="49">
        <v>1</v>
      </c>
      <c r="C22" s="126">
        <v>0</v>
      </c>
      <c r="D22" s="65">
        <v>100</v>
      </c>
      <c r="E22" s="57">
        <f t="shared" si="2"/>
        <v>0</v>
      </c>
    </row>
    <row r="23" spans="1:8" ht="16.5" x14ac:dyDescent="0.2">
      <c r="A23" s="62" t="s">
        <v>317</v>
      </c>
      <c r="B23" s="49">
        <v>6</v>
      </c>
      <c r="C23" s="126">
        <v>0</v>
      </c>
      <c r="D23" s="65">
        <v>2</v>
      </c>
      <c r="E23" s="57">
        <f t="shared" si="2"/>
        <v>0</v>
      </c>
    </row>
    <row r="24" spans="1:8" ht="16.5" x14ac:dyDescent="0.2">
      <c r="A24" s="62" t="s">
        <v>192</v>
      </c>
      <c r="B24" s="49">
        <v>6</v>
      </c>
      <c r="C24" s="126">
        <v>0</v>
      </c>
      <c r="D24" s="65">
        <v>1</v>
      </c>
      <c r="E24" s="57">
        <f t="shared" ref="E24" si="5">ROUND((C24*D24)/B24,2)</f>
        <v>0</v>
      </c>
    </row>
    <row r="25" spans="1:8" ht="16.5" x14ac:dyDescent="0.2">
      <c r="A25" s="62" t="s">
        <v>318</v>
      </c>
      <c r="B25" s="49">
        <v>6</v>
      </c>
      <c r="C25" s="126">
        <v>0</v>
      </c>
      <c r="D25" s="65">
        <v>25</v>
      </c>
      <c r="E25" s="57">
        <f t="shared" si="1"/>
        <v>0</v>
      </c>
    </row>
    <row r="26" spans="1:8" ht="16.5" x14ac:dyDescent="0.2">
      <c r="A26" s="175" t="s">
        <v>350</v>
      </c>
      <c r="B26" s="49">
        <v>6</v>
      </c>
      <c r="C26" s="126">
        <v>0</v>
      </c>
      <c r="D26" s="65">
        <v>30</v>
      </c>
      <c r="E26" s="57">
        <f t="shared" ref="E26" si="6">ROUND((C26*D26)/B26,2)</f>
        <v>0</v>
      </c>
    </row>
    <row r="27" spans="1:8" ht="16.5" x14ac:dyDescent="0.2">
      <c r="A27" s="175" t="s">
        <v>320</v>
      </c>
      <c r="B27" s="49">
        <v>6</v>
      </c>
      <c r="C27" s="126">
        <v>0</v>
      </c>
      <c r="D27" s="65">
        <v>2</v>
      </c>
      <c r="E27" s="57">
        <f t="shared" ref="E27" si="7">ROUND((C27*D27)/B27,2)</f>
        <v>0</v>
      </c>
    </row>
    <row r="28" spans="1:8" ht="16.5" x14ac:dyDescent="0.2">
      <c r="A28" s="175" t="s">
        <v>351</v>
      </c>
      <c r="B28" s="49">
        <v>6</v>
      </c>
      <c r="C28" s="126">
        <v>0</v>
      </c>
      <c r="D28" s="65">
        <v>30</v>
      </c>
      <c r="E28" s="57">
        <f t="shared" ref="E28" si="8">ROUND((C28*D28)/B28,2)</f>
        <v>0</v>
      </c>
    </row>
    <row r="29" spans="1:8" ht="17.25" thickBot="1" x14ac:dyDescent="0.25">
      <c r="A29" s="62" t="s">
        <v>319</v>
      </c>
      <c r="B29" s="49">
        <v>6</v>
      </c>
      <c r="C29" s="126">
        <v>0</v>
      </c>
      <c r="D29" s="65">
        <v>15</v>
      </c>
      <c r="E29" s="57">
        <f t="shared" si="1"/>
        <v>0</v>
      </c>
    </row>
    <row r="30" spans="1:8" ht="17.25" thickBot="1" x14ac:dyDescent="0.25">
      <c r="A30" s="396" t="s">
        <v>209</v>
      </c>
      <c r="B30" s="397"/>
      <c r="C30" s="398"/>
      <c r="D30" s="129"/>
      <c r="E30" s="130">
        <f>SUM(E16:E29)</f>
        <v>0</v>
      </c>
    </row>
    <row r="31" spans="1:8" ht="17.25" thickBot="1" x14ac:dyDescent="0.25">
      <c r="A31" s="393" t="s">
        <v>135</v>
      </c>
      <c r="B31" s="394"/>
      <c r="C31" s="395"/>
      <c r="D31" s="131"/>
      <c r="E31" s="132">
        <f>ROUND(E30/'Quadro Resumo M² - SEAPL'!F19,2)</f>
        <v>0</v>
      </c>
      <c r="F31" s="61"/>
      <c r="G31" s="56"/>
      <c r="H31" s="56"/>
    </row>
    <row r="49" spans="6:6" x14ac:dyDescent="0.2">
      <c r="F49" s="96">
        <v>0.05</v>
      </c>
    </row>
    <row r="50" spans="6:6" x14ac:dyDescent="0.2">
      <c r="F50" s="96">
        <v>0.05</v>
      </c>
    </row>
    <row r="52" spans="6:6" x14ac:dyDescent="0.2">
      <c r="F52" s="97">
        <v>1.6500000000000001E-2</v>
      </c>
    </row>
    <row r="53" spans="6:6" x14ac:dyDescent="0.2">
      <c r="F53" s="97">
        <v>7.5999999999999998E-2</v>
      </c>
    </row>
  </sheetData>
  <mergeCells count="15">
    <mergeCell ref="D14:E14"/>
    <mergeCell ref="A31:C31"/>
    <mergeCell ref="A30:C30"/>
    <mergeCell ref="A1:E1"/>
    <mergeCell ref="A2:C2"/>
    <mergeCell ref="D2:E2"/>
    <mergeCell ref="A3:E3"/>
    <mergeCell ref="A4:A5"/>
    <mergeCell ref="B4:B5"/>
    <mergeCell ref="C4:C5"/>
    <mergeCell ref="D4:E4"/>
    <mergeCell ref="A13:C13"/>
    <mergeCell ref="A14:A15"/>
    <mergeCell ref="B14:B15"/>
    <mergeCell ref="C14:C15"/>
  </mergeCells>
  <printOptions horizontalCentered="1"/>
  <pageMargins left="0.98425196850393704" right="0.39370078740157483" top="0.70866141732283472" bottom="1.0629921259842521" header="0.31496062992125984" footer="0.51181102362204722"/>
  <pageSetup paperSize="9" scale="79" orientation="portrait" r:id="rId1"/>
  <headerFooter alignWithMargins="0">
    <oddHeader>&amp;R&amp;9Planilha Modelo (Nome da Empresa)</oddHeader>
    <oddFooter>&amp;C&amp;9&amp;A - Pág.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A1:H146"/>
  <sheetViews>
    <sheetView view="pageBreakPreview" topLeftCell="A13" zoomScaleNormal="100" zoomScaleSheetLayoutView="100" workbookViewId="0">
      <selection activeCell="B138" sqref="B138"/>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511" t="s">
        <v>13</v>
      </c>
      <c r="B1" s="511"/>
      <c r="C1" s="511"/>
      <c r="D1" s="511"/>
      <c r="E1" s="511"/>
      <c r="F1" s="511"/>
      <c r="G1" s="511"/>
    </row>
    <row r="2" spans="1:8" ht="18.75" customHeight="1" x14ac:dyDescent="0.2">
      <c r="A2" s="509" t="s">
        <v>400</v>
      </c>
      <c r="B2" s="510"/>
      <c r="C2" s="510"/>
      <c r="D2" s="2"/>
      <c r="E2" s="2"/>
      <c r="F2" s="512"/>
      <c r="G2" s="513"/>
    </row>
    <row r="3" spans="1:8" ht="18" customHeight="1" x14ac:dyDescent="0.2">
      <c r="A3" s="514" t="s">
        <v>151</v>
      </c>
      <c r="B3" s="515"/>
      <c r="C3" s="515"/>
      <c r="D3" s="515"/>
      <c r="E3" s="515"/>
      <c r="F3" s="515"/>
      <c r="G3" s="516"/>
    </row>
    <row r="4" spans="1:8" ht="18" customHeight="1" thickBot="1" x14ac:dyDescent="0.25">
      <c r="A4" s="517"/>
      <c r="B4" s="518"/>
      <c r="C4" s="518"/>
      <c r="D4" s="518"/>
      <c r="E4" s="518"/>
      <c r="F4" s="518"/>
      <c r="G4" s="519"/>
    </row>
    <row r="5" spans="1:8" ht="14.1" customHeight="1" x14ac:dyDescent="0.2">
      <c r="A5" s="520" t="s">
        <v>4</v>
      </c>
      <c r="B5" s="521"/>
      <c r="C5" s="521"/>
      <c r="D5" s="521"/>
      <c r="E5" s="521"/>
      <c r="F5" s="522"/>
      <c r="G5" s="523"/>
    </row>
    <row r="6" spans="1:8" x14ac:dyDescent="0.2">
      <c r="A6" s="494" t="s">
        <v>15</v>
      </c>
      <c r="B6" s="495"/>
      <c r="C6" s="495"/>
      <c r="D6" s="495"/>
      <c r="E6" s="496"/>
      <c r="F6" s="486"/>
      <c r="G6" s="487"/>
    </row>
    <row r="7" spans="1:8" ht="14.1" customHeight="1" x14ac:dyDescent="0.2">
      <c r="A7" s="494" t="s">
        <v>10</v>
      </c>
      <c r="B7" s="495"/>
      <c r="C7" s="495"/>
      <c r="D7" s="495"/>
      <c r="E7" s="496"/>
      <c r="F7" s="526" t="s">
        <v>16</v>
      </c>
      <c r="G7" s="487"/>
    </row>
    <row r="8" spans="1:8" ht="19.5" customHeight="1" x14ac:dyDescent="0.2">
      <c r="A8" s="527" t="s">
        <v>410</v>
      </c>
      <c r="B8" s="528"/>
      <c r="C8" s="528"/>
      <c r="D8" s="528"/>
      <c r="E8" s="528"/>
      <c r="F8" s="528"/>
      <c r="G8" s="529"/>
    </row>
    <row r="9" spans="1:8" ht="19.5" customHeight="1" x14ac:dyDescent="0.2">
      <c r="A9" s="530"/>
      <c r="B9" s="531"/>
      <c r="C9" s="531"/>
      <c r="D9" s="531"/>
      <c r="E9" s="531"/>
      <c r="F9" s="531"/>
      <c r="G9" s="532"/>
    </row>
    <row r="10" spans="1:8" ht="14.1" customHeight="1" x14ac:dyDescent="0.2">
      <c r="A10" s="489" t="s">
        <v>17</v>
      </c>
      <c r="B10" s="490"/>
      <c r="C10" s="490"/>
      <c r="D10" s="490"/>
      <c r="E10" s="491"/>
      <c r="F10" s="524">
        <v>2023</v>
      </c>
      <c r="G10" s="525"/>
    </row>
    <row r="11" spans="1:8" ht="14.1" customHeight="1" x14ac:dyDescent="0.2">
      <c r="A11" s="489" t="s">
        <v>18</v>
      </c>
      <c r="B11" s="490"/>
      <c r="C11" s="490"/>
      <c r="D11" s="490"/>
      <c r="E11" s="491"/>
      <c r="F11" s="524" t="s">
        <v>152</v>
      </c>
      <c r="G11" s="525"/>
    </row>
    <row r="12" spans="1:8" ht="14.1" customHeight="1" x14ac:dyDescent="0.2">
      <c r="A12" s="489" t="s">
        <v>19</v>
      </c>
      <c r="B12" s="490"/>
      <c r="C12" s="490"/>
      <c r="D12" s="490"/>
      <c r="E12" s="491"/>
      <c r="F12" s="524" t="s">
        <v>20</v>
      </c>
      <c r="G12" s="525"/>
    </row>
    <row r="13" spans="1:8" ht="14.1" customHeight="1" x14ac:dyDescent="0.2">
      <c r="A13" s="489" t="s">
        <v>9</v>
      </c>
      <c r="B13" s="490"/>
      <c r="C13" s="490"/>
      <c r="D13" s="490"/>
      <c r="E13" s="491"/>
      <c r="F13" s="524" t="s">
        <v>8</v>
      </c>
      <c r="G13" s="525"/>
    </row>
    <row r="14" spans="1:8" ht="14.1" customHeight="1" x14ac:dyDescent="0.2">
      <c r="A14" s="444" t="s">
        <v>5</v>
      </c>
      <c r="B14" s="445"/>
      <c r="C14" s="445"/>
      <c r="D14" s="445"/>
      <c r="E14" s="445"/>
      <c r="F14" s="446"/>
      <c r="G14" s="447"/>
    </row>
    <row r="15" spans="1:8" ht="14.1" customHeight="1" x14ac:dyDescent="0.2">
      <c r="A15" s="489" t="s">
        <v>6</v>
      </c>
      <c r="B15" s="490"/>
      <c r="C15" s="490"/>
      <c r="D15" s="490"/>
      <c r="E15" s="491"/>
      <c r="F15" s="503">
        <v>0</v>
      </c>
      <c r="G15" s="504"/>
    </row>
    <row r="16" spans="1:8" ht="14.1" customHeight="1" x14ac:dyDescent="0.2">
      <c r="A16" s="489" t="s">
        <v>0</v>
      </c>
      <c r="B16" s="490"/>
      <c r="C16" s="490"/>
      <c r="D16" s="490"/>
      <c r="E16" s="491"/>
      <c r="F16" s="505" t="s">
        <v>251</v>
      </c>
      <c r="G16" s="506"/>
      <c r="H16" s="3"/>
    </row>
    <row r="17" spans="1:8" ht="14.1" customHeight="1" x14ac:dyDescent="0.2">
      <c r="A17" s="489" t="s">
        <v>21</v>
      </c>
      <c r="B17" s="490"/>
      <c r="C17" s="490"/>
      <c r="D17" s="490"/>
      <c r="E17" s="491"/>
      <c r="F17" s="505"/>
      <c r="G17" s="506"/>
      <c r="H17" s="3"/>
    </row>
    <row r="18" spans="1:8" ht="14.1" customHeight="1" x14ac:dyDescent="0.2">
      <c r="A18" s="489" t="s">
        <v>1</v>
      </c>
      <c r="B18" s="490"/>
      <c r="C18" s="490"/>
      <c r="D18" s="490"/>
      <c r="E18" s="491"/>
      <c r="F18" s="499">
        <v>0</v>
      </c>
      <c r="G18" s="500"/>
    </row>
    <row r="19" spans="1:8" ht="14.1" customHeight="1" x14ac:dyDescent="0.2">
      <c r="A19" s="494" t="s">
        <v>7</v>
      </c>
      <c r="B19" s="495"/>
      <c r="C19" s="495"/>
      <c r="D19" s="495"/>
      <c r="E19" s="496"/>
      <c r="F19" s="501">
        <v>44927</v>
      </c>
      <c r="G19" s="502"/>
    </row>
    <row r="20" spans="1:8" ht="14.1" customHeight="1" x14ac:dyDescent="0.2">
      <c r="A20" s="489" t="s">
        <v>22</v>
      </c>
      <c r="B20" s="490"/>
      <c r="C20" s="490"/>
      <c r="D20" s="490"/>
      <c r="E20" s="491"/>
      <c r="F20" s="492" t="s">
        <v>144</v>
      </c>
      <c r="G20" s="493"/>
    </row>
    <row r="21" spans="1:8" ht="14.1" customHeight="1" x14ac:dyDescent="0.2">
      <c r="A21" s="494" t="s">
        <v>23</v>
      </c>
      <c r="B21" s="495"/>
      <c r="C21" s="495"/>
      <c r="D21" s="495"/>
      <c r="E21" s="496"/>
      <c r="F21" s="497">
        <v>1</v>
      </c>
      <c r="G21" s="498"/>
    </row>
    <row r="22" spans="1:8" ht="14.1" customHeight="1" x14ac:dyDescent="0.2">
      <c r="A22" s="494" t="s">
        <v>405</v>
      </c>
      <c r="B22" s="495"/>
      <c r="C22" s="495"/>
      <c r="D22" s="495"/>
      <c r="E22" s="496"/>
      <c r="F22" s="497">
        <v>19</v>
      </c>
      <c r="G22" s="498"/>
    </row>
    <row r="23" spans="1:8" ht="12.75" customHeight="1" x14ac:dyDescent="0.2">
      <c r="A23" s="494" t="s">
        <v>24</v>
      </c>
      <c r="B23" s="495"/>
      <c r="C23" s="495"/>
      <c r="D23" s="495"/>
      <c r="E23" s="496"/>
      <c r="F23" s="507" t="s">
        <v>336</v>
      </c>
      <c r="G23" s="508"/>
    </row>
    <row r="24" spans="1:8" ht="27.75" customHeight="1" x14ac:dyDescent="0.2">
      <c r="A24" s="485" t="s">
        <v>393</v>
      </c>
      <c r="B24" s="486"/>
      <c r="C24" s="486"/>
      <c r="D24" s="486"/>
      <c r="E24" s="486"/>
      <c r="F24" s="486"/>
      <c r="G24" s="487"/>
    </row>
    <row r="25" spans="1:8" x14ac:dyDescent="0.2">
      <c r="A25" s="444" t="s">
        <v>2</v>
      </c>
      <c r="B25" s="445"/>
      <c r="C25" s="445"/>
      <c r="D25" s="445"/>
      <c r="E25" s="445"/>
      <c r="F25" s="446"/>
      <c r="G25" s="447"/>
    </row>
    <row r="26" spans="1:8" x14ac:dyDescent="0.2">
      <c r="A26" s="220">
        <v>1</v>
      </c>
      <c r="B26" s="488" t="s">
        <v>25</v>
      </c>
      <c r="C26" s="488"/>
      <c r="D26" s="488"/>
      <c r="E26" s="488"/>
      <c r="F26" s="184" t="s">
        <v>26</v>
      </c>
      <c r="G26" s="221" t="s">
        <v>3</v>
      </c>
    </row>
    <row r="27" spans="1:8" s="34" customFormat="1" x14ac:dyDescent="0.2">
      <c r="A27" s="222" t="s">
        <v>27</v>
      </c>
      <c r="B27" s="484" t="s">
        <v>214</v>
      </c>
      <c r="C27" s="484"/>
      <c r="D27" s="484"/>
      <c r="E27" s="484"/>
      <c r="F27" s="223">
        <v>1</v>
      </c>
      <c r="G27" s="224">
        <f>F18*F27</f>
        <v>0</v>
      </c>
      <c r="H27" s="99"/>
    </row>
    <row r="28" spans="1:8" s="34" customFormat="1" x14ac:dyDescent="0.2">
      <c r="A28" s="222" t="s">
        <v>28</v>
      </c>
      <c r="B28" s="482" t="s">
        <v>115</v>
      </c>
      <c r="C28" s="482"/>
      <c r="D28" s="482"/>
      <c r="E28" s="482"/>
      <c r="F28" s="225"/>
      <c r="G28" s="224">
        <f>ROUND(F18*F28,2)</f>
        <v>0</v>
      </c>
      <c r="H28" s="99"/>
    </row>
    <row r="29" spans="1:8" s="34" customFormat="1" x14ac:dyDescent="0.2">
      <c r="A29" s="222" t="s">
        <v>29</v>
      </c>
      <c r="B29" s="482" t="s">
        <v>14</v>
      </c>
      <c r="C29" s="482"/>
      <c r="D29" s="482"/>
      <c r="E29" s="482"/>
      <c r="F29" s="225">
        <v>0</v>
      </c>
      <c r="G29" s="224">
        <f>ROUND(F15*F29,2)</f>
        <v>0</v>
      </c>
      <c r="H29" s="99"/>
    </row>
    <row r="30" spans="1:8" s="34" customFormat="1" x14ac:dyDescent="0.2">
      <c r="A30" s="222" t="s">
        <v>30</v>
      </c>
      <c r="B30" s="482" t="s">
        <v>215</v>
      </c>
      <c r="C30" s="482"/>
      <c r="D30" s="482"/>
      <c r="E30" s="482"/>
      <c r="F30" s="225"/>
      <c r="G30" s="224">
        <f>ROUND(F18*F30,2)</f>
        <v>0</v>
      </c>
      <c r="H30" s="99"/>
    </row>
    <row r="31" spans="1:8" s="34" customFormat="1" x14ac:dyDescent="0.2">
      <c r="A31" s="222" t="s">
        <v>31</v>
      </c>
      <c r="B31" s="482" t="s">
        <v>32</v>
      </c>
      <c r="C31" s="482"/>
      <c r="D31" s="482"/>
      <c r="E31" s="482"/>
      <c r="F31" s="223">
        <f>ROUND((ROUND((0*15.22),2)/52.5)*60,2)</f>
        <v>0</v>
      </c>
      <c r="G31" s="224">
        <f>ROUND((F18/192*0.2)*F31,2)</f>
        <v>0</v>
      </c>
      <c r="H31" s="99"/>
    </row>
    <row r="32" spans="1:8" s="34" customFormat="1" x14ac:dyDescent="0.2">
      <c r="A32" s="222" t="s">
        <v>33</v>
      </c>
      <c r="B32" s="482" t="s">
        <v>216</v>
      </c>
      <c r="C32" s="482"/>
      <c r="D32" s="482"/>
      <c r="E32" s="482"/>
      <c r="F32" s="223">
        <f>ROUND(SUM(F31)/25*5,2)</f>
        <v>0</v>
      </c>
      <c r="G32" s="224">
        <f>ROUND((F18/192*0.2)*F32,2)</f>
        <v>0</v>
      </c>
      <c r="H32" s="99"/>
    </row>
    <row r="33" spans="1:8" s="34" customFormat="1" x14ac:dyDescent="0.2">
      <c r="A33" s="222" t="s">
        <v>47</v>
      </c>
      <c r="B33" s="482" t="s">
        <v>217</v>
      </c>
      <c r="C33" s="482"/>
      <c r="D33" s="482"/>
      <c r="E33" s="482"/>
      <c r="F33" s="225"/>
      <c r="G33" s="224">
        <v>0</v>
      </c>
    </row>
    <row r="34" spans="1:8" x14ac:dyDescent="0.2">
      <c r="A34" s="451" t="s">
        <v>34</v>
      </c>
      <c r="B34" s="432"/>
      <c r="C34" s="432"/>
      <c r="D34" s="432"/>
      <c r="E34" s="432"/>
      <c r="F34" s="483"/>
      <c r="G34" s="226">
        <f>SUM(G27:G33)</f>
        <v>0</v>
      </c>
    </row>
    <row r="35" spans="1:8" x14ac:dyDescent="0.2">
      <c r="A35" s="444" t="s">
        <v>35</v>
      </c>
      <c r="B35" s="445"/>
      <c r="C35" s="445"/>
      <c r="D35" s="445"/>
      <c r="E35" s="445"/>
      <c r="F35" s="446"/>
      <c r="G35" s="447"/>
    </row>
    <row r="36" spans="1:8" x14ac:dyDescent="0.2">
      <c r="A36" s="452" t="s">
        <v>36</v>
      </c>
      <c r="B36" s="453"/>
      <c r="C36" s="453"/>
      <c r="D36" s="453"/>
      <c r="E36" s="453"/>
      <c r="F36" s="453"/>
      <c r="G36" s="454"/>
      <c r="H36" s="4"/>
    </row>
    <row r="37" spans="1:8" s="7" customFormat="1" x14ac:dyDescent="0.2">
      <c r="A37" s="36" t="s">
        <v>27</v>
      </c>
      <c r="B37" s="455" t="s">
        <v>37</v>
      </c>
      <c r="C37" s="456"/>
      <c r="D37" s="456"/>
      <c r="E37" s="481"/>
      <c r="F37" s="227">
        <f>ROUND((1/12),6)*0</f>
        <v>0</v>
      </c>
      <c r="G37" s="228">
        <f>ROUND(G$34*F37,2)</f>
        <v>0</v>
      </c>
      <c r="H37" s="66"/>
    </row>
    <row r="38" spans="1:8" x14ac:dyDescent="0.2">
      <c r="A38" s="229" t="s">
        <v>28</v>
      </c>
      <c r="B38" s="466" t="s">
        <v>218</v>
      </c>
      <c r="C38" s="467"/>
      <c r="D38" s="467"/>
      <c r="E38" s="479"/>
      <c r="F38" s="230">
        <f>ROUND((1/11)+(1/11)/3, 3)*0</f>
        <v>0</v>
      </c>
      <c r="G38" s="8">
        <f>ROUND(G$34*F38,2)</f>
        <v>0</v>
      </c>
      <c r="H38" s="4"/>
    </row>
    <row r="39" spans="1:8" x14ac:dyDescent="0.2">
      <c r="A39" s="231"/>
      <c r="B39" s="480" t="s">
        <v>38</v>
      </c>
      <c r="C39" s="480"/>
      <c r="D39" s="480"/>
      <c r="E39" s="480"/>
      <c r="F39" s="37">
        <f>SUM(F37:F38)</f>
        <v>0</v>
      </c>
      <c r="G39" s="228"/>
      <c r="H39" s="4"/>
    </row>
    <row r="40" spans="1:8" x14ac:dyDescent="0.2">
      <c r="A40" s="232" t="s">
        <v>29</v>
      </c>
      <c r="B40" s="38" t="s">
        <v>39</v>
      </c>
      <c r="C40" s="39"/>
      <c r="D40" s="39"/>
      <c r="E40" s="39"/>
      <c r="F40" s="40">
        <f>ROUND((F51*F39),4)</f>
        <v>0</v>
      </c>
      <c r="G40" s="9">
        <f>ROUND(G$34*F40,2)</f>
        <v>0</v>
      </c>
      <c r="H40" s="4"/>
    </row>
    <row r="41" spans="1:8" x14ac:dyDescent="0.2">
      <c r="A41" s="459" t="s">
        <v>40</v>
      </c>
      <c r="B41" s="460"/>
      <c r="C41" s="460"/>
      <c r="D41" s="460"/>
      <c r="E41" s="458"/>
      <c r="F41" s="41">
        <f>ROUND(SUM(F39:F40),4)</f>
        <v>0</v>
      </c>
      <c r="G41" s="233">
        <f>SUM(G37:G40)</f>
        <v>0</v>
      </c>
      <c r="H41" s="4">
        <f>ROUND(G34*F41,2)</f>
        <v>0</v>
      </c>
    </row>
    <row r="42" spans="1:8" x14ac:dyDescent="0.2">
      <c r="A42" s="452" t="s">
        <v>117</v>
      </c>
      <c r="B42" s="453"/>
      <c r="C42" s="453"/>
      <c r="D42" s="453"/>
      <c r="E42" s="453"/>
      <c r="F42" s="453"/>
      <c r="G42" s="454"/>
      <c r="H42" s="4">
        <f>SUM(G41,G34)</f>
        <v>0</v>
      </c>
    </row>
    <row r="43" spans="1:8" x14ac:dyDescent="0.2">
      <c r="A43" s="42" t="s">
        <v>27</v>
      </c>
      <c r="B43" s="455" t="s">
        <v>41</v>
      </c>
      <c r="C43" s="456"/>
      <c r="D43" s="456"/>
      <c r="E43" s="481"/>
      <c r="F43" s="43">
        <v>0</v>
      </c>
      <c r="G43" s="23">
        <f>ROUND((G$34)*F43,2)</f>
        <v>0</v>
      </c>
      <c r="H43" s="4"/>
    </row>
    <row r="44" spans="1:8" x14ac:dyDescent="0.2">
      <c r="A44" s="36" t="s">
        <v>28</v>
      </c>
      <c r="B44" s="464" t="s">
        <v>42</v>
      </c>
      <c r="C44" s="465"/>
      <c r="D44" s="465"/>
      <c r="E44" s="478"/>
      <c r="F44" s="227">
        <v>0</v>
      </c>
      <c r="G44" s="234">
        <f>ROUND((G$34)*F44,2)</f>
        <v>0</v>
      </c>
      <c r="H44" s="4"/>
    </row>
    <row r="45" spans="1:8" x14ac:dyDescent="0.2">
      <c r="A45" s="36" t="s">
        <v>29</v>
      </c>
      <c r="B45" s="464" t="s">
        <v>43</v>
      </c>
      <c r="C45" s="465"/>
      <c r="D45" s="465"/>
      <c r="E45" s="478"/>
      <c r="F45" s="235">
        <v>0</v>
      </c>
      <c r="G45" s="234">
        <f t="shared" ref="G45:G50" si="0">ROUND((G$34)*F45,2)</f>
        <v>0</v>
      </c>
      <c r="H45" s="4"/>
    </row>
    <row r="46" spans="1:8" x14ac:dyDescent="0.2">
      <c r="A46" s="36" t="s">
        <v>30</v>
      </c>
      <c r="B46" s="464" t="s">
        <v>44</v>
      </c>
      <c r="C46" s="465"/>
      <c r="D46" s="465"/>
      <c r="E46" s="478"/>
      <c r="F46" s="227">
        <v>0</v>
      </c>
      <c r="G46" s="234">
        <f t="shared" si="0"/>
        <v>0</v>
      </c>
      <c r="H46" s="4"/>
    </row>
    <row r="47" spans="1:8" x14ac:dyDescent="0.2">
      <c r="A47" s="36" t="s">
        <v>31</v>
      </c>
      <c r="B47" s="464" t="s">
        <v>45</v>
      </c>
      <c r="C47" s="465"/>
      <c r="D47" s="465"/>
      <c r="E47" s="478"/>
      <c r="F47" s="227">
        <v>0</v>
      </c>
      <c r="G47" s="234">
        <f t="shared" si="0"/>
        <v>0</v>
      </c>
      <c r="H47" s="4"/>
    </row>
    <row r="48" spans="1:8" x14ac:dyDescent="0.2">
      <c r="A48" s="36" t="s">
        <v>33</v>
      </c>
      <c r="B48" s="464" t="s">
        <v>46</v>
      </c>
      <c r="C48" s="465"/>
      <c r="D48" s="465"/>
      <c r="E48" s="478"/>
      <c r="F48" s="227">
        <v>0</v>
      </c>
      <c r="G48" s="234">
        <f t="shared" si="0"/>
        <v>0</v>
      </c>
      <c r="H48" s="4"/>
    </row>
    <row r="49" spans="1:8" x14ac:dyDescent="0.2">
      <c r="A49" s="36" t="s">
        <v>47</v>
      </c>
      <c r="B49" s="464" t="s">
        <v>48</v>
      </c>
      <c r="C49" s="465"/>
      <c r="D49" s="465"/>
      <c r="E49" s="478"/>
      <c r="F49" s="227">
        <v>0</v>
      </c>
      <c r="G49" s="234">
        <f t="shared" si="0"/>
        <v>0</v>
      </c>
      <c r="H49" s="4"/>
    </row>
    <row r="50" spans="1:8" x14ac:dyDescent="0.2">
      <c r="A50" s="229" t="s">
        <v>49</v>
      </c>
      <c r="B50" s="466" t="s">
        <v>50</v>
      </c>
      <c r="C50" s="467"/>
      <c r="D50" s="467"/>
      <c r="E50" s="479"/>
      <c r="F50" s="230">
        <v>0</v>
      </c>
      <c r="G50" s="234">
        <f t="shared" si="0"/>
        <v>0</v>
      </c>
      <c r="H50" s="4"/>
    </row>
    <row r="51" spans="1:8" x14ac:dyDescent="0.2">
      <c r="A51" s="459" t="s">
        <v>51</v>
      </c>
      <c r="B51" s="460"/>
      <c r="C51" s="460"/>
      <c r="D51" s="460"/>
      <c r="E51" s="458"/>
      <c r="F51" s="41">
        <f>SUM(F43:F50)</f>
        <v>0</v>
      </c>
      <c r="G51" s="233">
        <f>SUM(G43:G50)</f>
        <v>0</v>
      </c>
      <c r="H51" s="4">
        <f>ROUND(G34*F51,2)</f>
        <v>0</v>
      </c>
    </row>
    <row r="52" spans="1:8" x14ac:dyDescent="0.2">
      <c r="A52" s="452" t="s">
        <v>52</v>
      </c>
      <c r="B52" s="453"/>
      <c r="C52" s="453"/>
      <c r="D52" s="453"/>
      <c r="E52" s="453"/>
      <c r="F52" s="453"/>
      <c r="G52" s="454"/>
      <c r="H52" s="4"/>
    </row>
    <row r="53" spans="1:8" s="34" customFormat="1" x14ac:dyDescent="0.2">
      <c r="A53" s="42" t="s">
        <v>27</v>
      </c>
      <c r="B53" s="472" t="s">
        <v>53</v>
      </c>
      <c r="C53" s="473"/>
      <c r="D53" s="473"/>
      <c r="E53" s="236">
        <v>0</v>
      </c>
      <c r="F53" s="98">
        <v>52</v>
      </c>
      <c r="G53" s="15">
        <f>IF(ROUND((E53*F53)-(G27*0.06),2)&lt;0,0,ROUND((E53*F53)-(G27*0.06),2))</f>
        <v>0</v>
      </c>
      <c r="H53" s="35"/>
    </row>
    <row r="54" spans="1:8" s="34" customFormat="1" x14ac:dyDescent="0.2">
      <c r="A54" s="36" t="s">
        <v>54</v>
      </c>
      <c r="B54" s="470" t="s">
        <v>55</v>
      </c>
      <c r="C54" s="471"/>
      <c r="D54" s="471"/>
      <c r="E54" s="236">
        <v>0</v>
      </c>
      <c r="F54" s="237">
        <v>26</v>
      </c>
      <c r="G54" s="224">
        <f>ROUND((E54*F54),2)</f>
        <v>0</v>
      </c>
      <c r="H54" s="35"/>
    </row>
    <row r="55" spans="1:8" s="34" customFormat="1" x14ac:dyDescent="0.2">
      <c r="A55" s="36" t="s">
        <v>56</v>
      </c>
      <c r="B55" s="470" t="s">
        <v>57</v>
      </c>
      <c r="C55" s="471"/>
      <c r="D55" s="471"/>
      <c r="E55" s="236">
        <v>0</v>
      </c>
      <c r="F55" s="237">
        <v>1</v>
      </c>
      <c r="G55" s="224">
        <f>ROUND((E55*F55),2)</f>
        <v>0</v>
      </c>
      <c r="H55" s="35"/>
    </row>
    <row r="56" spans="1:8" s="34" customFormat="1" x14ac:dyDescent="0.2">
      <c r="A56" s="36" t="s">
        <v>29</v>
      </c>
      <c r="B56" s="470" t="s">
        <v>210</v>
      </c>
      <c r="C56" s="471"/>
      <c r="D56" s="471"/>
      <c r="E56" s="236">
        <v>0</v>
      </c>
      <c r="F56" s="237">
        <v>1</v>
      </c>
      <c r="G56" s="224">
        <f>ROUND((E56*F56),2)</f>
        <v>0</v>
      </c>
      <c r="H56" s="35"/>
    </row>
    <row r="57" spans="1:8" s="34" customFormat="1" x14ac:dyDescent="0.2">
      <c r="A57" s="36" t="s">
        <v>30</v>
      </c>
      <c r="B57" s="470" t="s">
        <v>278</v>
      </c>
      <c r="C57" s="471"/>
      <c r="D57" s="471"/>
      <c r="E57" s="236">
        <f>ROUND((F18*30%)*5%,2)*0</f>
        <v>0</v>
      </c>
      <c r="F57" s="237">
        <v>1</v>
      </c>
      <c r="G57" s="224">
        <f t="shared" ref="G57:G61" si="1">ROUND((E57*F57),2)</f>
        <v>0</v>
      </c>
      <c r="H57" s="35"/>
    </row>
    <row r="58" spans="1:8" s="34" customFormat="1" x14ac:dyDescent="0.2">
      <c r="A58" s="36" t="s">
        <v>31</v>
      </c>
      <c r="B58" s="470" t="s">
        <v>211</v>
      </c>
      <c r="C58" s="471"/>
      <c r="D58" s="471"/>
      <c r="E58" s="236">
        <f>E54</f>
        <v>0</v>
      </c>
      <c r="F58" s="237">
        <v>1</v>
      </c>
      <c r="G58" s="224">
        <f>ROUND((E58*F58)/12,2)</f>
        <v>0</v>
      </c>
      <c r="H58" s="35"/>
    </row>
    <row r="59" spans="1:8" s="34" customFormat="1" x14ac:dyDescent="0.2">
      <c r="A59" s="36" t="s">
        <v>33</v>
      </c>
      <c r="B59" s="476" t="s">
        <v>279</v>
      </c>
      <c r="C59" s="477"/>
      <c r="D59" s="477"/>
      <c r="E59" s="236">
        <v>0</v>
      </c>
      <c r="F59" s="238">
        <v>1</v>
      </c>
      <c r="G59" s="239">
        <f t="shared" ref="G59" si="2">ROUND((E59*F59),2)</f>
        <v>0</v>
      </c>
      <c r="H59" s="35"/>
    </row>
    <row r="60" spans="1:8" s="34" customFormat="1" x14ac:dyDescent="0.2">
      <c r="A60" s="36" t="s">
        <v>47</v>
      </c>
      <c r="B60" s="470" t="s">
        <v>213</v>
      </c>
      <c r="C60" s="471"/>
      <c r="D60" s="471"/>
      <c r="E60" s="236">
        <v>0</v>
      </c>
      <c r="F60" s="237">
        <v>1</v>
      </c>
      <c r="G60" s="224">
        <f>ROUND((E60*F60)/12,2)</f>
        <v>0</v>
      </c>
      <c r="H60" s="35"/>
    </row>
    <row r="61" spans="1:8" s="34" customFormat="1" x14ac:dyDescent="0.2">
      <c r="A61" s="222" t="s">
        <v>49</v>
      </c>
      <c r="B61" s="470" t="s">
        <v>213</v>
      </c>
      <c r="C61" s="471"/>
      <c r="D61" s="471"/>
      <c r="E61" s="236">
        <v>0</v>
      </c>
      <c r="F61" s="237">
        <v>1</v>
      </c>
      <c r="G61" s="240">
        <f t="shared" si="1"/>
        <v>0</v>
      </c>
      <c r="H61" s="35"/>
    </row>
    <row r="62" spans="1:8" s="34" customFormat="1" x14ac:dyDescent="0.2">
      <c r="A62" s="36" t="s">
        <v>212</v>
      </c>
      <c r="B62" s="474" t="s">
        <v>213</v>
      </c>
      <c r="C62" s="475"/>
      <c r="D62" s="475"/>
      <c r="E62" s="241">
        <v>0</v>
      </c>
      <c r="F62" s="237">
        <v>1</v>
      </c>
      <c r="G62" s="224">
        <v>0</v>
      </c>
      <c r="H62" s="35"/>
    </row>
    <row r="63" spans="1:8" x14ac:dyDescent="0.2">
      <c r="A63" s="430" t="s">
        <v>59</v>
      </c>
      <c r="B63" s="431"/>
      <c r="C63" s="431"/>
      <c r="D63" s="431"/>
      <c r="E63" s="431"/>
      <c r="F63" s="432"/>
      <c r="G63" s="226">
        <f>SUM(G53:G62)</f>
        <v>0</v>
      </c>
      <c r="H63" s="4"/>
    </row>
    <row r="64" spans="1:8" x14ac:dyDescent="0.2">
      <c r="A64" s="444" t="s">
        <v>60</v>
      </c>
      <c r="B64" s="445"/>
      <c r="C64" s="445"/>
      <c r="D64" s="445"/>
      <c r="E64" s="445"/>
      <c r="F64" s="446"/>
      <c r="G64" s="447"/>
      <c r="H64" s="4"/>
    </row>
    <row r="65" spans="1:8" x14ac:dyDescent="0.2">
      <c r="A65" s="16" t="s">
        <v>61</v>
      </c>
      <c r="B65" s="448" t="s">
        <v>62</v>
      </c>
      <c r="C65" s="449"/>
      <c r="D65" s="449"/>
      <c r="E65" s="449"/>
      <c r="F65" s="17">
        <f>F41</f>
        <v>0</v>
      </c>
      <c r="G65" s="18">
        <f>G41</f>
        <v>0</v>
      </c>
      <c r="H65" s="4"/>
    </row>
    <row r="66" spans="1:8" x14ac:dyDescent="0.2">
      <c r="A66" s="242" t="s">
        <v>63</v>
      </c>
      <c r="B66" s="421" t="s">
        <v>127</v>
      </c>
      <c r="C66" s="422"/>
      <c r="D66" s="422"/>
      <c r="E66" s="422"/>
      <c r="F66" s="19">
        <f>F51</f>
        <v>0</v>
      </c>
      <c r="G66" s="243">
        <f>G51</f>
        <v>0</v>
      </c>
      <c r="H66" s="4"/>
    </row>
    <row r="67" spans="1:8" x14ac:dyDescent="0.2">
      <c r="A67" s="242" t="s">
        <v>64</v>
      </c>
      <c r="B67" s="421" t="s">
        <v>65</v>
      </c>
      <c r="C67" s="422"/>
      <c r="D67" s="422"/>
      <c r="E67" s="422"/>
      <c r="F67" s="423"/>
      <c r="G67" s="243">
        <f>G63</f>
        <v>0</v>
      </c>
      <c r="H67" s="4"/>
    </row>
    <row r="68" spans="1:8" x14ac:dyDescent="0.2">
      <c r="A68" s="430" t="s">
        <v>66</v>
      </c>
      <c r="B68" s="431"/>
      <c r="C68" s="431"/>
      <c r="D68" s="431"/>
      <c r="E68" s="431"/>
      <c r="F68" s="432"/>
      <c r="G68" s="226">
        <f>SUM(G65:G67)</f>
        <v>0</v>
      </c>
      <c r="H68" s="4"/>
    </row>
    <row r="69" spans="1:8" x14ac:dyDescent="0.2">
      <c r="A69" s="444" t="s">
        <v>67</v>
      </c>
      <c r="B69" s="445"/>
      <c r="C69" s="445"/>
      <c r="D69" s="445"/>
      <c r="E69" s="445"/>
      <c r="F69" s="446"/>
      <c r="G69" s="447"/>
      <c r="H69" s="4"/>
    </row>
    <row r="70" spans="1:8" s="22" customFormat="1" x14ac:dyDescent="0.2">
      <c r="A70" s="220">
        <v>3</v>
      </c>
      <c r="B70" s="20" t="s">
        <v>68</v>
      </c>
      <c r="C70" s="20"/>
      <c r="D70" s="20"/>
      <c r="E70" s="20"/>
      <c r="F70" s="20"/>
      <c r="G70" s="21"/>
      <c r="H70" s="4"/>
    </row>
    <row r="71" spans="1:8" x14ac:dyDescent="0.2">
      <c r="A71" s="11" t="s">
        <v>27</v>
      </c>
      <c r="B71" s="436" t="s">
        <v>69</v>
      </c>
      <c r="C71" s="437"/>
      <c r="D71" s="437"/>
      <c r="E71" s="437"/>
      <c r="F71" s="48">
        <f>ROUND((1/12)*0.05,4)*0</f>
        <v>0</v>
      </c>
      <c r="G71" s="23">
        <f t="shared" ref="G71:G76" si="3">ROUND(G$34*F71,2)</f>
        <v>0</v>
      </c>
      <c r="H71" s="4"/>
    </row>
    <row r="72" spans="1:8" x14ac:dyDescent="0.2">
      <c r="A72" s="5" t="s">
        <v>28</v>
      </c>
      <c r="B72" s="438" t="s">
        <v>70</v>
      </c>
      <c r="C72" s="439"/>
      <c r="D72" s="439"/>
      <c r="E72" s="439"/>
      <c r="F72" s="244">
        <f>ROUND((F71*F50),4)</f>
        <v>0</v>
      </c>
      <c r="G72" s="234">
        <f t="shared" si="3"/>
        <v>0</v>
      </c>
      <c r="H72" s="4"/>
    </row>
    <row r="73" spans="1:8" x14ac:dyDescent="0.2">
      <c r="A73" s="5" t="s">
        <v>29</v>
      </c>
      <c r="B73" s="438" t="s">
        <v>137</v>
      </c>
      <c r="C73" s="439"/>
      <c r="D73" s="439"/>
      <c r="E73" s="439"/>
      <c r="F73" s="244">
        <f>ROUND((0.08*0.4*0.9)*(1+0.09+0.09+0.3),2)*0</f>
        <v>0</v>
      </c>
      <c r="G73" s="234">
        <f t="shared" si="3"/>
        <v>0</v>
      </c>
      <c r="H73" s="4"/>
    </row>
    <row r="74" spans="1:8" x14ac:dyDescent="0.2">
      <c r="A74" s="5" t="s">
        <v>30</v>
      </c>
      <c r="B74" s="438" t="s">
        <v>71</v>
      </c>
      <c r="C74" s="439"/>
      <c r="D74" s="439"/>
      <c r="E74" s="439"/>
      <c r="F74" s="244">
        <f>ROUND(100%/30*7/12*100%,4)*0</f>
        <v>0</v>
      </c>
      <c r="G74" s="234">
        <f t="shared" si="3"/>
        <v>0</v>
      </c>
      <c r="H74" s="4"/>
    </row>
    <row r="75" spans="1:8" s="3" customFormat="1" x14ac:dyDescent="0.2">
      <c r="A75" s="5" t="s">
        <v>31</v>
      </c>
      <c r="B75" s="438" t="s">
        <v>118</v>
      </c>
      <c r="C75" s="439"/>
      <c r="D75" s="439"/>
      <c r="E75" s="439"/>
      <c r="F75" s="244">
        <f>ROUND(F74*F51,4)</f>
        <v>0</v>
      </c>
      <c r="G75" s="234">
        <f t="shared" si="3"/>
        <v>0</v>
      </c>
      <c r="H75" s="4"/>
    </row>
    <row r="76" spans="1:8" x14ac:dyDescent="0.2">
      <c r="A76" s="5" t="s">
        <v>33</v>
      </c>
      <c r="B76" s="468" t="s">
        <v>138</v>
      </c>
      <c r="C76" s="469"/>
      <c r="D76" s="469"/>
      <c r="E76" s="469"/>
      <c r="F76" s="245">
        <v>0</v>
      </c>
      <c r="G76" s="246">
        <f t="shared" si="3"/>
        <v>0</v>
      </c>
      <c r="H76" s="4"/>
    </row>
    <row r="77" spans="1:8" x14ac:dyDescent="0.2">
      <c r="A77" s="430" t="s">
        <v>72</v>
      </c>
      <c r="B77" s="431"/>
      <c r="C77" s="431"/>
      <c r="D77" s="431"/>
      <c r="E77" s="431"/>
      <c r="F77" s="24">
        <f>SUM(F71:F76)</f>
        <v>0</v>
      </c>
      <c r="G77" s="247">
        <f>SUM(G71:G76)</f>
        <v>0</v>
      </c>
      <c r="H77" s="4">
        <f>ROUND(G34*F77,2)</f>
        <v>0</v>
      </c>
    </row>
    <row r="78" spans="1:8" x14ac:dyDescent="0.2">
      <c r="A78" s="444" t="s">
        <v>73</v>
      </c>
      <c r="B78" s="445"/>
      <c r="C78" s="445"/>
      <c r="D78" s="445"/>
      <c r="E78" s="445"/>
      <c r="F78" s="446"/>
      <c r="G78" s="447"/>
      <c r="H78" s="4"/>
    </row>
    <row r="79" spans="1:8" s="22" customFormat="1" x14ac:dyDescent="0.2">
      <c r="A79" s="452" t="s">
        <v>119</v>
      </c>
      <c r="B79" s="453"/>
      <c r="C79" s="453"/>
      <c r="D79" s="453"/>
      <c r="E79" s="453"/>
      <c r="F79" s="453"/>
      <c r="G79" s="454"/>
      <c r="H79" s="4"/>
    </row>
    <row r="80" spans="1:8" x14ac:dyDescent="0.2">
      <c r="A80" s="42" t="s">
        <v>27</v>
      </c>
      <c r="B80" s="455" t="s">
        <v>281</v>
      </c>
      <c r="C80" s="456"/>
      <c r="D80" s="456"/>
      <c r="E80" s="456"/>
      <c r="F80" s="43">
        <v>0</v>
      </c>
      <c r="G80" s="23">
        <f t="shared" ref="G80:G85" si="4">ROUND(G$34*F80,2)</f>
        <v>0</v>
      </c>
      <c r="H80" s="4"/>
    </row>
    <row r="81" spans="1:8" x14ac:dyDescent="0.2">
      <c r="A81" s="36" t="s">
        <v>28</v>
      </c>
      <c r="B81" s="464" t="s">
        <v>120</v>
      </c>
      <c r="C81" s="465"/>
      <c r="D81" s="465"/>
      <c r="E81" s="465"/>
      <c r="F81" s="227">
        <f>ROUND(((1/30)/12)*1,4)*0</f>
        <v>0</v>
      </c>
      <c r="G81" s="234">
        <f t="shared" si="4"/>
        <v>0</v>
      </c>
      <c r="H81" s="4"/>
    </row>
    <row r="82" spans="1:8" x14ac:dyDescent="0.2">
      <c r="A82" s="36" t="s">
        <v>29</v>
      </c>
      <c r="B82" s="464" t="s">
        <v>121</v>
      </c>
      <c r="C82" s="465"/>
      <c r="D82" s="465"/>
      <c r="E82" s="465"/>
      <c r="F82" s="227">
        <f>ROUND((((1/30)/12)*5)*0.02,4)*0</f>
        <v>0</v>
      </c>
      <c r="G82" s="234">
        <f t="shared" si="4"/>
        <v>0</v>
      </c>
      <c r="H82" s="4"/>
    </row>
    <row r="83" spans="1:8" x14ac:dyDescent="0.2">
      <c r="A83" s="36" t="s">
        <v>30</v>
      </c>
      <c r="B83" s="464" t="s">
        <v>122</v>
      </c>
      <c r="C83" s="465"/>
      <c r="D83" s="465"/>
      <c r="E83" s="465"/>
      <c r="F83" s="227">
        <f>ROUND((((1/30)/12)*15)*0.05,4)*0</f>
        <v>0</v>
      </c>
      <c r="G83" s="234">
        <f t="shared" si="4"/>
        <v>0</v>
      </c>
      <c r="H83" s="4"/>
    </row>
    <row r="84" spans="1:8" x14ac:dyDescent="0.2">
      <c r="A84" s="36" t="s">
        <v>31</v>
      </c>
      <c r="B84" s="464" t="s">
        <v>283</v>
      </c>
      <c r="C84" s="465"/>
      <c r="D84" s="465"/>
      <c r="E84" s="465"/>
      <c r="F84" s="227">
        <v>0</v>
      </c>
      <c r="G84" s="234">
        <f t="shared" si="4"/>
        <v>0</v>
      </c>
      <c r="H84" s="4"/>
    </row>
    <row r="85" spans="1:8" x14ac:dyDescent="0.2">
      <c r="A85" s="36" t="s">
        <v>33</v>
      </c>
      <c r="B85" s="466" t="s">
        <v>123</v>
      </c>
      <c r="C85" s="467"/>
      <c r="D85" s="467"/>
      <c r="E85" s="467"/>
      <c r="F85" s="230">
        <f>ROUND((((1/30)/12)*5)*0.5,4)*0</f>
        <v>0</v>
      </c>
      <c r="G85" s="246">
        <f t="shared" si="4"/>
        <v>0</v>
      </c>
      <c r="H85" s="4"/>
    </row>
    <row r="86" spans="1:8" x14ac:dyDescent="0.2">
      <c r="A86" s="457" t="s">
        <v>74</v>
      </c>
      <c r="B86" s="458"/>
      <c r="C86" s="458"/>
      <c r="D86" s="458"/>
      <c r="E86" s="458"/>
      <c r="F86" s="41">
        <f>SUM(F80:F85)</f>
        <v>0</v>
      </c>
      <c r="G86" s="233">
        <f>SUM(G80:G85)</f>
        <v>0</v>
      </c>
      <c r="H86" s="4">
        <f>ROUND(G34*F86,2)</f>
        <v>0</v>
      </c>
    </row>
    <row r="87" spans="1:8" s="22" customFormat="1" x14ac:dyDescent="0.2">
      <c r="A87" s="461" t="s">
        <v>75</v>
      </c>
      <c r="B87" s="462"/>
      <c r="C87" s="462"/>
      <c r="D87" s="462"/>
      <c r="E87" s="462"/>
      <c r="F87" s="462"/>
      <c r="G87" s="463"/>
      <c r="H87" s="4"/>
    </row>
    <row r="88" spans="1:8" x14ac:dyDescent="0.2">
      <c r="A88" s="11" t="s">
        <v>27</v>
      </c>
      <c r="B88" s="436" t="s">
        <v>76</v>
      </c>
      <c r="C88" s="437"/>
      <c r="D88" s="437"/>
      <c r="E88" s="437"/>
      <c r="F88" s="43">
        <f xml:space="preserve"> ROUND((((ROUND((1/11)+(1/11)/3, 3))*4)/12)*1%,4)*0</f>
        <v>0</v>
      </c>
      <c r="G88" s="23">
        <f>ROUND(G$34*F88,2)</f>
        <v>0</v>
      </c>
      <c r="H88" s="4"/>
    </row>
    <row r="89" spans="1:8" x14ac:dyDescent="0.2">
      <c r="A89" s="5" t="s">
        <v>28</v>
      </c>
      <c r="B89" s="438" t="s">
        <v>77</v>
      </c>
      <c r="C89" s="439"/>
      <c r="D89" s="439"/>
      <c r="E89" s="439"/>
      <c r="F89" s="227">
        <f>ROUND(F88*F51,4)</f>
        <v>0</v>
      </c>
      <c r="G89" s="234">
        <f>ROUND(G$34*F89,2)</f>
        <v>0</v>
      </c>
      <c r="H89" s="4"/>
    </row>
    <row r="90" spans="1:8" x14ac:dyDescent="0.2">
      <c r="A90" s="5" t="s">
        <v>29</v>
      </c>
      <c r="B90" s="438" t="s">
        <v>78</v>
      </c>
      <c r="C90" s="439"/>
      <c r="D90" s="439"/>
      <c r="E90" s="439"/>
      <c r="F90" s="227">
        <f>ROUND(ROUND(ROUND(((1+1/12)*4)/12,4)*1%,4)*F51,4)</f>
        <v>0</v>
      </c>
      <c r="G90" s="234">
        <f>ROUND(G$34*F90,2)</f>
        <v>0</v>
      </c>
      <c r="H90" s="4"/>
    </row>
    <row r="91" spans="1:8" x14ac:dyDescent="0.2">
      <c r="A91" s="5" t="s">
        <v>30</v>
      </c>
      <c r="B91" s="438" t="s">
        <v>58</v>
      </c>
      <c r="C91" s="439"/>
      <c r="D91" s="439"/>
      <c r="E91" s="439"/>
      <c r="F91" s="227">
        <v>0</v>
      </c>
      <c r="G91" s="246">
        <f>ROUND(G$34*F91,2)</f>
        <v>0</v>
      </c>
      <c r="H91" s="4"/>
    </row>
    <row r="92" spans="1:8" x14ac:dyDescent="0.2">
      <c r="A92" s="451" t="s">
        <v>79</v>
      </c>
      <c r="B92" s="432"/>
      <c r="C92" s="432"/>
      <c r="D92" s="432"/>
      <c r="E92" s="432"/>
      <c r="F92" s="10">
        <f>SUM(F88:F91)</f>
        <v>0</v>
      </c>
      <c r="G92" s="248">
        <f>SUM(G88:G91)</f>
        <v>0</v>
      </c>
      <c r="H92" s="4">
        <f>ROUND(G34*F92,2)</f>
        <v>0</v>
      </c>
    </row>
    <row r="93" spans="1:8" s="22" customFormat="1" x14ac:dyDescent="0.2">
      <c r="A93" s="461" t="s">
        <v>80</v>
      </c>
      <c r="B93" s="462"/>
      <c r="C93" s="462"/>
      <c r="D93" s="462"/>
      <c r="E93" s="462"/>
      <c r="F93" s="462"/>
      <c r="G93" s="463"/>
      <c r="H93" s="4"/>
    </row>
    <row r="94" spans="1:8" x14ac:dyDescent="0.2">
      <c r="A94" s="11" t="s">
        <v>27</v>
      </c>
      <c r="B94" s="436" t="s">
        <v>81</v>
      </c>
      <c r="C94" s="437"/>
      <c r="D94" s="437"/>
      <c r="E94" s="437"/>
      <c r="F94" s="12">
        <f>((1/220)*22)*0</f>
        <v>0</v>
      </c>
      <c r="G94" s="23">
        <f>ROUND(G$34*F94,2)</f>
        <v>0</v>
      </c>
      <c r="H94" s="4"/>
    </row>
    <row r="95" spans="1:8" x14ac:dyDescent="0.2">
      <c r="A95" s="11" t="s">
        <v>28</v>
      </c>
      <c r="B95" s="418" t="s">
        <v>326</v>
      </c>
      <c r="C95" s="419"/>
      <c r="D95" s="419"/>
      <c r="E95" s="420"/>
      <c r="F95" s="165">
        <f>F94*F51</f>
        <v>0</v>
      </c>
      <c r="G95" s="23">
        <f>ROUND(G$34*F95,2)</f>
        <v>0</v>
      </c>
      <c r="H95" s="4"/>
    </row>
    <row r="96" spans="1:8" x14ac:dyDescent="0.2">
      <c r="A96" s="451" t="s">
        <v>82</v>
      </c>
      <c r="B96" s="432"/>
      <c r="C96" s="432"/>
      <c r="D96" s="432"/>
      <c r="E96" s="432"/>
      <c r="F96" s="10">
        <f>SUM(F94:F94)</f>
        <v>0</v>
      </c>
      <c r="G96" s="248">
        <f>SUM(G94:G95)</f>
        <v>0</v>
      </c>
      <c r="H96" s="4">
        <f>ROUND(G34*F96,2)</f>
        <v>0</v>
      </c>
    </row>
    <row r="97" spans="1:8" s="45" customFormat="1" x14ac:dyDescent="0.2">
      <c r="A97" s="452" t="s">
        <v>124</v>
      </c>
      <c r="B97" s="453"/>
      <c r="C97" s="453"/>
      <c r="D97" s="453"/>
      <c r="E97" s="453"/>
      <c r="F97" s="453"/>
      <c r="G97" s="454"/>
      <c r="H97" s="35"/>
    </row>
    <row r="98" spans="1:8" s="34" customFormat="1" x14ac:dyDescent="0.2">
      <c r="A98" s="42" t="s">
        <v>27</v>
      </c>
      <c r="B98" s="455" t="s">
        <v>125</v>
      </c>
      <c r="C98" s="456"/>
      <c r="D98" s="456"/>
      <c r="E98" s="456"/>
      <c r="F98" s="12">
        <f>((((8*13)/12)/220)+((((8*13)/12)/220)*100%))*0</f>
        <v>0</v>
      </c>
      <c r="G98" s="23">
        <f>ROUND(G$34*F98,2)</f>
        <v>0</v>
      </c>
      <c r="H98" s="35"/>
    </row>
    <row r="99" spans="1:8" s="34" customFormat="1" x14ac:dyDescent="0.2">
      <c r="A99" s="11" t="s">
        <v>28</v>
      </c>
      <c r="B99" s="418" t="s">
        <v>326</v>
      </c>
      <c r="C99" s="419"/>
      <c r="D99" s="419"/>
      <c r="E99" s="420"/>
      <c r="F99" s="165">
        <f>F98*F51</f>
        <v>0</v>
      </c>
      <c r="G99" s="23">
        <f>ROUND(G$34*F99,2)</f>
        <v>0</v>
      </c>
      <c r="H99" s="35"/>
    </row>
    <row r="100" spans="1:8" s="34" customFormat="1" x14ac:dyDescent="0.2">
      <c r="A100" s="457" t="s">
        <v>126</v>
      </c>
      <c r="B100" s="458"/>
      <c r="C100" s="458"/>
      <c r="D100" s="458"/>
      <c r="E100" s="458"/>
      <c r="F100" s="41">
        <f>SUM(F98:F98)</f>
        <v>0</v>
      </c>
      <c r="G100" s="233">
        <f>SUM(G98:G99)</f>
        <v>0</v>
      </c>
      <c r="H100" s="35">
        <f>ROUND(G44*F100,2)</f>
        <v>0</v>
      </c>
    </row>
    <row r="101" spans="1:8" x14ac:dyDescent="0.2">
      <c r="A101" s="444" t="s">
        <v>83</v>
      </c>
      <c r="B101" s="445"/>
      <c r="C101" s="445"/>
      <c r="D101" s="445"/>
      <c r="E101" s="445"/>
      <c r="F101" s="446"/>
      <c r="G101" s="447"/>
      <c r="H101" s="4"/>
    </row>
    <row r="102" spans="1:8" x14ac:dyDescent="0.2">
      <c r="A102" s="16" t="s">
        <v>84</v>
      </c>
      <c r="B102" s="448" t="s">
        <v>128</v>
      </c>
      <c r="C102" s="449"/>
      <c r="D102" s="449"/>
      <c r="E102" s="449"/>
      <c r="F102" s="17">
        <f>F86</f>
        <v>0</v>
      </c>
      <c r="G102" s="18">
        <f>G86</f>
        <v>0</v>
      </c>
      <c r="H102" s="4"/>
    </row>
    <row r="103" spans="1:8" x14ac:dyDescent="0.2">
      <c r="A103" s="242" t="s">
        <v>85</v>
      </c>
      <c r="B103" s="421" t="s">
        <v>86</v>
      </c>
      <c r="C103" s="422"/>
      <c r="D103" s="422"/>
      <c r="E103" s="422"/>
      <c r="F103" s="19">
        <f>F92</f>
        <v>0</v>
      </c>
      <c r="G103" s="243">
        <f>G92</f>
        <v>0</v>
      </c>
      <c r="H103" s="4"/>
    </row>
    <row r="104" spans="1:8" x14ac:dyDescent="0.2">
      <c r="A104" s="242" t="s">
        <v>87</v>
      </c>
      <c r="B104" s="421" t="s">
        <v>88</v>
      </c>
      <c r="C104" s="422"/>
      <c r="D104" s="422"/>
      <c r="E104" s="422"/>
      <c r="F104" s="19">
        <f>F96</f>
        <v>0</v>
      </c>
      <c r="G104" s="243">
        <f>G96</f>
        <v>0</v>
      </c>
      <c r="H104" s="4"/>
    </row>
    <row r="105" spans="1:8" x14ac:dyDescent="0.2">
      <c r="A105" s="242" t="s">
        <v>130</v>
      </c>
      <c r="B105" s="427" t="s">
        <v>129</v>
      </c>
      <c r="C105" s="428"/>
      <c r="D105" s="428"/>
      <c r="E105" s="428"/>
      <c r="F105" s="19">
        <f>F100</f>
        <v>0</v>
      </c>
      <c r="G105" s="243">
        <f>G100</f>
        <v>0</v>
      </c>
      <c r="H105" s="4"/>
    </row>
    <row r="106" spans="1:8" x14ac:dyDescent="0.2">
      <c r="A106" s="430" t="s">
        <v>89</v>
      </c>
      <c r="B106" s="431"/>
      <c r="C106" s="431"/>
      <c r="D106" s="431"/>
      <c r="E106" s="431"/>
      <c r="F106" s="432"/>
      <c r="G106" s="226">
        <f>SUM(G102:G105)</f>
        <v>0</v>
      </c>
      <c r="H106" s="4"/>
    </row>
    <row r="107" spans="1:8" x14ac:dyDescent="0.2">
      <c r="A107" s="444" t="s">
        <v>90</v>
      </c>
      <c r="B107" s="445"/>
      <c r="C107" s="445"/>
      <c r="D107" s="445"/>
      <c r="E107" s="445"/>
      <c r="F107" s="446"/>
      <c r="G107" s="447"/>
      <c r="H107" s="4"/>
    </row>
    <row r="108" spans="1:8" x14ac:dyDescent="0.2">
      <c r="A108" s="11" t="s">
        <v>27</v>
      </c>
      <c r="B108" s="51" t="s">
        <v>355</v>
      </c>
      <c r="C108" s="58"/>
      <c r="D108" s="58"/>
      <c r="E108" s="14">
        <f>'Uniformes e EPI''s'!E13</f>
        <v>0</v>
      </c>
      <c r="F108" s="25">
        <v>1</v>
      </c>
      <c r="G108" s="224">
        <f>ROUND(SUM(C108:E108),2)*F108</f>
        <v>0</v>
      </c>
      <c r="H108" s="4"/>
    </row>
    <row r="109" spans="1:8" s="34" customFormat="1" x14ac:dyDescent="0.2">
      <c r="A109" s="36" t="s">
        <v>28</v>
      </c>
      <c r="B109" s="185" t="s">
        <v>354</v>
      </c>
      <c r="C109" s="186"/>
      <c r="D109" s="186"/>
      <c r="E109" s="44">
        <f>'Uniformes e EPI''s'!E31</f>
        <v>0</v>
      </c>
      <c r="F109" s="46">
        <v>1</v>
      </c>
      <c r="G109" s="224">
        <f>ROUND((E109*F109),2)</f>
        <v>0</v>
      </c>
      <c r="H109" s="35"/>
    </row>
    <row r="110" spans="1:8" s="34" customFormat="1" x14ac:dyDescent="0.2">
      <c r="A110" s="36" t="s">
        <v>29</v>
      </c>
      <c r="B110" s="185" t="s">
        <v>58</v>
      </c>
      <c r="C110" s="186"/>
      <c r="D110" s="186"/>
      <c r="E110" s="44">
        <v>0</v>
      </c>
      <c r="F110" s="47">
        <v>1</v>
      </c>
      <c r="G110" s="224">
        <f t="shared" ref="G110:G112" si="5">ROUND((E110*F110),2)</f>
        <v>0</v>
      </c>
      <c r="H110" s="35"/>
    </row>
    <row r="111" spans="1:8" s="34" customFormat="1" x14ac:dyDescent="0.2">
      <c r="A111" s="36" t="s">
        <v>30</v>
      </c>
      <c r="B111" s="185" t="s">
        <v>58</v>
      </c>
      <c r="C111" s="186"/>
      <c r="D111" s="186"/>
      <c r="E111" s="44">
        <v>0</v>
      </c>
      <c r="F111" s="47">
        <v>1</v>
      </c>
      <c r="G111" s="224">
        <f t="shared" si="5"/>
        <v>0</v>
      </c>
      <c r="H111" s="35"/>
    </row>
    <row r="112" spans="1:8" s="34" customFormat="1" x14ac:dyDescent="0.2">
      <c r="A112" s="36" t="s">
        <v>31</v>
      </c>
      <c r="B112" s="185" t="s">
        <v>58</v>
      </c>
      <c r="C112" s="186"/>
      <c r="D112" s="186"/>
      <c r="E112" s="44">
        <v>0</v>
      </c>
      <c r="F112" s="47">
        <v>1</v>
      </c>
      <c r="G112" s="224">
        <f t="shared" si="5"/>
        <v>0</v>
      </c>
      <c r="H112" s="35"/>
    </row>
    <row r="113" spans="1:8" s="34" customFormat="1" x14ac:dyDescent="0.2">
      <c r="A113" s="36" t="s">
        <v>33</v>
      </c>
      <c r="B113" s="185" t="s">
        <v>58</v>
      </c>
      <c r="C113" s="186"/>
      <c r="D113" s="186"/>
      <c r="E113" s="44">
        <v>0</v>
      </c>
      <c r="F113" s="47">
        <v>1</v>
      </c>
      <c r="G113" s="224">
        <f>ROUND((E113*F113)/12,2)</f>
        <v>0</v>
      </c>
      <c r="H113" s="35"/>
    </row>
    <row r="114" spans="1:8" s="34" customFormat="1" x14ac:dyDescent="0.2">
      <c r="A114" s="459" t="s">
        <v>91</v>
      </c>
      <c r="B114" s="460"/>
      <c r="C114" s="460"/>
      <c r="D114" s="460"/>
      <c r="E114" s="460"/>
      <c r="F114" s="458"/>
      <c r="G114" s="226">
        <f>SUM(G108:G113)</f>
        <v>0</v>
      </c>
      <c r="H114" s="35"/>
    </row>
    <row r="115" spans="1:8" x14ac:dyDescent="0.2">
      <c r="A115" s="444" t="s">
        <v>92</v>
      </c>
      <c r="B115" s="445"/>
      <c r="C115" s="445"/>
      <c r="D115" s="445"/>
      <c r="E115" s="445"/>
      <c r="F115" s="446"/>
      <c r="G115" s="447"/>
      <c r="H115" s="4"/>
    </row>
    <row r="116" spans="1:8" s="22" customFormat="1" x14ac:dyDescent="0.2">
      <c r="A116" s="220">
        <v>3</v>
      </c>
      <c r="B116" s="20" t="s">
        <v>93</v>
      </c>
      <c r="C116" s="20"/>
      <c r="D116" s="20"/>
      <c r="E116" s="20"/>
      <c r="F116" s="20"/>
      <c r="G116" s="21"/>
      <c r="H116" s="4"/>
    </row>
    <row r="117" spans="1:8" x14ac:dyDescent="0.2">
      <c r="A117" s="11" t="s">
        <v>27</v>
      </c>
      <c r="B117" s="436" t="s">
        <v>94</v>
      </c>
      <c r="C117" s="437"/>
      <c r="D117" s="437"/>
      <c r="E117" s="437"/>
      <c r="F117" s="48">
        <v>0</v>
      </c>
      <c r="G117" s="13">
        <f>ROUND(G132*F117,2)</f>
        <v>0</v>
      </c>
      <c r="H117" s="4"/>
    </row>
    <row r="118" spans="1:8" x14ac:dyDescent="0.2">
      <c r="A118" s="5" t="s">
        <v>28</v>
      </c>
      <c r="B118" s="438" t="s">
        <v>95</v>
      </c>
      <c r="C118" s="439"/>
      <c r="D118" s="439"/>
      <c r="E118" s="439"/>
      <c r="F118" s="244">
        <v>0</v>
      </c>
      <c r="G118" s="228">
        <f>ROUND(((G132+G117)*F118),2)</f>
        <v>0</v>
      </c>
      <c r="H118" s="4"/>
    </row>
    <row r="119" spans="1:8" x14ac:dyDescent="0.2">
      <c r="A119" s="5" t="s">
        <v>29</v>
      </c>
      <c r="B119" s="440" t="s">
        <v>96</v>
      </c>
      <c r="C119" s="441"/>
      <c r="D119" s="441"/>
      <c r="E119" s="441"/>
      <c r="F119" s="244"/>
      <c r="G119" s="228"/>
      <c r="H119" s="4"/>
    </row>
    <row r="120" spans="1:8" x14ac:dyDescent="0.2">
      <c r="A120" s="5" t="s">
        <v>97</v>
      </c>
      <c r="B120" s="438" t="s">
        <v>98</v>
      </c>
      <c r="C120" s="439"/>
      <c r="D120" s="439"/>
      <c r="E120" s="439"/>
      <c r="F120" s="249">
        <v>0</v>
      </c>
      <c r="G120" s="228">
        <f ca="1">ROUND(G$136*F120,2)</f>
        <v>0</v>
      </c>
      <c r="H120" s="4"/>
    </row>
    <row r="121" spans="1:8" s="3" customFormat="1" x14ac:dyDescent="0.2">
      <c r="A121" s="5" t="s">
        <v>99</v>
      </c>
      <c r="B121" s="438" t="s">
        <v>100</v>
      </c>
      <c r="C121" s="439"/>
      <c r="D121" s="439"/>
      <c r="E121" s="439"/>
      <c r="F121" s="244">
        <v>0</v>
      </c>
      <c r="G121" s="228">
        <f ca="1">ROUND(G$136*F121,2)</f>
        <v>0</v>
      </c>
      <c r="H121" s="4"/>
    </row>
    <row r="122" spans="1:8" x14ac:dyDescent="0.2">
      <c r="A122" s="5" t="s">
        <v>101</v>
      </c>
      <c r="B122" s="438" t="s">
        <v>11</v>
      </c>
      <c r="C122" s="439"/>
      <c r="D122" s="439"/>
      <c r="E122" s="439"/>
      <c r="F122" s="244">
        <v>0</v>
      </c>
      <c r="G122" s="228">
        <f ca="1">ROUND(G$136*F122,2)</f>
        <v>0</v>
      </c>
      <c r="H122" s="4"/>
    </row>
    <row r="123" spans="1:8" x14ac:dyDescent="0.2">
      <c r="A123" s="5" t="s">
        <v>220</v>
      </c>
      <c r="B123" s="438" t="s">
        <v>150</v>
      </c>
      <c r="C123" s="439"/>
      <c r="D123" s="439"/>
      <c r="E123" s="439"/>
      <c r="F123" s="244">
        <v>0</v>
      </c>
      <c r="G123" s="228">
        <f ca="1">ROUND(G$136*F123,2)</f>
        <v>0</v>
      </c>
      <c r="H123" s="4"/>
    </row>
    <row r="124" spans="1:8" x14ac:dyDescent="0.2">
      <c r="A124" s="5"/>
      <c r="B124" s="442" t="s">
        <v>102</v>
      </c>
      <c r="C124" s="443"/>
      <c r="D124" s="443"/>
      <c r="E124" s="443"/>
      <c r="F124" s="250">
        <f>SUM(F120:F123)</f>
        <v>0</v>
      </c>
      <c r="G124" s="251">
        <f ca="1">SUM(G120:G123)</f>
        <v>0</v>
      </c>
      <c r="H124" s="4">
        <f ca="1">ROUND(G136*F124,2)</f>
        <v>0</v>
      </c>
    </row>
    <row r="125" spans="1:8" x14ac:dyDescent="0.2">
      <c r="A125" s="430" t="s">
        <v>103</v>
      </c>
      <c r="B125" s="431"/>
      <c r="C125" s="431"/>
      <c r="D125" s="431"/>
      <c r="E125" s="431"/>
      <c r="F125" s="24">
        <f>SUM(F117,F118,F124)</f>
        <v>0</v>
      </c>
      <c r="G125" s="247">
        <f ca="1">SUM(G117:G123)</f>
        <v>0</v>
      </c>
      <c r="H125" s="4"/>
    </row>
    <row r="126" spans="1:8" x14ac:dyDescent="0.2">
      <c r="A126" s="444" t="s">
        <v>104</v>
      </c>
      <c r="B126" s="445"/>
      <c r="C126" s="445"/>
      <c r="D126" s="445"/>
      <c r="E126" s="445"/>
      <c r="F126" s="446"/>
      <c r="G126" s="447"/>
      <c r="H126" s="4"/>
    </row>
    <row r="127" spans="1:8" x14ac:dyDescent="0.2">
      <c r="A127" s="16" t="s">
        <v>27</v>
      </c>
      <c r="B127" s="448" t="s">
        <v>105</v>
      </c>
      <c r="C127" s="449"/>
      <c r="D127" s="449"/>
      <c r="E127" s="449"/>
      <c r="F127" s="450"/>
      <c r="G127" s="18">
        <f>G34</f>
        <v>0</v>
      </c>
      <c r="H127" s="4"/>
    </row>
    <row r="128" spans="1:8" x14ac:dyDescent="0.2">
      <c r="A128" s="242" t="s">
        <v>28</v>
      </c>
      <c r="B128" s="421" t="s">
        <v>106</v>
      </c>
      <c r="C128" s="422"/>
      <c r="D128" s="422"/>
      <c r="E128" s="422"/>
      <c r="F128" s="423"/>
      <c r="G128" s="243">
        <f>G68</f>
        <v>0</v>
      </c>
      <c r="H128" s="4"/>
    </row>
    <row r="129" spans="1:8" x14ac:dyDescent="0.2">
      <c r="A129" s="242" t="s">
        <v>29</v>
      </c>
      <c r="B129" s="421" t="s">
        <v>107</v>
      </c>
      <c r="C129" s="422"/>
      <c r="D129" s="422"/>
      <c r="E129" s="422"/>
      <c r="F129" s="423"/>
      <c r="G129" s="243">
        <f>G77</f>
        <v>0</v>
      </c>
      <c r="H129" s="4"/>
    </row>
    <row r="130" spans="1:8" x14ac:dyDescent="0.2">
      <c r="A130" s="242" t="s">
        <v>30</v>
      </c>
      <c r="B130" s="421" t="s">
        <v>108</v>
      </c>
      <c r="C130" s="422"/>
      <c r="D130" s="422"/>
      <c r="E130" s="422"/>
      <c r="F130" s="423"/>
      <c r="G130" s="243">
        <f>G106</f>
        <v>0</v>
      </c>
      <c r="H130" s="4"/>
    </row>
    <row r="131" spans="1:8" x14ac:dyDescent="0.2">
      <c r="A131" s="242" t="s">
        <v>31</v>
      </c>
      <c r="B131" s="421" t="s">
        <v>109</v>
      </c>
      <c r="C131" s="422"/>
      <c r="D131" s="422"/>
      <c r="E131" s="422"/>
      <c r="F131" s="423"/>
      <c r="G131" s="243">
        <f>G114</f>
        <v>0</v>
      </c>
      <c r="H131" s="4"/>
    </row>
    <row r="132" spans="1:8" x14ac:dyDescent="0.2">
      <c r="A132" s="242"/>
      <c r="B132" s="424" t="s">
        <v>110</v>
      </c>
      <c r="C132" s="425"/>
      <c r="D132" s="425"/>
      <c r="E132" s="425"/>
      <c r="F132" s="426"/>
      <c r="G132" s="243">
        <f>SUM(G127:G131)</f>
        <v>0</v>
      </c>
      <c r="H132" s="4"/>
    </row>
    <row r="133" spans="1:8" x14ac:dyDescent="0.2">
      <c r="A133" s="242" t="s">
        <v>33</v>
      </c>
      <c r="B133" s="427" t="s">
        <v>111</v>
      </c>
      <c r="C133" s="428"/>
      <c r="D133" s="428"/>
      <c r="E133" s="428"/>
      <c r="F133" s="429"/>
      <c r="G133" s="243">
        <f ca="1">G125</f>
        <v>0</v>
      </c>
      <c r="H133" s="4"/>
    </row>
    <row r="134" spans="1:8" x14ac:dyDescent="0.2">
      <c r="A134" s="430" t="s">
        <v>112</v>
      </c>
      <c r="B134" s="431"/>
      <c r="C134" s="431"/>
      <c r="D134" s="431"/>
      <c r="E134" s="431"/>
      <c r="F134" s="432"/>
      <c r="G134" s="226">
        <f ca="1">SUM(G132:G133)</f>
        <v>0</v>
      </c>
      <c r="H134" s="4">
        <f ca="1">SUM(G127:G133)-G132</f>
        <v>0</v>
      </c>
    </row>
    <row r="135" spans="1:8" x14ac:dyDescent="0.2">
      <c r="A135" s="433" t="s">
        <v>12</v>
      </c>
      <c r="B135" s="434"/>
      <c r="C135" s="434"/>
      <c r="D135" s="434"/>
      <c r="E135" s="434"/>
      <c r="F135" s="434"/>
      <c r="G135" s="435"/>
      <c r="H135" s="4"/>
    </row>
    <row r="136" spans="1:8" x14ac:dyDescent="0.2">
      <c r="A136" s="26"/>
      <c r="B136" s="27" t="s">
        <v>113</v>
      </c>
      <c r="C136" s="27"/>
      <c r="D136" s="27"/>
      <c r="E136" s="27"/>
      <c r="F136" s="28"/>
      <c r="G136" s="29">
        <f ca="1">G134</f>
        <v>0</v>
      </c>
      <c r="H136" s="4"/>
    </row>
    <row r="137" spans="1:8" x14ac:dyDescent="0.2">
      <c r="A137" s="252"/>
      <c r="B137" s="30" t="s">
        <v>114</v>
      </c>
      <c r="C137" s="30"/>
      <c r="D137" s="30"/>
      <c r="E137" s="30"/>
      <c r="F137" s="31">
        <f>F21</f>
        <v>1</v>
      </c>
      <c r="G137" s="253">
        <f ca="1">G136*F137</f>
        <v>0</v>
      </c>
      <c r="H137" s="4"/>
    </row>
    <row r="138" spans="1:8" ht="13.5" thickBot="1" x14ac:dyDescent="0.25">
      <c r="A138" s="254"/>
      <c r="B138" s="255" t="s">
        <v>406</v>
      </c>
      <c r="C138" s="255"/>
      <c r="D138" s="255"/>
      <c r="E138" s="255"/>
      <c r="F138" s="256"/>
      <c r="G138" s="257">
        <f>F21*F22</f>
        <v>19</v>
      </c>
      <c r="H138" s="4"/>
    </row>
    <row r="139" spans="1:8" x14ac:dyDescent="0.2">
      <c r="F139" s="6"/>
    </row>
    <row r="146" spans="7:7" x14ac:dyDescent="0.2">
      <c r="G146" s="32"/>
    </row>
  </sheetData>
  <mergeCells count="140">
    <mergeCell ref="A51:E51"/>
    <mergeCell ref="A2:C2"/>
    <mergeCell ref="A1:G1"/>
    <mergeCell ref="F2:G2"/>
    <mergeCell ref="A3:G4"/>
    <mergeCell ref="A5:G5"/>
    <mergeCell ref="A6:E6"/>
    <mergeCell ref="F6:G6"/>
    <mergeCell ref="B49:E49"/>
    <mergeCell ref="B50:E50"/>
    <mergeCell ref="F11:G11"/>
    <mergeCell ref="A12:E12"/>
    <mergeCell ref="F12:G12"/>
    <mergeCell ref="A13:E13"/>
    <mergeCell ref="F13:G13"/>
    <mergeCell ref="A7:E7"/>
    <mergeCell ref="F7:G7"/>
    <mergeCell ref="A8:G9"/>
    <mergeCell ref="A10:E10"/>
    <mergeCell ref="F10:G10"/>
    <mergeCell ref="A11:E11"/>
    <mergeCell ref="A17:E17"/>
    <mergeCell ref="F17:G17"/>
    <mergeCell ref="A18:E18"/>
    <mergeCell ref="F18:G18"/>
    <mergeCell ref="A19:E19"/>
    <mergeCell ref="F19:G19"/>
    <mergeCell ref="A14:G14"/>
    <mergeCell ref="A15:E15"/>
    <mergeCell ref="F15:G15"/>
    <mergeCell ref="A16:E16"/>
    <mergeCell ref="F16:G16"/>
    <mergeCell ref="A23:E23"/>
    <mergeCell ref="F23:G23"/>
    <mergeCell ref="A24:G24"/>
    <mergeCell ref="A25:G25"/>
    <mergeCell ref="B26:E26"/>
    <mergeCell ref="A20:E20"/>
    <mergeCell ref="F20:G20"/>
    <mergeCell ref="A21:E21"/>
    <mergeCell ref="F21:G21"/>
    <mergeCell ref="A22:E22"/>
    <mergeCell ref="F22:G22"/>
    <mergeCell ref="B33:E33"/>
    <mergeCell ref="A34:F34"/>
    <mergeCell ref="A35:G35"/>
    <mergeCell ref="A36:G36"/>
    <mergeCell ref="B37:E37"/>
    <mergeCell ref="B27:E27"/>
    <mergeCell ref="B28:E28"/>
    <mergeCell ref="B29:E29"/>
    <mergeCell ref="B31:E31"/>
    <mergeCell ref="B32:E32"/>
    <mergeCell ref="B30:E30"/>
    <mergeCell ref="B44:E44"/>
    <mergeCell ref="B45:E45"/>
    <mergeCell ref="B46:E46"/>
    <mergeCell ref="B47:E47"/>
    <mergeCell ref="B48:E48"/>
    <mergeCell ref="B38:E38"/>
    <mergeCell ref="B39:E39"/>
    <mergeCell ref="A41:E41"/>
    <mergeCell ref="A42:G42"/>
    <mergeCell ref="B43:E43"/>
    <mergeCell ref="B57:D57"/>
    <mergeCell ref="B58:D58"/>
    <mergeCell ref="A63:F63"/>
    <mergeCell ref="A64:G64"/>
    <mergeCell ref="A52:G52"/>
    <mergeCell ref="B53:D53"/>
    <mergeCell ref="B54:D54"/>
    <mergeCell ref="B55:D55"/>
    <mergeCell ref="B56:D56"/>
    <mergeCell ref="B62:D62"/>
    <mergeCell ref="B61:D61"/>
    <mergeCell ref="B60:D60"/>
    <mergeCell ref="B59:D59"/>
    <mergeCell ref="B71:E71"/>
    <mergeCell ref="B72:E72"/>
    <mergeCell ref="B73:E73"/>
    <mergeCell ref="B74:E74"/>
    <mergeCell ref="B75:E75"/>
    <mergeCell ref="B65:E65"/>
    <mergeCell ref="B66:E66"/>
    <mergeCell ref="B67:F67"/>
    <mergeCell ref="A68:F68"/>
    <mergeCell ref="A69:G69"/>
    <mergeCell ref="B81:E81"/>
    <mergeCell ref="B82:E82"/>
    <mergeCell ref="B83:E83"/>
    <mergeCell ref="B84:E84"/>
    <mergeCell ref="B85:E85"/>
    <mergeCell ref="B76:E76"/>
    <mergeCell ref="A77:E77"/>
    <mergeCell ref="A78:G78"/>
    <mergeCell ref="A79:G79"/>
    <mergeCell ref="B80:E80"/>
    <mergeCell ref="B91:E91"/>
    <mergeCell ref="A92:E92"/>
    <mergeCell ref="A93:G93"/>
    <mergeCell ref="B94:E94"/>
    <mergeCell ref="A86:E86"/>
    <mergeCell ref="A87:G87"/>
    <mergeCell ref="B88:E88"/>
    <mergeCell ref="B89:E89"/>
    <mergeCell ref="B90:E90"/>
    <mergeCell ref="A115:G115"/>
    <mergeCell ref="A96:E96"/>
    <mergeCell ref="A101:G101"/>
    <mergeCell ref="B102:E102"/>
    <mergeCell ref="B103:E103"/>
    <mergeCell ref="A97:G97"/>
    <mergeCell ref="B98:E98"/>
    <mergeCell ref="A100:E100"/>
    <mergeCell ref="A114:F114"/>
    <mergeCell ref="B105:E105"/>
    <mergeCell ref="B95:E95"/>
    <mergeCell ref="B99:E99"/>
    <mergeCell ref="B131:F131"/>
    <mergeCell ref="B132:F132"/>
    <mergeCell ref="B133:F133"/>
    <mergeCell ref="A134:F134"/>
    <mergeCell ref="A135:G135"/>
    <mergeCell ref="B117:E117"/>
    <mergeCell ref="B118:E118"/>
    <mergeCell ref="B119:E119"/>
    <mergeCell ref="B120:E120"/>
    <mergeCell ref="B121:E121"/>
    <mergeCell ref="B123:E123"/>
    <mergeCell ref="B124:E124"/>
    <mergeCell ref="A125:E125"/>
    <mergeCell ref="A126:G126"/>
    <mergeCell ref="B127:F127"/>
    <mergeCell ref="B128:F128"/>
    <mergeCell ref="B129:F129"/>
    <mergeCell ref="B130:F130"/>
    <mergeCell ref="B122:E122"/>
    <mergeCell ref="B104:E104"/>
    <mergeCell ref="A106:F106"/>
    <mergeCell ref="A107:G107"/>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&amp;R&amp;9Planilha Modelo (Nome da Empresa)</oddHeader>
    <oddFooter>&amp;C&amp;9&amp;A - Pag. &amp;P</oddFooter>
  </headerFooter>
  <rowBreaks count="1" manualBreakCount="1">
    <brk id="6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dimension ref="A1:H146"/>
  <sheetViews>
    <sheetView tabSelected="1" view="pageBreakPreview" topLeftCell="A13" zoomScaleNormal="100" zoomScaleSheetLayoutView="100" workbookViewId="0">
      <selection activeCell="A3" sqref="A3:G4"/>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511" t="s">
        <v>13</v>
      </c>
      <c r="B1" s="511"/>
      <c r="C1" s="511"/>
      <c r="D1" s="511"/>
      <c r="E1" s="511"/>
      <c r="F1" s="511"/>
      <c r="G1" s="511"/>
    </row>
    <row r="2" spans="1:8" ht="18.75" customHeight="1" x14ac:dyDescent="0.2">
      <c r="A2" s="509" t="s">
        <v>400</v>
      </c>
      <c r="B2" s="510"/>
      <c r="C2" s="510"/>
      <c r="D2" s="2"/>
      <c r="E2" s="2"/>
      <c r="F2" s="512"/>
      <c r="G2" s="513"/>
    </row>
    <row r="3" spans="1:8" ht="18" customHeight="1" x14ac:dyDescent="0.2">
      <c r="A3" s="514" t="s">
        <v>151</v>
      </c>
      <c r="B3" s="515"/>
      <c r="C3" s="515"/>
      <c r="D3" s="515"/>
      <c r="E3" s="515"/>
      <c r="F3" s="515"/>
      <c r="G3" s="516"/>
    </row>
    <row r="4" spans="1:8" ht="18" customHeight="1" thickBot="1" x14ac:dyDescent="0.25">
      <c r="A4" s="517"/>
      <c r="B4" s="518"/>
      <c r="C4" s="518"/>
      <c r="D4" s="518"/>
      <c r="E4" s="518"/>
      <c r="F4" s="518"/>
      <c r="G4" s="519"/>
    </row>
    <row r="5" spans="1:8" ht="14.1" customHeight="1" x14ac:dyDescent="0.2">
      <c r="A5" s="520" t="s">
        <v>4</v>
      </c>
      <c r="B5" s="521"/>
      <c r="C5" s="521"/>
      <c r="D5" s="521"/>
      <c r="E5" s="521"/>
      <c r="F5" s="538"/>
      <c r="G5" s="523"/>
    </row>
    <row r="6" spans="1:8" ht="12.75" customHeight="1" x14ac:dyDescent="0.2">
      <c r="A6" s="494" t="s">
        <v>15</v>
      </c>
      <c r="B6" s="495"/>
      <c r="C6" s="495"/>
      <c r="D6" s="495"/>
      <c r="E6" s="496"/>
      <c r="F6" s="486"/>
      <c r="G6" s="487"/>
    </row>
    <row r="7" spans="1:8" ht="14.1" customHeight="1" x14ac:dyDescent="0.2">
      <c r="A7" s="494" t="s">
        <v>10</v>
      </c>
      <c r="B7" s="495"/>
      <c r="C7" s="495"/>
      <c r="D7" s="495"/>
      <c r="E7" s="496"/>
      <c r="F7" s="526" t="s">
        <v>16</v>
      </c>
      <c r="G7" s="487"/>
    </row>
    <row r="8" spans="1:8" ht="19.5" customHeight="1" x14ac:dyDescent="0.2">
      <c r="A8" s="527" t="s">
        <v>410</v>
      </c>
      <c r="B8" s="528"/>
      <c r="C8" s="528"/>
      <c r="D8" s="528"/>
      <c r="E8" s="528"/>
      <c r="F8" s="528"/>
      <c r="G8" s="529"/>
    </row>
    <row r="9" spans="1:8" ht="19.5" customHeight="1" x14ac:dyDescent="0.2">
      <c r="A9" s="530"/>
      <c r="B9" s="531"/>
      <c r="C9" s="531"/>
      <c r="D9" s="531"/>
      <c r="E9" s="531"/>
      <c r="F9" s="531"/>
      <c r="G9" s="532"/>
    </row>
    <row r="10" spans="1:8" ht="14.1" customHeight="1" x14ac:dyDescent="0.2">
      <c r="A10" s="489" t="s">
        <v>17</v>
      </c>
      <c r="B10" s="490"/>
      <c r="C10" s="490"/>
      <c r="D10" s="490"/>
      <c r="E10" s="491"/>
      <c r="F10" s="524">
        <v>2023</v>
      </c>
      <c r="G10" s="525"/>
    </row>
    <row r="11" spans="1:8" ht="14.1" customHeight="1" x14ac:dyDescent="0.2">
      <c r="A11" s="489" t="s">
        <v>18</v>
      </c>
      <c r="B11" s="490"/>
      <c r="C11" s="490"/>
      <c r="D11" s="490"/>
      <c r="E11" s="491"/>
      <c r="F11" s="524" t="s">
        <v>152</v>
      </c>
      <c r="G11" s="525"/>
    </row>
    <row r="12" spans="1:8" ht="14.1" customHeight="1" x14ac:dyDescent="0.2">
      <c r="A12" s="489" t="s">
        <v>19</v>
      </c>
      <c r="B12" s="490"/>
      <c r="C12" s="490"/>
      <c r="D12" s="490"/>
      <c r="E12" s="491"/>
      <c r="F12" s="524" t="s">
        <v>20</v>
      </c>
      <c r="G12" s="525"/>
    </row>
    <row r="13" spans="1:8" ht="14.1" customHeight="1" x14ac:dyDescent="0.2">
      <c r="A13" s="489" t="s">
        <v>9</v>
      </c>
      <c r="B13" s="490"/>
      <c r="C13" s="490"/>
      <c r="D13" s="490"/>
      <c r="E13" s="491"/>
      <c r="F13" s="524" t="s">
        <v>8</v>
      </c>
      <c r="G13" s="525"/>
    </row>
    <row r="14" spans="1:8" ht="14.1" customHeight="1" x14ac:dyDescent="0.2">
      <c r="A14" s="533" t="s">
        <v>5</v>
      </c>
      <c r="B14" s="445"/>
      <c r="C14" s="445"/>
      <c r="D14" s="445"/>
      <c r="E14" s="445"/>
      <c r="F14" s="446"/>
      <c r="G14" s="447"/>
    </row>
    <row r="15" spans="1:8" ht="14.1" customHeight="1" x14ac:dyDescent="0.2">
      <c r="A15" s="489" t="s">
        <v>6</v>
      </c>
      <c r="B15" s="490"/>
      <c r="C15" s="490"/>
      <c r="D15" s="490"/>
      <c r="E15" s="491"/>
      <c r="F15" s="503">
        <v>0</v>
      </c>
      <c r="G15" s="504"/>
    </row>
    <row r="16" spans="1:8" ht="14.1" customHeight="1" x14ac:dyDescent="0.2">
      <c r="A16" s="489" t="s">
        <v>0</v>
      </c>
      <c r="B16" s="490"/>
      <c r="C16" s="490"/>
      <c r="D16" s="490"/>
      <c r="E16" s="491"/>
      <c r="F16" s="505" t="s">
        <v>208</v>
      </c>
      <c r="G16" s="506"/>
      <c r="H16" s="3"/>
    </row>
    <row r="17" spans="1:8" ht="14.1" customHeight="1" x14ac:dyDescent="0.2">
      <c r="A17" s="489" t="s">
        <v>21</v>
      </c>
      <c r="B17" s="490"/>
      <c r="C17" s="490"/>
      <c r="D17" s="490"/>
      <c r="E17" s="491"/>
      <c r="F17" s="505"/>
      <c r="G17" s="506"/>
      <c r="H17" s="3"/>
    </row>
    <row r="18" spans="1:8" ht="14.1" customHeight="1" x14ac:dyDescent="0.2">
      <c r="A18" s="489" t="s">
        <v>1</v>
      </c>
      <c r="B18" s="490"/>
      <c r="C18" s="490"/>
      <c r="D18" s="490"/>
      <c r="E18" s="491"/>
      <c r="F18" s="499">
        <v>0</v>
      </c>
      <c r="G18" s="500"/>
    </row>
    <row r="19" spans="1:8" ht="14.1" customHeight="1" x14ac:dyDescent="0.2">
      <c r="A19" s="494" t="s">
        <v>7</v>
      </c>
      <c r="B19" s="495"/>
      <c r="C19" s="495"/>
      <c r="D19" s="495"/>
      <c r="E19" s="496"/>
      <c r="F19" s="501">
        <v>44927</v>
      </c>
      <c r="G19" s="502"/>
    </row>
    <row r="20" spans="1:8" ht="14.1" customHeight="1" x14ac:dyDescent="0.2">
      <c r="A20" s="489" t="s">
        <v>22</v>
      </c>
      <c r="B20" s="490"/>
      <c r="C20" s="490"/>
      <c r="D20" s="490"/>
      <c r="E20" s="491"/>
      <c r="F20" s="492" t="s">
        <v>144</v>
      </c>
      <c r="G20" s="493"/>
    </row>
    <row r="21" spans="1:8" ht="14.1" customHeight="1" x14ac:dyDescent="0.2">
      <c r="A21" s="494" t="s">
        <v>23</v>
      </c>
      <c r="B21" s="495"/>
      <c r="C21" s="495"/>
      <c r="D21" s="495"/>
      <c r="E21" s="496"/>
      <c r="F21" s="497">
        <v>1</v>
      </c>
      <c r="G21" s="498"/>
    </row>
    <row r="22" spans="1:8" ht="14.1" customHeight="1" x14ac:dyDescent="0.2">
      <c r="A22" s="494" t="s">
        <v>405</v>
      </c>
      <c r="B22" s="495"/>
      <c r="C22" s="495"/>
      <c r="D22" s="495"/>
      <c r="E22" s="496"/>
      <c r="F22" s="497">
        <v>1</v>
      </c>
      <c r="G22" s="498"/>
    </row>
    <row r="23" spans="1:8" ht="12.75" customHeight="1" x14ac:dyDescent="0.2">
      <c r="A23" s="494" t="s">
        <v>24</v>
      </c>
      <c r="B23" s="495"/>
      <c r="C23" s="495"/>
      <c r="D23" s="495"/>
      <c r="E23" s="496"/>
      <c r="F23" s="507" t="s">
        <v>330</v>
      </c>
      <c r="G23" s="508"/>
    </row>
    <row r="24" spans="1:8" ht="13.9" customHeight="1" x14ac:dyDescent="0.2">
      <c r="A24" s="485" t="s">
        <v>335</v>
      </c>
      <c r="B24" s="486"/>
      <c r="C24" s="486"/>
      <c r="D24" s="486"/>
      <c r="E24" s="486"/>
      <c r="F24" s="486"/>
      <c r="G24" s="487"/>
    </row>
    <row r="25" spans="1:8" x14ac:dyDescent="0.2">
      <c r="A25" s="533" t="s">
        <v>2</v>
      </c>
      <c r="B25" s="445"/>
      <c r="C25" s="445"/>
      <c r="D25" s="445"/>
      <c r="E25" s="445"/>
      <c r="F25" s="446"/>
      <c r="G25" s="447"/>
    </row>
    <row r="26" spans="1:8" x14ac:dyDescent="0.2">
      <c r="A26" s="258">
        <v>1</v>
      </c>
      <c r="B26" s="488" t="s">
        <v>25</v>
      </c>
      <c r="C26" s="488"/>
      <c r="D26" s="488"/>
      <c r="E26" s="488"/>
      <c r="F26" s="184" t="s">
        <v>26</v>
      </c>
      <c r="G26" s="221" t="s">
        <v>3</v>
      </c>
    </row>
    <row r="27" spans="1:8" s="34" customFormat="1" x14ac:dyDescent="0.2">
      <c r="A27" s="222" t="s">
        <v>27</v>
      </c>
      <c r="B27" s="484" t="s">
        <v>214</v>
      </c>
      <c r="C27" s="484"/>
      <c r="D27" s="484"/>
      <c r="E27" s="484"/>
      <c r="F27" s="223">
        <v>1</v>
      </c>
      <c r="G27" s="224">
        <f>F18*F27</f>
        <v>0</v>
      </c>
      <c r="H27" s="99"/>
    </row>
    <row r="28" spans="1:8" s="34" customFormat="1" x14ac:dyDescent="0.2">
      <c r="A28" s="222" t="s">
        <v>28</v>
      </c>
      <c r="B28" s="482" t="s">
        <v>115</v>
      </c>
      <c r="C28" s="482"/>
      <c r="D28" s="482"/>
      <c r="E28" s="482"/>
      <c r="F28" s="225">
        <v>0.3</v>
      </c>
      <c r="G28" s="224">
        <f>ROUND(F18*F28,2)</f>
        <v>0</v>
      </c>
      <c r="H28" s="99"/>
    </row>
    <row r="29" spans="1:8" s="34" customFormat="1" x14ac:dyDescent="0.2">
      <c r="A29" s="222" t="s">
        <v>29</v>
      </c>
      <c r="B29" s="482" t="s">
        <v>14</v>
      </c>
      <c r="C29" s="482"/>
      <c r="D29" s="482"/>
      <c r="E29" s="482"/>
      <c r="F29" s="225">
        <v>0</v>
      </c>
      <c r="G29" s="224">
        <f>ROUND(F15*F29,2)</f>
        <v>0</v>
      </c>
      <c r="H29" s="99"/>
    </row>
    <row r="30" spans="1:8" s="34" customFormat="1" x14ac:dyDescent="0.2">
      <c r="A30" s="222" t="s">
        <v>30</v>
      </c>
      <c r="B30" s="482" t="s">
        <v>215</v>
      </c>
      <c r="C30" s="482"/>
      <c r="D30" s="482"/>
      <c r="E30" s="482"/>
      <c r="F30" s="225"/>
      <c r="G30" s="224">
        <f>ROUND(F18*F30,2)</f>
        <v>0</v>
      </c>
      <c r="H30" s="99"/>
    </row>
    <row r="31" spans="1:8" s="34" customFormat="1" x14ac:dyDescent="0.2">
      <c r="A31" s="222" t="s">
        <v>31</v>
      </c>
      <c r="B31" s="482" t="s">
        <v>32</v>
      </c>
      <c r="C31" s="482"/>
      <c r="D31" s="482"/>
      <c r="E31" s="482"/>
      <c r="F31" s="223">
        <f>ROUND((ROUND((0*15.22),2)/52.5)*60,2)</f>
        <v>0</v>
      </c>
      <c r="G31" s="224">
        <f>ROUND((F18/192*0.2)*F31,2)</f>
        <v>0</v>
      </c>
      <c r="H31" s="99"/>
    </row>
    <row r="32" spans="1:8" s="34" customFormat="1" x14ac:dyDescent="0.2">
      <c r="A32" s="222" t="s">
        <v>33</v>
      </c>
      <c r="B32" s="482" t="s">
        <v>216</v>
      </c>
      <c r="C32" s="482"/>
      <c r="D32" s="482"/>
      <c r="E32" s="482"/>
      <c r="F32" s="223">
        <f>ROUND(SUM(F31)/25*5,2)</f>
        <v>0</v>
      </c>
      <c r="G32" s="224">
        <f>ROUND((F18/192*0.2)*F32,2)</f>
        <v>0</v>
      </c>
      <c r="H32" s="99"/>
    </row>
    <row r="33" spans="1:8" s="34" customFormat="1" x14ac:dyDescent="0.2">
      <c r="A33" s="222" t="s">
        <v>47</v>
      </c>
      <c r="B33" s="482" t="s">
        <v>217</v>
      </c>
      <c r="C33" s="482"/>
      <c r="D33" s="482"/>
      <c r="E33" s="482"/>
      <c r="F33" s="225"/>
      <c r="G33" s="224">
        <v>0</v>
      </c>
    </row>
    <row r="34" spans="1:8" x14ac:dyDescent="0.2">
      <c r="A34" s="534" t="s">
        <v>34</v>
      </c>
      <c r="B34" s="432"/>
      <c r="C34" s="432"/>
      <c r="D34" s="432"/>
      <c r="E34" s="432"/>
      <c r="F34" s="483"/>
      <c r="G34" s="226">
        <f>SUM(G27:G33)</f>
        <v>0</v>
      </c>
    </row>
    <row r="35" spans="1:8" x14ac:dyDescent="0.2">
      <c r="A35" s="533" t="s">
        <v>35</v>
      </c>
      <c r="B35" s="445"/>
      <c r="C35" s="445"/>
      <c r="D35" s="445"/>
      <c r="E35" s="445"/>
      <c r="F35" s="446"/>
      <c r="G35" s="447"/>
    </row>
    <row r="36" spans="1:8" x14ac:dyDescent="0.2">
      <c r="A36" s="452" t="s">
        <v>36</v>
      </c>
      <c r="B36" s="453"/>
      <c r="C36" s="453"/>
      <c r="D36" s="453"/>
      <c r="E36" s="453"/>
      <c r="F36" s="453"/>
      <c r="G36" s="454"/>
      <c r="H36" s="4"/>
    </row>
    <row r="37" spans="1:8" s="7" customFormat="1" x14ac:dyDescent="0.2">
      <c r="A37" s="36" t="s">
        <v>27</v>
      </c>
      <c r="B37" s="455" t="s">
        <v>37</v>
      </c>
      <c r="C37" s="456"/>
      <c r="D37" s="456"/>
      <c r="E37" s="481"/>
      <c r="F37" s="227">
        <f>ROUND((1/12),6)*0</f>
        <v>0</v>
      </c>
      <c r="G37" s="228">
        <f>ROUND(G$34*F37,2)</f>
        <v>0</v>
      </c>
      <c r="H37" s="50"/>
    </row>
    <row r="38" spans="1:8" x14ac:dyDescent="0.2">
      <c r="A38" s="229" t="s">
        <v>28</v>
      </c>
      <c r="B38" s="466" t="s">
        <v>116</v>
      </c>
      <c r="C38" s="467"/>
      <c r="D38" s="467"/>
      <c r="E38" s="479"/>
      <c r="F38" s="230">
        <f>ROUND((1/11)+(1/11)/3, 3)*0</f>
        <v>0</v>
      </c>
      <c r="G38" s="8">
        <f>ROUND(G$34*F38,2)</f>
        <v>0</v>
      </c>
      <c r="H38" s="4"/>
    </row>
    <row r="39" spans="1:8" x14ac:dyDescent="0.2">
      <c r="A39" s="231"/>
      <c r="B39" s="480" t="s">
        <v>38</v>
      </c>
      <c r="C39" s="480"/>
      <c r="D39" s="480"/>
      <c r="E39" s="480"/>
      <c r="F39" s="37">
        <f>SUM(F37:F38)</f>
        <v>0</v>
      </c>
      <c r="G39" s="228"/>
      <c r="H39" s="4"/>
    </row>
    <row r="40" spans="1:8" x14ac:dyDescent="0.2">
      <c r="A40" s="259" t="s">
        <v>29</v>
      </c>
      <c r="B40" s="38" t="s">
        <v>39</v>
      </c>
      <c r="C40" s="39"/>
      <c r="D40" s="39"/>
      <c r="E40" s="39"/>
      <c r="F40" s="40">
        <f>ROUND((F51*F39),4)</f>
        <v>0</v>
      </c>
      <c r="G40" s="9">
        <f>ROUND(G$34*F40,2)</f>
        <v>0</v>
      </c>
      <c r="H40" s="4"/>
    </row>
    <row r="41" spans="1:8" x14ac:dyDescent="0.2">
      <c r="A41" s="459" t="s">
        <v>40</v>
      </c>
      <c r="B41" s="460"/>
      <c r="C41" s="460"/>
      <c r="D41" s="460"/>
      <c r="E41" s="458"/>
      <c r="F41" s="41">
        <f>ROUND(SUM(F39:F40),4)</f>
        <v>0</v>
      </c>
      <c r="G41" s="233">
        <f>SUM(G37:G40)</f>
        <v>0</v>
      </c>
      <c r="H41" s="4">
        <f>ROUND(G34*F41,2)</f>
        <v>0</v>
      </c>
    </row>
    <row r="42" spans="1:8" x14ac:dyDescent="0.2">
      <c r="A42" s="452" t="s">
        <v>117</v>
      </c>
      <c r="B42" s="453"/>
      <c r="C42" s="453"/>
      <c r="D42" s="453"/>
      <c r="E42" s="453"/>
      <c r="F42" s="453"/>
      <c r="G42" s="454"/>
      <c r="H42" s="4">
        <f>SUM(G41,G34)</f>
        <v>0</v>
      </c>
    </row>
    <row r="43" spans="1:8" x14ac:dyDescent="0.2">
      <c r="A43" s="42" t="s">
        <v>27</v>
      </c>
      <c r="B43" s="455" t="s">
        <v>41</v>
      </c>
      <c r="C43" s="456"/>
      <c r="D43" s="456"/>
      <c r="E43" s="481"/>
      <c r="F43" s="43">
        <v>0</v>
      </c>
      <c r="G43" s="23">
        <f>ROUND((G$34)*F43,2)</f>
        <v>0</v>
      </c>
      <c r="H43" s="4"/>
    </row>
    <row r="44" spans="1:8" x14ac:dyDescent="0.2">
      <c r="A44" s="36" t="s">
        <v>28</v>
      </c>
      <c r="B44" s="464" t="s">
        <v>42</v>
      </c>
      <c r="C44" s="465"/>
      <c r="D44" s="465"/>
      <c r="E44" s="478"/>
      <c r="F44" s="227">
        <v>0</v>
      </c>
      <c r="G44" s="234">
        <f>ROUND((G$34)*F44,2)</f>
        <v>0</v>
      </c>
      <c r="H44" s="4"/>
    </row>
    <row r="45" spans="1:8" x14ac:dyDescent="0.2">
      <c r="A45" s="36" t="s">
        <v>29</v>
      </c>
      <c r="B45" s="464" t="s">
        <v>43</v>
      </c>
      <c r="C45" s="465"/>
      <c r="D45" s="465"/>
      <c r="E45" s="478"/>
      <c r="F45" s="235">
        <v>0</v>
      </c>
      <c r="G45" s="234">
        <f t="shared" ref="G45:G50" si="0">ROUND((G$34)*F45,2)</f>
        <v>0</v>
      </c>
      <c r="H45" s="4"/>
    </row>
    <row r="46" spans="1:8" x14ac:dyDescent="0.2">
      <c r="A46" s="36" t="s">
        <v>30</v>
      </c>
      <c r="B46" s="464" t="s">
        <v>44</v>
      </c>
      <c r="C46" s="465"/>
      <c r="D46" s="465"/>
      <c r="E46" s="478"/>
      <c r="F46" s="227">
        <v>0</v>
      </c>
      <c r="G46" s="234">
        <f t="shared" si="0"/>
        <v>0</v>
      </c>
      <c r="H46" s="4"/>
    </row>
    <row r="47" spans="1:8" x14ac:dyDescent="0.2">
      <c r="A47" s="36" t="s">
        <v>31</v>
      </c>
      <c r="B47" s="464" t="s">
        <v>45</v>
      </c>
      <c r="C47" s="465"/>
      <c r="D47" s="465"/>
      <c r="E47" s="478"/>
      <c r="F47" s="227">
        <v>0</v>
      </c>
      <c r="G47" s="234">
        <f t="shared" si="0"/>
        <v>0</v>
      </c>
      <c r="H47" s="4"/>
    </row>
    <row r="48" spans="1:8" x14ac:dyDescent="0.2">
      <c r="A48" s="36" t="s">
        <v>33</v>
      </c>
      <c r="B48" s="464" t="s">
        <v>46</v>
      </c>
      <c r="C48" s="465"/>
      <c r="D48" s="465"/>
      <c r="E48" s="478"/>
      <c r="F48" s="227">
        <v>0</v>
      </c>
      <c r="G48" s="234">
        <f t="shared" si="0"/>
        <v>0</v>
      </c>
      <c r="H48" s="4"/>
    </row>
    <row r="49" spans="1:8" x14ac:dyDescent="0.2">
      <c r="A49" s="36" t="s">
        <v>47</v>
      </c>
      <c r="B49" s="464" t="s">
        <v>48</v>
      </c>
      <c r="C49" s="465"/>
      <c r="D49" s="465"/>
      <c r="E49" s="478"/>
      <c r="F49" s="227">
        <v>0</v>
      </c>
      <c r="G49" s="234">
        <f t="shared" si="0"/>
        <v>0</v>
      </c>
      <c r="H49" s="4"/>
    </row>
    <row r="50" spans="1:8" x14ac:dyDescent="0.2">
      <c r="A50" s="229" t="s">
        <v>49</v>
      </c>
      <c r="B50" s="466" t="s">
        <v>50</v>
      </c>
      <c r="C50" s="467"/>
      <c r="D50" s="467"/>
      <c r="E50" s="479"/>
      <c r="F50" s="230">
        <v>0</v>
      </c>
      <c r="G50" s="234">
        <f t="shared" si="0"/>
        <v>0</v>
      </c>
      <c r="H50" s="4"/>
    </row>
    <row r="51" spans="1:8" x14ac:dyDescent="0.2">
      <c r="A51" s="459" t="s">
        <v>51</v>
      </c>
      <c r="B51" s="460"/>
      <c r="C51" s="460"/>
      <c r="D51" s="460"/>
      <c r="E51" s="458"/>
      <c r="F51" s="41">
        <f>SUM(F43:F50)</f>
        <v>0</v>
      </c>
      <c r="G51" s="233">
        <f>SUM(G43:G50)</f>
        <v>0</v>
      </c>
      <c r="H51" s="4">
        <f>ROUND(G34*F51,2)</f>
        <v>0</v>
      </c>
    </row>
    <row r="52" spans="1:8" x14ac:dyDescent="0.2">
      <c r="A52" s="452" t="s">
        <v>52</v>
      </c>
      <c r="B52" s="453"/>
      <c r="C52" s="453"/>
      <c r="D52" s="453"/>
      <c r="E52" s="453"/>
      <c r="F52" s="453"/>
      <c r="G52" s="454"/>
      <c r="H52" s="4"/>
    </row>
    <row r="53" spans="1:8" s="34" customFormat="1" x14ac:dyDescent="0.2">
      <c r="A53" s="42" t="s">
        <v>27</v>
      </c>
      <c r="B53" s="472" t="s">
        <v>53</v>
      </c>
      <c r="C53" s="473"/>
      <c r="D53" s="473"/>
      <c r="E53" s="236">
        <v>0</v>
      </c>
      <c r="F53" s="98">
        <v>52</v>
      </c>
      <c r="G53" s="15">
        <f>IF(ROUND((E53*F53)-(G27*0.06),2)&lt;0,0,ROUND((E53*F53)-(G27*0.06),2))</f>
        <v>0</v>
      </c>
      <c r="H53" s="35"/>
    </row>
    <row r="54" spans="1:8" s="34" customFormat="1" x14ac:dyDescent="0.2">
      <c r="A54" s="36" t="s">
        <v>54</v>
      </c>
      <c r="B54" s="470" t="s">
        <v>55</v>
      </c>
      <c r="C54" s="471"/>
      <c r="D54" s="471"/>
      <c r="E54" s="236">
        <v>0</v>
      </c>
      <c r="F54" s="237">
        <v>26</v>
      </c>
      <c r="G54" s="224">
        <f>ROUND((E54*F54),2)</f>
        <v>0</v>
      </c>
      <c r="H54" s="35"/>
    </row>
    <row r="55" spans="1:8" s="34" customFormat="1" x14ac:dyDescent="0.2">
      <c r="A55" s="36" t="s">
        <v>56</v>
      </c>
      <c r="B55" s="470" t="s">
        <v>57</v>
      </c>
      <c r="C55" s="471"/>
      <c r="D55" s="471"/>
      <c r="E55" s="236">
        <v>0</v>
      </c>
      <c r="F55" s="237">
        <v>1</v>
      </c>
      <c r="G55" s="224">
        <f>ROUND((E55*F55),2)</f>
        <v>0</v>
      </c>
      <c r="H55" s="35"/>
    </row>
    <row r="56" spans="1:8" s="34" customFormat="1" x14ac:dyDescent="0.2">
      <c r="A56" s="36" t="s">
        <v>29</v>
      </c>
      <c r="B56" s="470" t="s">
        <v>210</v>
      </c>
      <c r="C56" s="471"/>
      <c r="D56" s="471"/>
      <c r="E56" s="236">
        <v>0</v>
      </c>
      <c r="F56" s="237">
        <v>1</v>
      </c>
      <c r="G56" s="224">
        <f>ROUND((E56*F56),2)</f>
        <v>0</v>
      </c>
      <c r="H56" s="35"/>
    </row>
    <row r="57" spans="1:8" s="34" customFormat="1" x14ac:dyDescent="0.2">
      <c r="A57" s="36" t="s">
        <v>30</v>
      </c>
      <c r="B57" s="470" t="s">
        <v>278</v>
      </c>
      <c r="C57" s="471"/>
      <c r="D57" s="471"/>
      <c r="E57" s="236">
        <f>ROUND((F18*30%)*5%,2)*0</f>
        <v>0</v>
      </c>
      <c r="F57" s="237">
        <v>1</v>
      </c>
      <c r="G57" s="224">
        <f t="shared" ref="G57:G61" si="1">ROUND((E57*F57),2)</f>
        <v>0</v>
      </c>
      <c r="H57" s="35"/>
    </row>
    <row r="58" spans="1:8" s="34" customFormat="1" x14ac:dyDescent="0.2">
      <c r="A58" s="36" t="s">
        <v>31</v>
      </c>
      <c r="B58" s="470" t="s">
        <v>211</v>
      </c>
      <c r="C58" s="471"/>
      <c r="D58" s="471"/>
      <c r="E58" s="236">
        <f>E54</f>
        <v>0</v>
      </c>
      <c r="F58" s="237">
        <v>1</v>
      </c>
      <c r="G58" s="224">
        <f>ROUND((E58*F58)/12,2)</f>
        <v>0</v>
      </c>
      <c r="H58" s="35"/>
    </row>
    <row r="59" spans="1:8" s="34" customFormat="1" x14ac:dyDescent="0.2">
      <c r="A59" s="36" t="s">
        <v>33</v>
      </c>
      <c r="B59" s="476" t="s">
        <v>279</v>
      </c>
      <c r="C59" s="477"/>
      <c r="D59" s="477"/>
      <c r="E59" s="236">
        <v>0</v>
      </c>
      <c r="F59" s="238">
        <v>1</v>
      </c>
      <c r="G59" s="239">
        <f t="shared" ref="G59" si="2">ROUND((E59*F59),2)</f>
        <v>0</v>
      </c>
      <c r="H59" s="35"/>
    </row>
    <row r="60" spans="1:8" s="34" customFormat="1" x14ac:dyDescent="0.2">
      <c r="A60" s="36" t="s">
        <v>47</v>
      </c>
      <c r="B60" s="470" t="s">
        <v>213</v>
      </c>
      <c r="C60" s="471"/>
      <c r="D60" s="471"/>
      <c r="E60" s="236">
        <v>0</v>
      </c>
      <c r="F60" s="237">
        <v>1</v>
      </c>
      <c r="G60" s="224">
        <f>ROUND((E60*F60)/12,2)</f>
        <v>0</v>
      </c>
      <c r="H60" s="35"/>
    </row>
    <row r="61" spans="1:8" s="34" customFormat="1" x14ac:dyDescent="0.2">
      <c r="A61" s="222" t="s">
        <v>49</v>
      </c>
      <c r="B61" s="470" t="s">
        <v>213</v>
      </c>
      <c r="C61" s="471"/>
      <c r="D61" s="471"/>
      <c r="E61" s="236">
        <v>0</v>
      </c>
      <c r="F61" s="237">
        <v>1</v>
      </c>
      <c r="G61" s="240">
        <f t="shared" si="1"/>
        <v>0</v>
      </c>
      <c r="H61" s="35"/>
    </row>
    <row r="62" spans="1:8" s="34" customFormat="1" x14ac:dyDescent="0.2">
      <c r="A62" s="36" t="s">
        <v>212</v>
      </c>
      <c r="B62" s="474" t="s">
        <v>213</v>
      </c>
      <c r="C62" s="475"/>
      <c r="D62" s="475"/>
      <c r="E62" s="241">
        <v>0</v>
      </c>
      <c r="F62" s="237">
        <v>1</v>
      </c>
      <c r="G62" s="224">
        <v>0</v>
      </c>
      <c r="H62" s="35"/>
    </row>
    <row r="63" spans="1:8" x14ac:dyDescent="0.2">
      <c r="A63" s="430" t="s">
        <v>59</v>
      </c>
      <c r="B63" s="431"/>
      <c r="C63" s="431"/>
      <c r="D63" s="431"/>
      <c r="E63" s="431"/>
      <c r="F63" s="432"/>
      <c r="G63" s="226">
        <f>SUM(G53:G62)</f>
        <v>0</v>
      </c>
      <c r="H63" s="4"/>
    </row>
    <row r="64" spans="1:8" x14ac:dyDescent="0.2">
      <c r="A64" s="533" t="s">
        <v>60</v>
      </c>
      <c r="B64" s="445"/>
      <c r="C64" s="445"/>
      <c r="D64" s="445"/>
      <c r="E64" s="445"/>
      <c r="F64" s="446"/>
      <c r="G64" s="447"/>
      <c r="H64" s="4"/>
    </row>
    <row r="65" spans="1:8" x14ac:dyDescent="0.2">
      <c r="A65" s="16" t="s">
        <v>61</v>
      </c>
      <c r="B65" s="448" t="s">
        <v>62</v>
      </c>
      <c r="C65" s="449"/>
      <c r="D65" s="449"/>
      <c r="E65" s="449"/>
      <c r="F65" s="17">
        <f>F41</f>
        <v>0</v>
      </c>
      <c r="G65" s="18">
        <f>G41</f>
        <v>0</v>
      </c>
      <c r="H65" s="4"/>
    </row>
    <row r="66" spans="1:8" x14ac:dyDescent="0.2">
      <c r="A66" s="242" t="s">
        <v>63</v>
      </c>
      <c r="B66" s="421" t="s">
        <v>127</v>
      </c>
      <c r="C66" s="422"/>
      <c r="D66" s="422"/>
      <c r="E66" s="422"/>
      <c r="F66" s="19">
        <f>F51</f>
        <v>0</v>
      </c>
      <c r="G66" s="243">
        <f>G51</f>
        <v>0</v>
      </c>
      <c r="H66" s="4"/>
    </row>
    <row r="67" spans="1:8" x14ac:dyDescent="0.2">
      <c r="A67" s="242" t="s">
        <v>64</v>
      </c>
      <c r="B67" s="421" t="s">
        <v>65</v>
      </c>
      <c r="C67" s="422"/>
      <c r="D67" s="422"/>
      <c r="E67" s="422"/>
      <c r="F67" s="423"/>
      <c r="G67" s="243">
        <f>G63</f>
        <v>0</v>
      </c>
      <c r="H67" s="4"/>
    </row>
    <row r="68" spans="1:8" x14ac:dyDescent="0.2">
      <c r="A68" s="430" t="s">
        <v>66</v>
      </c>
      <c r="B68" s="431"/>
      <c r="C68" s="431"/>
      <c r="D68" s="431"/>
      <c r="E68" s="431"/>
      <c r="F68" s="432"/>
      <c r="G68" s="226">
        <f>SUM(G65:G67)</f>
        <v>0</v>
      </c>
      <c r="H68" s="4"/>
    </row>
    <row r="69" spans="1:8" x14ac:dyDescent="0.2">
      <c r="A69" s="533" t="s">
        <v>67</v>
      </c>
      <c r="B69" s="445"/>
      <c r="C69" s="445"/>
      <c r="D69" s="445"/>
      <c r="E69" s="445"/>
      <c r="F69" s="446"/>
      <c r="G69" s="447"/>
      <c r="H69" s="4"/>
    </row>
    <row r="70" spans="1:8" s="22" customFormat="1" x14ac:dyDescent="0.2">
      <c r="A70" s="258">
        <v>3</v>
      </c>
      <c r="B70" s="20" t="s">
        <v>68</v>
      </c>
      <c r="C70" s="20"/>
      <c r="D70" s="20"/>
      <c r="E70" s="20"/>
      <c r="F70" s="20"/>
      <c r="G70" s="21"/>
      <c r="H70" s="4"/>
    </row>
    <row r="71" spans="1:8" x14ac:dyDescent="0.2">
      <c r="A71" s="11" t="s">
        <v>27</v>
      </c>
      <c r="B71" s="436" t="s">
        <v>69</v>
      </c>
      <c r="C71" s="437"/>
      <c r="D71" s="437"/>
      <c r="E71" s="437"/>
      <c r="F71" s="48">
        <f>ROUND((1/12)*0.05,4)*0</f>
        <v>0</v>
      </c>
      <c r="G71" s="23">
        <f t="shared" ref="G71:G76" si="3">ROUND(G$34*F71,2)</f>
        <v>0</v>
      </c>
      <c r="H71" s="4"/>
    </row>
    <row r="72" spans="1:8" x14ac:dyDescent="0.2">
      <c r="A72" s="5" t="s">
        <v>28</v>
      </c>
      <c r="B72" s="438" t="s">
        <v>70</v>
      </c>
      <c r="C72" s="439"/>
      <c r="D72" s="439"/>
      <c r="E72" s="439"/>
      <c r="F72" s="244">
        <f>ROUND((F71*F50),4)</f>
        <v>0</v>
      </c>
      <c r="G72" s="234">
        <f t="shared" si="3"/>
        <v>0</v>
      </c>
      <c r="H72" s="4"/>
    </row>
    <row r="73" spans="1:8" x14ac:dyDescent="0.2">
      <c r="A73" s="5" t="s">
        <v>29</v>
      </c>
      <c r="B73" s="438" t="s">
        <v>137</v>
      </c>
      <c r="C73" s="439"/>
      <c r="D73" s="439"/>
      <c r="E73" s="439"/>
      <c r="F73" s="244">
        <f>ROUND((0.08*0.4*0.9)*(1+0.09+0.09+0.3),2)*0</f>
        <v>0</v>
      </c>
      <c r="G73" s="234">
        <f t="shared" si="3"/>
        <v>0</v>
      </c>
      <c r="H73" s="4"/>
    </row>
    <row r="74" spans="1:8" x14ac:dyDescent="0.2">
      <c r="A74" s="5" t="s">
        <v>30</v>
      </c>
      <c r="B74" s="438" t="s">
        <v>71</v>
      </c>
      <c r="C74" s="439"/>
      <c r="D74" s="439"/>
      <c r="E74" s="439"/>
      <c r="F74" s="244">
        <f>ROUND(100%/30*7/12*100%,4)*0</f>
        <v>0</v>
      </c>
      <c r="G74" s="234">
        <f t="shared" si="3"/>
        <v>0</v>
      </c>
      <c r="H74" s="4"/>
    </row>
    <row r="75" spans="1:8" s="3" customFormat="1" x14ac:dyDescent="0.2">
      <c r="A75" s="5" t="s">
        <v>31</v>
      </c>
      <c r="B75" s="438" t="s">
        <v>118</v>
      </c>
      <c r="C75" s="439"/>
      <c r="D75" s="439"/>
      <c r="E75" s="439"/>
      <c r="F75" s="244">
        <f>ROUND(F74*F51,4)</f>
        <v>0</v>
      </c>
      <c r="G75" s="234">
        <f t="shared" si="3"/>
        <v>0</v>
      </c>
      <c r="H75" s="4"/>
    </row>
    <row r="76" spans="1:8" x14ac:dyDescent="0.2">
      <c r="A76" s="5" t="s">
        <v>33</v>
      </c>
      <c r="B76" s="468" t="s">
        <v>138</v>
      </c>
      <c r="C76" s="469"/>
      <c r="D76" s="469"/>
      <c r="E76" s="469"/>
      <c r="F76" s="245">
        <v>0</v>
      </c>
      <c r="G76" s="246">
        <f t="shared" si="3"/>
        <v>0</v>
      </c>
      <c r="H76" s="4"/>
    </row>
    <row r="77" spans="1:8" x14ac:dyDescent="0.2">
      <c r="A77" s="430" t="s">
        <v>72</v>
      </c>
      <c r="B77" s="431"/>
      <c r="C77" s="431"/>
      <c r="D77" s="431"/>
      <c r="E77" s="431"/>
      <c r="F77" s="24">
        <f>SUM(F71:F76)</f>
        <v>0</v>
      </c>
      <c r="G77" s="247">
        <f>SUM(G71:G76)</f>
        <v>0</v>
      </c>
      <c r="H77" s="4">
        <f>ROUND(G34*F77,2)</f>
        <v>0</v>
      </c>
    </row>
    <row r="78" spans="1:8" x14ac:dyDescent="0.2">
      <c r="A78" s="533" t="s">
        <v>73</v>
      </c>
      <c r="B78" s="445"/>
      <c r="C78" s="445"/>
      <c r="D78" s="445"/>
      <c r="E78" s="445"/>
      <c r="F78" s="446"/>
      <c r="G78" s="447"/>
      <c r="H78" s="4"/>
    </row>
    <row r="79" spans="1:8" s="22" customFormat="1" x14ac:dyDescent="0.2">
      <c r="A79" s="452" t="s">
        <v>119</v>
      </c>
      <c r="B79" s="453"/>
      <c r="C79" s="453"/>
      <c r="D79" s="453"/>
      <c r="E79" s="453"/>
      <c r="F79" s="453"/>
      <c r="G79" s="454"/>
      <c r="H79" s="4"/>
    </row>
    <row r="80" spans="1:8" x14ac:dyDescent="0.2">
      <c r="A80" s="42" t="s">
        <v>27</v>
      </c>
      <c r="B80" s="537" t="s">
        <v>282</v>
      </c>
      <c r="C80" s="456"/>
      <c r="D80" s="456"/>
      <c r="E80" s="456"/>
      <c r="F80" s="43">
        <v>0</v>
      </c>
      <c r="G80" s="23">
        <f t="shared" ref="G80:G85" si="4">ROUND(G$34*F80,2)</f>
        <v>0</v>
      </c>
      <c r="H80" s="4"/>
    </row>
    <row r="81" spans="1:8" x14ac:dyDescent="0.2">
      <c r="A81" s="36" t="s">
        <v>28</v>
      </c>
      <c r="B81" s="464" t="s">
        <v>120</v>
      </c>
      <c r="C81" s="465"/>
      <c r="D81" s="465"/>
      <c r="E81" s="465"/>
      <c r="F81" s="227">
        <f>ROUND(((1/30)/12)*1,4)*0</f>
        <v>0</v>
      </c>
      <c r="G81" s="234">
        <f t="shared" si="4"/>
        <v>0</v>
      </c>
      <c r="H81" s="4"/>
    </row>
    <row r="82" spans="1:8" x14ac:dyDescent="0.2">
      <c r="A82" s="36" t="s">
        <v>29</v>
      </c>
      <c r="B82" s="464" t="s">
        <v>121</v>
      </c>
      <c r="C82" s="465"/>
      <c r="D82" s="465"/>
      <c r="E82" s="465"/>
      <c r="F82" s="227">
        <f>ROUND((((1/30)/12)*5)*0.02,4)*0</f>
        <v>0</v>
      </c>
      <c r="G82" s="234">
        <f t="shared" si="4"/>
        <v>0</v>
      </c>
      <c r="H82" s="4"/>
    </row>
    <row r="83" spans="1:8" x14ac:dyDescent="0.2">
      <c r="A83" s="36" t="s">
        <v>30</v>
      </c>
      <c r="B83" s="464" t="s">
        <v>122</v>
      </c>
      <c r="C83" s="465"/>
      <c r="D83" s="465"/>
      <c r="E83" s="465"/>
      <c r="F83" s="227">
        <f>ROUND((((1/30)/12)*15)*0.05,4)*0</f>
        <v>0</v>
      </c>
      <c r="G83" s="234">
        <f t="shared" si="4"/>
        <v>0</v>
      </c>
      <c r="H83" s="4"/>
    </row>
    <row r="84" spans="1:8" x14ac:dyDescent="0.2">
      <c r="A84" s="36" t="s">
        <v>31</v>
      </c>
      <c r="B84" s="536" t="s">
        <v>284</v>
      </c>
      <c r="C84" s="465"/>
      <c r="D84" s="465"/>
      <c r="E84" s="465"/>
      <c r="F84" s="227">
        <v>0</v>
      </c>
      <c r="G84" s="234">
        <f t="shared" si="4"/>
        <v>0</v>
      </c>
      <c r="H84" s="4"/>
    </row>
    <row r="85" spans="1:8" x14ac:dyDescent="0.2">
      <c r="A85" s="36" t="s">
        <v>33</v>
      </c>
      <c r="B85" s="466" t="s">
        <v>123</v>
      </c>
      <c r="C85" s="467"/>
      <c r="D85" s="467"/>
      <c r="E85" s="467"/>
      <c r="F85" s="230">
        <f>ROUND((((1/30)/12)*5)*0.5,4)*0</f>
        <v>0</v>
      </c>
      <c r="G85" s="246">
        <f t="shared" si="4"/>
        <v>0</v>
      </c>
      <c r="H85" s="4"/>
    </row>
    <row r="86" spans="1:8" x14ac:dyDescent="0.2">
      <c r="A86" s="535" t="s">
        <v>74</v>
      </c>
      <c r="B86" s="458"/>
      <c r="C86" s="458"/>
      <c r="D86" s="458"/>
      <c r="E86" s="458"/>
      <c r="F86" s="41">
        <f>SUM(F80:F85)</f>
        <v>0</v>
      </c>
      <c r="G86" s="233">
        <f>SUM(G80:G85)</f>
        <v>0</v>
      </c>
      <c r="H86" s="4">
        <f>ROUND(G34*F86,2)</f>
        <v>0</v>
      </c>
    </row>
    <row r="87" spans="1:8" s="22" customFormat="1" x14ac:dyDescent="0.2">
      <c r="A87" s="461" t="s">
        <v>75</v>
      </c>
      <c r="B87" s="462"/>
      <c r="C87" s="462"/>
      <c r="D87" s="462"/>
      <c r="E87" s="462"/>
      <c r="F87" s="462"/>
      <c r="G87" s="463"/>
      <c r="H87" s="4"/>
    </row>
    <row r="88" spans="1:8" x14ac:dyDescent="0.2">
      <c r="A88" s="11" t="s">
        <v>27</v>
      </c>
      <c r="B88" s="436" t="s">
        <v>76</v>
      </c>
      <c r="C88" s="437"/>
      <c r="D88" s="437"/>
      <c r="E88" s="437"/>
      <c r="F88" s="43">
        <f xml:space="preserve"> ROUND((((ROUND((1/11)+(1/11)/3, 3))*4)/12)*1%,4)*0</f>
        <v>0</v>
      </c>
      <c r="G88" s="23">
        <f>ROUND(G$34*F88,2)</f>
        <v>0</v>
      </c>
      <c r="H88" s="4"/>
    </row>
    <row r="89" spans="1:8" x14ac:dyDescent="0.2">
      <c r="A89" s="5" t="s">
        <v>28</v>
      </c>
      <c r="B89" s="438" t="s">
        <v>77</v>
      </c>
      <c r="C89" s="439"/>
      <c r="D89" s="439"/>
      <c r="E89" s="439"/>
      <c r="F89" s="227">
        <f>ROUND(F88*F51,4)</f>
        <v>0</v>
      </c>
      <c r="G89" s="234">
        <f>ROUND(G$34*F89,2)</f>
        <v>0</v>
      </c>
      <c r="H89" s="4"/>
    </row>
    <row r="90" spans="1:8" x14ac:dyDescent="0.2">
      <c r="A90" s="5" t="s">
        <v>29</v>
      </c>
      <c r="B90" s="438" t="s">
        <v>78</v>
      </c>
      <c r="C90" s="439"/>
      <c r="D90" s="439"/>
      <c r="E90" s="439"/>
      <c r="F90" s="227">
        <f>ROUND(ROUND(ROUND(((1+1/12)*4)/12,4)*1%,4)*F51,4)</f>
        <v>0</v>
      </c>
      <c r="G90" s="234">
        <f>ROUND(G$34*F90,2)</f>
        <v>0</v>
      </c>
      <c r="H90" s="4"/>
    </row>
    <row r="91" spans="1:8" x14ac:dyDescent="0.2">
      <c r="A91" s="5" t="s">
        <v>30</v>
      </c>
      <c r="B91" s="438" t="s">
        <v>58</v>
      </c>
      <c r="C91" s="439"/>
      <c r="D91" s="439"/>
      <c r="E91" s="439"/>
      <c r="F91" s="227">
        <v>0</v>
      </c>
      <c r="G91" s="246">
        <f>ROUND(G$34*F91,2)</f>
        <v>0</v>
      </c>
      <c r="H91" s="4"/>
    </row>
    <row r="92" spans="1:8" x14ac:dyDescent="0.2">
      <c r="A92" s="534" t="s">
        <v>79</v>
      </c>
      <c r="B92" s="432"/>
      <c r="C92" s="432"/>
      <c r="D92" s="432"/>
      <c r="E92" s="432"/>
      <c r="F92" s="10">
        <f>SUM(F88:F91)</f>
        <v>0</v>
      </c>
      <c r="G92" s="248">
        <f>SUM(G88:G91)</f>
        <v>0</v>
      </c>
      <c r="H92" s="4">
        <f>ROUND(G34*F92,2)</f>
        <v>0</v>
      </c>
    </row>
    <row r="93" spans="1:8" s="22" customFormat="1" x14ac:dyDescent="0.2">
      <c r="A93" s="461" t="s">
        <v>80</v>
      </c>
      <c r="B93" s="462"/>
      <c r="C93" s="462"/>
      <c r="D93" s="462"/>
      <c r="E93" s="462"/>
      <c r="F93" s="462"/>
      <c r="G93" s="463"/>
      <c r="H93" s="4"/>
    </row>
    <row r="94" spans="1:8" x14ac:dyDescent="0.2">
      <c r="A94" s="11" t="s">
        <v>27</v>
      </c>
      <c r="B94" s="436" t="s">
        <v>81</v>
      </c>
      <c r="C94" s="437"/>
      <c r="D94" s="437"/>
      <c r="E94" s="437"/>
      <c r="F94" s="12">
        <f>((1/220)*22)*0</f>
        <v>0</v>
      </c>
      <c r="G94" s="23">
        <f>ROUND(G$34*F94,2)</f>
        <v>0</v>
      </c>
      <c r="H94" s="4"/>
    </row>
    <row r="95" spans="1:8" x14ac:dyDescent="0.2">
      <c r="A95" s="11" t="s">
        <v>28</v>
      </c>
      <c r="B95" s="418" t="s">
        <v>326</v>
      </c>
      <c r="C95" s="419"/>
      <c r="D95" s="419"/>
      <c r="E95" s="420"/>
      <c r="F95" s="165">
        <f>F94*F51</f>
        <v>0</v>
      </c>
      <c r="G95" s="23">
        <f>ROUND(G$34*F95,2)</f>
        <v>0</v>
      </c>
      <c r="H95" s="4"/>
    </row>
    <row r="96" spans="1:8" x14ac:dyDescent="0.2">
      <c r="A96" s="534" t="s">
        <v>82</v>
      </c>
      <c r="B96" s="432"/>
      <c r="C96" s="432"/>
      <c r="D96" s="432"/>
      <c r="E96" s="432"/>
      <c r="F96" s="10">
        <f>SUM(F94:F94)</f>
        <v>0</v>
      </c>
      <c r="G96" s="248">
        <f>SUM(G94:G95)</f>
        <v>0</v>
      </c>
      <c r="H96" s="4">
        <f>ROUND(G34*F96,2)</f>
        <v>0</v>
      </c>
    </row>
    <row r="97" spans="1:8" s="45" customFormat="1" x14ac:dyDescent="0.2">
      <c r="A97" s="452" t="s">
        <v>124</v>
      </c>
      <c r="B97" s="453"/>
      <c r="C97" s="453"/>
      <c r="D97" s="453"/>
      <c r="E97" s="453"/>
      <c r="F97" s="453"/>
      <c r="G97" s="454"/>
      <c r="H97" s="35"/>
    </row>
    <row r="98" spans="1:8" s="34" customFormat="1" x14ac:dyDescent="0.2">
      <c r="A98" s="42" t="s">
        <v>27</v>
      </c>
      <c r="B98" s="455" t="s">
        <v>125</v>
      </c>
      <c r="C98" s="456"/>
      <c r="D98" s="456"/>
      <c r="E98" s="456"/>
      <c r="F98" s="12">
        <f>((((8*13)/12)/220)+((((8*13)/12)/220)*100%))*0</f>
        <v>0</v>
      </c>
      <c r="G98" s="23">
        <f>ROUND(G$34*F98,2)</f>
        <v>0</v>
      </c>
      <c r="H98" s="35"/>
    </row>
    <row r="99" spans="1:8" s="34" customFormat="1" x14ac:dyDescent="0.2">
      <c r="A99" s="11" t="s">
        <v>28</v>
      </c>
      <c r="B99" s="418" t="s">
        <v>326</v>
      </c>
      <c r="C99" s="419"/>
      <c r="D99" s="419"/>
      <c r="E99" s="420"/>
      <c r="F99" s="165">
        <f>F98*F51</f>
        <v>0</v>
      </c>
      <c r="G99" s="23">
        <f>ROUND(G$34*F99,2)</f>
        <v>0</v>
      </c>
      <c r="H99" s="35"/>
    </row>
    <row r="100" spans="1:8" s="34" customFormat="1" x14ac:dyDescent="0.2">
      <c r="A100" s="535" t="s">
        <v>126</v>
      </c>
      <c r="B100" s="458"/>
      <c r="C100" s="458"/>
      <c r="D100" s="458"/>
      <c r="E100" s="458"/>
      <c r="F100" s="41">
        <f>SUM(F98:F98)</f>
        <v>0</v>
      </c>
      <c r="G100" s="233">
        <f>SUM(G98:G99)</f>
        <v>0</v>
      </c>
      <c r="H100" s="35">
        <f>ROUND(G44*F100,2)</f>
        <v>0</v>
      </c>
    </row>
    <row r="101" spans="1:8" x14ac:dyDescent="0.2">
      <c r="A101" s="533" t="s">
        <v>83</v>
      </c>
      <c r="B101" s="445"/>
      <c r="C101" s="445"/>
      <c r="D101" s="445"/>
      <c r="E101" s="445"/>
      <c r="F101" s="446"/>
      <c r="G101" s="447"/>
      <c r="H101" s="4"/>
    </row>
    <row r="102" spans="1:8" x14ac:dyDescent="0.2">
      <c r="A102" s="16" t="s">
        <v>84</v>
      </c>
      <c r="B102" s="448" t="s">
        <v>128</v>
      </c>
      <c r="C102" s="449"/>
      <c r="D102" s="449"/>
      <c r="E102" s="449"/>
      <c r="F102" s="17">
        <f>F86</f>
        <v>0</v>
      </c>
      <c r="G102" s="18">
        <f>G86</f>
        <v>0</v>
      </c>
      <c r="H102" s="4"/>
    </row>
    <row r="103" spans="1:8" x14ac:dyDescent="0.2">
      <c r="A103" s="242" t="s">
        <v>85</v>
      </c>
      <c r="B103" s="421" t="s">
        <v>86</v>
      </c>
      <c r="C103" s="422"/>
      <c r="D103" s="422"/>
      <c r="E103" s="422"/>
      <c r="F103" s="19">
        <f>F92</f>
        <v>0</v>
      </c>
      <c r="G103" s="243">
        <f>G92</f>
        <v>0</v>
      </c>
      <c r="H103" s="4"/>
    </row>
    <row r="104" spans="1:8" x14ac:dyDescent="0.2">
      <c r="A104" s="242" t="s">
        <v>87</v>
      </c>
      <c r="B104" s="421" t="s">
        <v>88</v>
      </c>
      <c r="C104" s="422"/>
      <c r="D104" s="422"/>
      <c r="E104" s="422"/>
      <c r="F104" s="19">
        <f>F96</f>
        <v>0</v>
      </c>
      <c r="G104" s="243">
        <f>G96</f>
        <v>0</v>
      </c>
      <c r="H104" s="4"/>
    </row>
    <row r="105" spans="1:8" x14ac:dyDescent="0.2">
      <c r="A105" s="242" t="s">
        <v>130</v>
      </c>
      <c r="B105" s="427" t="s">
        <v>129</v>
      </c>
      <c r="C105" s="428"/>
      <c r="D105" s="428"/>
      <c r="E105" s="428"/>
      <c r="F105" s="19">
        <f>F100</f>
        <v>0</v>
      </c>
      <c r="G105" s="243">
        <f>G100</f>
        <v>0</v>
      </c>
      <c r="H105" s="4"/>
    </row>
    <row r="106" spans="1:8" x14ac:dyDescent="0.2">
      <c r="A106" s="430" t="s">
        <v>89</v>
      </c>
      <c r="B106" s="431"/>
      <c r="C106" s="431"/>
      <c r="D106" s="431"/>
      <c r="E106" s="431"/>
      <c r="F106" s="432"/>
      <c r="G106" s="226">
        <f>SUM(G102:G105)</f>
        <v>0</v>
      </c>
      <c r="H106" s="4"/>
    </row>
    <row r="107" spans="1:8" x14ac:dyDescent="0.2">
      <c r="A107" s="533" t="s">
        <v>90</v>
      </c>
      <c r="B107" s="445"/>
      <c r="C107" s="445"/>
      <c r="D107" s="445"/>
      <c r="E107" s="445"/>
      <c r="F107" s="446"/>
      <c r="G107" s="447"/>
      <c r="H107" s="4"/>
    </row>
    <row r="108" spans="1:8" x14ac:dyDescent="0.2">
      <c r="A108" s="11" t="s">
        <v>27</v>
      </c>
      <c r="B108" s="51" t="s">
        <v>355</v>
      </c>
      <c r="C108" s="58"/>
      <c r="D108" s="58"/>
      <c r="E108" s="14">
        <f>'Uniformes e EPI''s'!E13</f>
        <v>0</v>
      </c>
      <c r="F108" s="25">
        <v>1</v>
      </c>
      <c r="G108" s="224">
        <f>ROUND(SUM(C108:E108),2)*F108</f>
        <v>0</v>
      </c>
      <c r="H108" s="4"/>
    </row>
    <row r="109" spans="1:8" s="34" customFormat="1" x14ac:dyDescent="0.2">
      <c r="A109" s="36" t="s">
        <v>28</v>
      </c>
      <c r="B109" s="185" t="s">
        <v>354</v>
      </c>
      <c r="C109" s="186"/>
      <c r="D109" s="186"/>
      <c r="E109" s="44">
        <f>'Uniformes e EPI''s'!E31</f>
        <v>0</v>
      </c>
      <c r="F109" s="46">
        <v>1</v>
      </c>
      <c r="G109" s="224">
        <f>ROUND((E109*F109),2)</f>
        <v>0</v>
      </c>
      <c r="H109" s="35"/>
    </row>
    <row r="110" spans="1:8" s="34" customFormat="1" x14ac:dyDescent="0.2">
      <c r="A110" s="36" t="s">
        <v>29</v>
      </c>
      <c r="B110" s="185" t="s">
        <v>58</v>
      </c>
      <c r="C110" s="186"/>
      <c r="D110" s="186"/>
      <c r="E110" s="44">
        <v>0</v>
      </c>
      <c r="F110" s="47">
        <v>1</v>
      </c>
      <c r="G110" s="224">
        <f t="shared" ref="G110:G112" si="5">ROUND((E110*F110),2)</f>
        <v>0</v>
      </c>
      <c r="H110" s="35"/>
    </row>
    <row r="111" spans="1:8" s="34" customFormat="1" x14ac:dyDescent="0.2">
      <c r="A111" s="36" t="s">
        <v>30</v>
      </c>
      <c r="B111" s="185" t="s">
        <v>58</v>
      </c>
      <c r="C111" s="186"/>
      <c r="D111" s="186"/>
      <c r="E111" s="44">
        <v>0</v>
      </c>
      <c r="F111" s="47">
        <v>1</v>
      </c>
      <c r="G111" s="224">
        <f t="shared" si="5"/>
        <v>0</v>
      </c>
      <c r="H111" s="35"/>
    </row>
    <row r="112" spans="1:8" s="34" customFormat="1" x14ac:dyDescent="0.2">
      <c r="A112" s="36" t="s">
        <v>31</v>
      </c>
      <c r="B112" s="185" t="s">
        <v>58</v>
      </c>
      <c r="C112" s="186"/>
      <c r="D112" s="186"/>
      <c r="E112" s="44">
        <v>0</v>
      </c>
      <c r="F112" s="47">
        <v>1</v>
      </c>
      <c r="G112" s="224">
        <f t="shared" si="5"/>
        <v>0</v>
      </c>
      <c r="H112" s="35"/>
    </row>
    <row r="113" spans="1:8" s="34" customFormat="1" x14ac:dyDescent="0.2">
      <c r="A113" s="36" t="s">
        <v>33</v>
      </c>
      <c r="B113" s="185" t="s">
        <v>58</v>
      </c>
      <c r="C113" s="186"/>
      <c r="D113" s="186"/>
      <c r="E113" s="44">
        <v>0</v>
      </c>
      <c r="F113" s="47">
        <v>1</v>
      </c>
      <c r="G113" s="224">
        <f>ROUND((E113*F113)/12,2)</f>
        <v>0</v>
      </c>
      <c r="H113" s="35"/>
    </row>
    <row r="114" spans="1:8" s="34" customFormat="1" x14ac:dyDescent="0.2">
      <c r="A114" s="459" t="s">
        <v>91</v>
      </c>
      <c r="B114" s="460"/>
      <c r="C114" s="460"/>
      <c r="D114" s="460"/>
      <c r="E114" s="460"/>
      <c r="F114" s="458"/>
      <c r="G114" s="226">
        <f>SUM(G108:G113)</f>
        <v>0</v>
      </c>
      <c r="H114" s="35"/>
    </row>
    <row r="115" spans="1:8" x14ac:dyDescent="0.2">
      <c r="A115" s="533" t="s">
        <v>92</v>
      </c>
      <c r="B115" s="445"/>
      <c r="C115" s="445"/>
      <c r="D115" s="445"/>
      <c r="E115" s="445"/>
      <c r="F115" s="446"/>
      <c r="G115" s="447"/>
      <c r="H115" s="4"/>
    </row>
    <row r="116" spans="1:8" s="22" customFormat="1" x14ac:dyDescent="0.2">
      <c r="A116" s="258">
        <v>3</v>
      </c>
      <c r="B116" s="20" t="s">
        <v>93</v>
      </c>
      <c r="C116" s="20"/>
      <c r="D116" s="20"/>
      <c r="E116" s="20"/>
      <c r="F116" s="20"/>
      <c r="G116" s="21"/>
      <c r="H116" s="4"/>
    </row>
    <row r="117" spans="1:8" x14ac:dyDescent="0.2">
      <c r="A117" s="11" t="s">
        <v>27</v>
      </c>
      <c r="B117" s="436" t="s">
        <v>94</v>
      </c>
      <c r="C117" s="437"/>
      <c r="D117" s="437"/>
      <c r="E117" s="437"/>
      <c r="F117" s="48">
        <v>0</v>
      </c>
      <c r="G117" s="13">
        <f>ROUND(G132*F117,2)</f>
        <v>0</v>
      </c>
      <c r="H117" s="4"/>
    </row>
    <row r="118" spans="1:8" x14ac:dyDescent="0.2">
      <c r="A118" s="5" t="s">
        <v>28</v>
      </c>
      <c r="B118" s="438" t="s">
        <v>95</v>
      </c>
      <c r="C118" s="439"/>
      <c r="D118" s="439"/>
      <c r="E118" s="439"/>
      <c r="F118" s="244">
        <v>0</v>
      </c>
      <c r="G118" s="228">
        <f>ROUND(((G132+G117)*F118),2)</f>
        <v>0</v>
      </c>
      <c r="H118" s="4"/>
    </row>
    <row r="119" spans="1:8" x14ac:dyDescent="0.2">
      <c r="A119" s="5" t="s">
        <v>29</v>
      </c>
      <c r="B119" s="440" t="s">
        <v>96</v>
      </c>
      <c r="C119" s="441"/>
      <c r="D119" s="441"/>
      <c r="E119" s="441"/>
      <c r="F119" s="244"/>
      <c r="G119" s="228"/>
      <c r="H119" s="4"/>
    </row>
    <row r="120" spans="1:8" x14ac:dyDescent="0.2">
      <c r="A120" s="5" t="s">
        <v>97</v>
      </c>
      <c r="B120" s="438" t="s">
        <v>98</v>
      </c>
      <c r="C120" s="439"/>
      <c r="D120" s="439"/>
      <c r="E120" s="439"/>
      <c r="F120" s="249">
        <v>0</v>
      </c>
      <c r="G120" s="228">
        <f ca="1">ROUND(G$136*F120,2)</f>
        <v>0</v>
      </c>
      <c r="H120" s="4"/>
    </row>
    <row r="121" spans="1:8" s="3" customFormat="1" x14ac:dyDescent="0.2">
      <c r="A121" s="5" t="s">
        <v>99</v>
      </c>
      <c r="B121" s="438" t="s">
        <v>100</v>
      </c>
      <c r="C121" s="439"/>
      <c r="D121" s="439"/>
      <c r="E121" s="439"/>
      <c r="F121" s="244">
        <v>0</v>
      </c>
      <c r="G121" s="228">
        <f ca="1">ROUND(G$136*F121,2)</f>
        <v>0</v>
      </c>
      <c r="H121" s="4"/>
    </row>
    <row r="122" spans="1:8" x14ac:dyDescent="0.2">
      <c r="A122" s="5" t="s">
        <v>101</v>
      </c>
      <c r="B122" s="438" t="s">
        <v>11</v>
      </c>
      <c r="C122" s="439"/>
      <c r="D122" s="439"/>
      <c r="E122" s="439"/>
      <c r="F122" s="244">
        <v>0</v>
      </c>
      <c r="G122" s="228">
        <f ca="1">ROUND(G$136*F122,2)</f>
        <v>0</v>
      </c>
      <c r="H122" s="4"/>
    </row>
    <row r="123" spans="1:8" x14ac:dyDescent="0.2">
      <c r="A123" s="5" t="s">
        <v>220</v>
      </c>
      <c r="B123" s="438" t="s">
        <v>150</v>
      </c>
      <c r="C123" s="439"/>
      <c r="D123" s="439"/>
      <c r="E123" s="439"/>
      <c r="F123" s="244">
        <v>0</v>
      </c>
      <c r="G123" s="228">
        <f ca="1">ROUND(G$136*F123,2)</f>
        <v>0</v>
      </c>
      <c r="H123" s="4"/>
    </row>
    <row r="124" spans="1:8" x14ac:dyDescent="0.2">
      <c r="A124" s="5"/>
      <c r="B124" s="442" t="s">
        <v>102</v>
      </c>
      <c r="C124" s="443"/>
      <c r="D124" s="443"/>
      <c r="E124" s="443"/>
      <c r="F124" s="250">
        <f>SUM(F120:F123)</f>
        <v>0</v>
      </c>
      <c r="G124" s="251">
        <f ca="1">SUM(G120:G123)</f>
        <v>0</v>
      </c>
      <c r="H124" s="4">
        <f ca="1">ROUND(G136*F124,2)</f>
        <v>0</v>
      </c>
    </row>
    <row r="125" spans="1:8" x14ac:dyDescent="0.2">
      <c r="A125" s="430" t="s">
        <v>103</v>
      </c>
      <c r="B125" s="431"/>
      <c r="C125" s="431"/>
      <c r="D125" s="431"/>
      <c r="E125" s="431"/>
      <c r="F125" s="24">
        <f>SUM(F117,F118,F124)</f>
        <v>0</v>
      </c>
      <c r="G125" s="247">
        <f ca="1">SUM(G117:G123)</f>
        <v>0</v>
      </c>
      <c r="H125" s="4"/>
    </row>
    <row r="126" spans="1:8" x14ac:dyDescent="0.2">
      <c r="A126" s="533" t="s">
        <v>104</v>
      </c>
      <c r="B126" s="445"/>
      <c r="C126" s="445"/>
      <c r="D126" s="445"/>
      <c r="E126" s="445"/>
      <c r="F126" s="446"/>
      <c r="G126" s="447"/>
      <c r="H126" s="4"/>
    </row>
    <row r="127" spans="1:8" x14ac:dyDescent="0.2">
      <c r="A127" s="16" t="s">
        <v>27</v>
      </c>
      <c r="B127" s="448" t="s">
        <v>105</v>
      </c>
      <c r="C127" s="449"/>
      <c r="D127" s="449"/>
      <c r="E127" s="449"/>
      <c r="F127" s="450"/>
      <c r="G127" s="18">
        <f>G34</f>
        <v>0</v>
      </c>
      <c r="H127" s="4"/>
    </row>
    <row r="128" spans="1:8" x14ac:dyDescent="0.2">
      <c r="A128" s="242" t="s">
        <v>28</v>
      </c>
      <c r="B128" s="421" t="s">
        <v>106</v>
      </c>
      <c r="C128" s="422"/>
      <c r="D128" s="422"/>
      <c r="E128" s="422"/>
      <c r="F128" s="423"/>
      <c r="G128" s="243">
        <f>G68</f>
        <v>0</v>
      </c>
      <c r="H128" s="4"/>
    </row>
    <row r="129" spans="1:8" x14ac:dyDescent="0.2">
      <c r="A129" s="242" t="s">
        <v>29</v>
      </c>
      <c r="B129" s="421" t="s">
        <v>107</v>
      </c>
      <c r="C129" s="422"/>
      <c r="D129" s="422"/>
      <c r="E129" s="422"/>
      <c r="F129" s="423"/>
      <c r="G129" s="243">
        <f>G77</f>
        <v>0</v>
      </c>
      <c r="H129" s="4"/>
    </row>
    <row r="130" spans="1:8" x14ac:dyDescent="0.2">
      <c r="A130" s="242" t="s">
        <v>30</v>
      </c>
      <c r="B130" s="421" t="s">
        <v>108</v>
      </c>
      <c r="C130" s="422"/>
      <c r="D130" s="422"/>
      <c r="E130" s="422"/>
      <c r="F130" s="423"/>
      <c r="G130" s="243">
        <f>G106</f>
        <v>0</v>
      </c>
      <c r="H130" s="4"/>
    </row>
    <row r="131" spans="1:8" x14ac:dyDescent="0.2">
      <c r="A131" s="242" t="s">
        <v>31</v>
      </c>
      <c r="B131" s="421" t="s">
        <v>109</v>
      </c>
      <c r="C131" s="422"/>
      <c r="D131" s="422"/>
      <c r="E131" s="422"/>
      <c r="F131" s="423"/>
      <c r="G131" s="243">
        <f>G114</f>
        <v>0</v>
      </c>
      <c r="H131" s="4"/>
    </row>
    <row r="132" spans="1:8" x14ac:dyDescent="0.2">
      <c r="A132" s="242"/>
      <c r="B132" s="424" t="s">
        <v>110</v>
      </c>
      <c r="C132" s="425"/>
      <c r="D132" s="425"/>
      <c r="E132" s="425"/>
      <c r="F132" s="426"/>
      <c r="G132" s="243">
        <f>SUM(G127:G131)</f>
        <v>0</v>
      </c>
      <c r="H132" s="4"/>
    </row>
    <row r="133" spans="1:8" x14ac:dyDescent="0.2">
      <c r="A133" s="242" t="s">
        <v>33</v>
      </c>
      <c r="B133" s="427" t="s">
        <v>111</v>
      </c>
      <c r="C133" s="428"/>
      <c r="D133" s="428"/>
      <c r="E133" s="428"/>
      <c r="F133" s="429"/>
      <c r="G133" s="243">
        <f ca="1">G125</f>
        <v>0</v>
      </c>
      <c r="H133" s="4"/>
    </row>
    <row r="134" spans="1:8" x14ac:dyDescent="0.2">
      <c r="A134" s="430" t="s">
        <v>112</v>
      </c>
      <c r="B134" s="431"/>
      <c r="C134" s="431"/>
      <c r="D134" s="431"/>
      <c r="E134" s="431"/>
      <c r="F134" s="432"/>
      <c r="G134" s="226">
        <f ca="1">SUM(G132:G133)</f>
        <v>0</v>
      </c>
      <c r="H134" s="4">
        <f ca="1">SUM(G127:G133)-G132</f>
        <v>0</v>
      </c>
    </row>
    <row r="135" spans="1:8" x14ac:dyDescent="0.2">
      <c r="A135" s="433" t="s">
        <v>12</v>
      </c>
      <c r="B135" s="434"/>
      <c r="C135" s="434"/>
      <c r="D135" s="434"/>
      <c r="E135" s="434"/>
      <c r="F135" s="434"/>
      <c r="G135" s="435"/>
      <c r="H135" s="4"/>
    </row>
    <row r="136" spans="1:8" x14ac:dyDescent="0.2">
      <c r="A136" s="26"/>
      <c r="B136" s="27" t="s">
        <v>113</v>
      </c>
      <c r="C136" s="27"/>
      <c r="D136" s="27"/>
      <c r="E136" s="27"/>
      <c r="F136" s="28"/>
      <c r="G136" s="29">
        <f ca="1">G134</f>
        <v>0</v>
      </c>
      <c r="H136" s="4"/>
    </row>
    <row r="137" spans="1:8" x14ac:dyDescent="0.2">
      <c r="A137" s="252"/>
      <c r="B137" s="30" t="s">
        <v>114</v>
      </c>
      <c r="C137" s="30"/>
      <c r="D137" s="30"/>
      <c r="E137" s="30"/>
      <c r="F137" s="31">
        <f>F21</f>
        <v>1</v>
      </c>
      <c r="G137" s="253">
        <f ca="1">G136*F137</f>
        <v>0</v>
      </c>
      <c r="H137" s="4"/>
    </row>
    <row r="138" spans="1:8" ht="13.5" thickBot="1" x14ac:dyDescent="0.25">
      <c r="A138" s="254"/>
      <c r="B138" s="255" t="s">
        <v>406</v>
      </c>
      <c r="C138" s="255"/>
      <c r="D138" s="255"/>
      <c r="E138" s="255"/>
      <c r="F138" s="256"/>
      <c r="G138" s="257">
        <f>F21*F22</f>
        <v>1</v>
      </c>
      <c r="H138" s="4"/>
    </row>
    <row r="139" spans="1:8" x14ac:dyDescent="0.2">
      <c r="F139" s="50"/>
    </row>
    <row r="146" spans="7:7" x14ac:dyDescent="0.2">
      <c r="G146" s="32"/>
    </row>
  </sheetData>
  <mergeCells count="140">
    <mergeCell ref="B62:D62"/>
    <mergeCell ref="B61:D61"/>
    <mergeCell ref="A2:C2"/>
    <mergeCell ref="A1:G1"/>
    <mergeCell ref="F2:G2"/>
    <mergeCell ref="A3:G4"/>
    <mergeCell ref="A5:G5"/>
    <mergeCell ref="A6:E6"/>
    <mergeCell ref="F6:G6"/>
    <mergeCell ref="A11:E11"/>
    <mergeCell ref="F11:G11"/>
    <mergeCell ref="A12:E12"/>
    <mergeCell ref="F12:G12"/>
    <mergeCell ref="A13:E13"/>
    <mergeCell ref="F13:G13"/>
    <mergeCell ref="A7:E7"/>
    <mergeCell ref="F7:G7"/>
    <mergeCell ref="A8:G9"/>
    <mergeCell ref="A10:E10"/>
    <mergeCell ref="F10:G10"/>
    <mergeCell ref="A17:E17"/>
    <mergeCell ref="F17:G17"/>
    <mergeCell ref="A18:E18"/>
    <mergeCell ref="F18:G18"/>
    <mergeCell ref="A19:E19"/>
    <mergeCell ref="F19:G19"/>
    <mergeCell ref="A14:G14"/>
    <mergeCell ref="A15:E15"/>
    <mergeCell ref="F15:G15"/>
    <mergeCell ref="A16:E16"/>
    <mergeCell ref="F16:G16"/>
    <mergeCell ref="A23:E23"/>
    <mergeCell ref="F23:G23"/>
    <mergeCell ref="A24:G24"/>
    <mergeCell ref="A25:G25"/>
    <mergeCell ref="B26:E26"/>
    <mergeCell ref="A20:E20"/>
    <mergeCell ref="F20:G20"/>
    <mergeCell ref="A21:E21"/>
    <mergeCell ref="F21:G21"/>
    <mergeCell ref="A22:E22"/>
    <mergeCell ref="F22:G22"/>
    <mergeCell ref="B33:E33"/>
    <mergeCell ref="A34:F34"/>
    <mergeCell ref="A35:G35"/>
    <mergeCell ref="A36:G36"/>
    <mergeCell ref="B37:E37"/>
    <mergeCell ref="B27:E27"/>
    <mergeCell ref="B28:E28"/>
    <mergeCell ref="B29:E29"/>
    <mergeCell ref="B31:E31"/>
    <mergeCell ref="B32:E32"/>
    <mergeCell ref="B44:E44"/>
    <mergeCell ref="B45:E45"/>
    <mergeCell ref="B46:E46"/>
    <mergeCell ref="B47:E47"/>
    <mergeCell ref="B48:E48"/>
    <mergeCell ref="B38:E38"/>
    <mergeCell ref="B39:E39"/>
    <mergeCell ref="A41:E41"/>
    <mergeCell ref="A42:G42"/>
    <mergeCell ref="B43:E43"/>
    <mergeCell ref="B54:D54"/>
    <mergeCell ref="B55:D55"/>
    <mergeCell ref="B56:D56"/>
    <mergeCell ref="B57:D57"/>
    <mergeCell ref="B58:D58"/>
    <mergeCell ref="B49:E49"/>
    <mergeCell ref="B50:E50"/>
    <mergeCell ref="A51:E51"/>
    <mergeCell ref="A52:G52"/>
    <mergeCell ref="B53:D53"/>
    <mergeCell ref="B67:F67"/>
    <mergeCell ref="A68:F68"/>
    <mergeCell ref="A69:G69"/>
    <mergeCell ref="B71:E71"/>
    <mergeCell ref="B72:E72"/>
    <mergeCell ref="A63:F63"/>
    <mergeCell ref="A64:G64"/>
    <mergeCell ref="B65:E65"/>
    <mergeCell ref="B66:E66"/>
    <mergeCell ref="A78:G78"/>
    <mergeCell ref="A79:G79"/>
    <mergeCell ref="B80:E80"/>
    <mergeCell ref="B81:E81"/>
    <mergeCell ref="B82:E82"/>
    <mergeCell ref="B73:E73"/>
    <mergeCell ref="B74:E74"/>
    <mergeCell ref="B75:E75"/>
    <mergeCell ref="B76:E76"/>
    <mergeCell ref="A77:E77"/>
    <mergeCell ref="B88:E88"/>
    <mergeCell ref="B89:E89"/>
    <mergeCell ref="B90:E90"/>
    <mergeCell ref="B91:E91"/>
    <mergeCell ref="A92:E92"/>
    <mergeCell ref="B83:E83"/>
    <mergeCell ref="B84:E84"/>
    <mergeCell ref="B85:E85"/>
    <mergeCell ref="A86:E86"/>
    <mergeCell ref="A87:G87"/>
    <mergeCell ref="A101:G101"/>
    <mergeCell ref="B102:E102"/>
    <mergeCell ref="B103:E103"/>
    <mergeCell ref="B104:E104"/>
    <mergeCell ref="A106:F106"/>
    <mergeCell ref="A93:G93"/>
    <mergeCell ref="B94:E94"/>
    <mergeCell ref="A96:E96"/>
    <mergeCell ref="B119:E119"/>
    <mergeCell ref="A97:G97"/>
    <mergeCell ref="B98:E98"/>
    <mergeCell ref="A100:E100"/>
    <mergeCell ref="B105:E105"/>
    <mergeCell ref="B95:E95"/>
    <mergeCell ref="B99:E99"/>
    <mergeCell ref="B60:D60"/>
    <mergeCell ref="B59:D59"/>
    <mergeCell ref="B30:E30"/>
    <mergeCell ref="A135:G135"/>
    <mergeCell ref="B130:F130"/>
    <mergeCell ref="B131:F131"/>
    <mergeCell ref="B132:F132"/>
    <mergeCell ref="B133:F133"/>
    <mergeCell ref="A134:F134"/>
    <mergeCell ref="A125:E125"/>
    <mergeCell ref="A126:G126"/>
    <mergeCell ref="B127:F127"/>
    <mergeCell ref="B128:F128"/>
    <mergeCell ref="B129:F129"/>
    <mergeCell ref="B120:E120"/>
    <mergeCell ref="B121:E121"/>
    <mergeCell ref="B123:E123"/>
    <mergeCell ref="B124:E124"/>
    <mergeCell ref="A107:G107"/>
    <mergeCell ref="A115:G115"/>
    <mergeCell ref="B117:E117"/>
    <mergeCell ref="B118:E118"/>
    <mergeCell ref="A114:F114"/>
    <mergeCell ref="B122:E122"/>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&amp;R&amp;9Planilha Modelo (Nome da Empresa)</oddHeader>
    <oddFooter>&amp;C&amp;9&amp;A - Pag. &amp;P</oddFooter>
  </headerFooter>
  <rowBreaks count="1" manualBreakCount="1">
    <brk id="68" max="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4"/>
  <dimension ref="A1:H146"/>
  <sheetViews>
    <sheetView view="pageBreakPreview" zoomScaleNormal="100" zoomScaleSheetLayoutView="100" workbookViewId="0">
      <selection activeCell="A3" sqref="A3:G4"/>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511" t="s">
        <v>13</v>
      </c>
      <c r="B1" s="511"/>
      <c r="C1" s="511"/>
      <c r="D1" s="511"/>
      <c r="E1" s="511"/>
      <c r="F1" s="511"/>
      <c r="G1" s="511"/>
    </row>
    <row r="2" spans="1:8" ht="18.75" customHeight="1" x14ac:dyDescent="0.2">
      <c r="A2" s="509" t="s">
        <v>400</v>
      </c>
      <c r="B2" s="510"/>
      <c r="C2" s="510"/>
      <c r="D2" s="2"/>
      <c r="E2" s="2"/>
      <c r="F2" s="512"/>
      <c r="G2" s="513"/>
    </row>
    <row r="3" spans="1:8" ht="18" customHeight="1" x14ac:dyDescent="0.2">
      <c r="A3" s="514" t="s">
        <v>151</v>
      </c>
      <c r="B3" s="515"/>
      <c r="C3" s="515"/>
      <c r="D3" s="515"/>
      <c r="E3" s="515"/>
      <c r="F3" s="515"/>
      <c r="G3" s="516"/>
    </row>
    <row r="4" spans="1:8" ht="18" customHeight="1" thickBot="1" x14ac:dyDescent="0.25">
      <c r="A4" s="517"/>
      <c r="B4" s="518"/>
      <c r="C4" s="518"/>
      <c r="D4" s="518"/>
      <c r="E4" s="518"/>
      <c r="F4" s="518"/>
      <c r="G4" s="519"/>
    </row>
    <row r="5" spans="1:8" ht="14.1" customHeight="1" x14ac:dyDescent="0.2">
      <c r="A5" s="520" t="s">
        <v>4</v>
      </c>
      <c r="B5" s="521"/>
      <c r="C5" s="521"/>
      <c r="D5" s="521"/>
      <c r="E5" s="521"/>
      <c r="F5" s="538"/>
      <c r="G5" s="523"/>
    </row>
    <row r="6" spans="1:8" ht="12.75" customHeight="1" x14ac:dyDescent="0.2">
      <c r="A6" s="494" t="s">
        <v>15</v>
      </c>
      <c r="B6" s="495"/>
      <c r="C6" s="495"/>
      <c r="D6" s="495"/>
      <c r="E6" s="496"/>
      <c r="F6" s="486"/>
      <c r="G6" s="487"/>
    </row>
    <row r="7" spans="1:8" ht="14.1" customHeight="1" x14ac:dyDescent="0.2">
      <c r="A7" s="494" t="s">
        <v>10</v>
      </c>
      <c r="B7" s="495"/>
      <c r="C7" s="495"/>
      <c r="D7" s="495"/>
      <c r="E7" s="496"/>
      <c r="F7" s="526" t="s">
        <v>16</v>
      </c>
      <c r="G7" s="487"/>
    </row>
    <row r="8" spans="1:8" ht="19.5" customHeight="1" x14ac:dyDescent="0.2">
      <c r="A8" s="527" t="s">
        <v>410</v>
      </c>
      <c r="B8" s="528"/>
      <c r="C8" s="528"/>
      <c r="D8" s="528"/>
      <c r="E8" s="528"/>
      <c r="F8" s="528"/>
      <c r="G8" s="529"/>
    </row>
    <row r="9" spans="1:8" ht="19.5" customHeight="1" x14ac:dyDescent="0.2">
      <c r="A9" s="530"/>
      <c r="B9" s="531"/>
      <c r="C9" s="531"/>
      <c r="D9" s="531"/>
      <c r="E9" s="531"/>
      <c r="F9" s="531"/>
      <c r="G9" s="532"/>
    </row>
    <row r="10" spans="1:8" ht="14.1" customHeight="1" x14ac:dyDescent="0.2">
      <c r="A10" s="489" t="s">
        <v>17</v>
      </c>
      <c r="B10" s="490"/>
      <c r="C10" s="490"/>
      <c r="D10" s="490"/>
      <c r="E10" s="491"/>
      <c r="F10" s="524">
        <v>2023</v>
      </c>
      <c r="G10" s="525"/>
    </row>
    <row r="11" spans="1:8" ht="14.1" customHeight="1" x14ac:dyDescent="0.2">
      <c r="A11" s="489" t="s">
        <v>18</v>
      </c>
      <c r="B11" s="490"/>
      <c r="C11" s="490"/>
      <c r="D11" s="490"/>
      <c r="E11" s="491"/>
      <c r="F11" s="524" t="s">
        <v>152</v>
      </c>
      <c r="G11" s="525"/>
    </row>
    <row r="12" spans="1:8" ht="14.1" customHeight="1" x14ac:dyDescent="0.2">
      <c r="A12" s="489" t="s">
        <v>19</v>
      </c>
      <c r="B12" s="490"/>
      <c r="C12" s="490"/>
      <c r="D12" s="490"/>
      <c r="E12" s="491"/>
      <c r="F12" s="524" t="s">
        <v>20</v>
      </c>
      <c r="G12" s="525"/>
    </row>
    <row r="13" spans="1:8" ht="14.1" customHeight="1" x14ac:dyDescent="0.2">
      <c r="A13" s="489" t="s">
        <v>9</v>
      </c>
      <c r="B13" s="490"/>
      <c r="C13" s="490"/>
      <c r="D13" s="490"/>
      <c r="E13" s="491"/>
      <c r="F13" s="524" t="s">
        <v>8</v>
      </c>
      <c r="G13" s="525"/>
    </row>
    <row r="14" spans="1:8" ht="14.1" customHeight="1" x14ac:dyDescent="0.2">
      <c r="A14" s="533" t="s">
        <v>5</v>
      </c>
      <c r="B14" s="445"/>
      <c r="C14" s="445"/>
      <c r="D14" s="445"/>
      <c r="E14" s="445"/>
      <c r="F14" s="446"/>
      <c r="G14" s="447"/>
    </row>
    <row r="15" spans="1:8" ht="14.1" customHeight="1" x14ac:dyDescent="0.2">
      <c r="A15" s="489" t="s">
        <v>6</v>
      </c>
      <c r="B15" s="490"/>
      <c r="C15" s="490"/>
      <c r="D15" s="490"/>
      <c r="E15" s="491"/>
      <c r="F15" s="503">
        <v>0</v>
      </c>
      <c r="G15" s="504"/>
    </row>
    <row r="16" spans="1:8" ht="14.1" customHeight="1" x14ac:dyDescent="0.2">
      <c r="A16" s="489" t="s">
        <v>0</v>
      </c>
      <c r="B16" s="490"/>
      <c r="C16" s="490"/>
      <c r="D16" s="490"/>
      <c r="E16" s="491"/>
      <c r="F16" s="505" t="s">
        <v>252</v>
      </c>
      <c r="G16" s="506"/>
      <c r="H16" s="3"/>
    </row>
    <row r="17" spans="1:8" ht="14.1" customHeight="1" x14ac:dyDescent="0.2">
      <c r="A17" s="489" t="s">
        <v>21</v>
      </c>
      <c r="B17" s="490"/>
      <c r="C17" s="490"/>
      <c r="D17" s="490"/>
      <c r="E17" s="491"/>
      <c r="F17" s="505"/>
      <c r="G17" s="506"/>
      <c r="H17" s="3"/>
    </row>
    <row r="18" spans="1:8" ht="14.1" customHeight="1" x14ac:dyDescent="0.2">
      <c r="A18" s="489" t="s">
        <v>1</v>
      </c>
      <c r="B18" s="490"/>
      <c r="C18" s="490"/>
      <c r="D18" s="490"/>
      <c r="E18" s="491"/>
      <c r="F18" s="499">
        <v>0</v>
      </c>
      <c r="G18" s="500"/>
    </row>
    <row r="19" spans="1:8" ht="14.1" customHeight="1" x14ac:dyDescent="0.2">
      <c r="A19" s="494" t="s">
        <v>7</v>
      </c>
      <c r="B19" s="495"/>
      <c r="C19" s="495"/>
      <c r="D19" s="495"/>
      <c r="E19" s="496"/>
      <c r="F19" s="501">
        <v>44927</v>
      </c>
      <c r="G19" s="502"/>
    </row>
    <row r="20" spans="1:8" ht="14.1" customHeight="1" x14ac:dyDescent="0.2">
      <c r="A20" s="489" t="s">
        <v>22</v>
      </c>
      <c r="B20" s="490"/>
      <c r="C20" s="490"/>
      <c r="D20" s="490"/>
      <c r="E20" s="491"/>
      <c r="F20" s="492" t="s">
        <v>144</v>
      </c>
      <c r="G20" s="493"/>
    </row>
    <row r="21" spans="1:8" ht="14.1" customHeight="1" x14ac:dyDescent="0.2">
      <c r="A21" s="494" t="s">
        <v>23</v>
      </c>
      <c r="B21" s="495"/>
      <c r="C21" s="495"/>
      <c r="D21" s="495"/>
      <c r="E21" s="496"/>
      <c r="F21" s="497">
        <v>1</v>
      </c>
      <c r="G21" s="498"/>
    </row>
    <row r="22" spans="1:8" ht="14.1" customHeight="1" x14ac:dyDescent="0.2">
      <c r="A22" s="494" t="s">
        <v>405</v>
      </c>
      <c r="B22" s="495"/>
      <c r="C22" s="495"/>
      <c r="D22" s="495"/>
      <c r="E22" s="496"/>
      <c r="F22" s="497">
        <v>1</v>
      </c>
      <c r="G22" s="498"/>
    </row>
    <row r="23" spans="1:8" ht="12.75" customHeight="1" x14ac:dyDescent="0.2">
      <c r="A23" s="494" t="s">
        <v>24</v>
      </c>
      <c r="B23" s="495"/>
      <c r="C23" s="495"/>
      <c r="D23" s="495"/>
      <c r="E23" s="496"/>
      <c r="F23" s="507" t="s">
        <v>330</v>
      </c>
      <c r="G23" s="508"/>
    </row>
    <row r="24" spans="1:8" ht="13.9" customHeight="1" x14ac:dyDescent="0.2">
      <c r="A24" s="485" t="s">
        <v>335</v>
      </c>
      <c r="B24" s="486"/>
      <c r="C24" s="486"/>
      <c r="D24" s="486"/>
      <c r="E24" s="486"/>
      <c r="F24" s="486"/>
      <c r="G24" s="487"/>
    </row>
    <row r="25" spans="1:8" x14ac:dyDescent="0.2">
      <c r="A25" s="533" t="s">
        <v>2</v>
      </c>
      <c r="B25" s="445"/>
      <c r="C25" s="445"/>
      <c r="D25" s="445"/>
      <c r="E25" s="445"/>
      <c r="F25" s="446"/>
      <c r="G25" s="447"/>
    </row>
    <row r="26" spans="1:8" x14ac:dyDescent="0.2">
      <c r="A26" s="258">
        <v>1</v>
      </c>
      <c r="B26" s="488" t="s">
        <v>25</v>
      </c>
      <c r="C26" s="488"/>
      <c r="D26" s="488"/>
      <c r="E26" s="488"/>
      <c r="F26" s="184" t="s">
        <v>26</v>
      </c>
      <c r="G26" s="221" t="s">
        <v>3</v>
      </c>
    </row>
    <row r="27" spans="1:8" s="34" customFormat="1" x14ac:dyDescent="0.2">
      <c r="A27" s="222" t="s">
        <v>27</v>
      </c>
      <c r="B27" s="484" t="s">
        <v>214</v>
      </c>
      <c r="C27" s="484"/>
      <c r="D27" s="484"/>
      <c r="E27" s="484"/>
      <c r="F27" s="223">
        <v>1</v>
      </c>
      <c r="G27" s="224">
        <f>F18*F27</f>
        <v>0</v>
      </c>
      <c r="H27" s="99"/>
    </row>
    <row r="28" spans="1:8" s="34" customFormat="1" x14ac:dyDescent="0.2">
      <c r="A28" s="222" t="s">
        <v>28</v>
      </c>
      <c r="B28" s="482" t="s">
        <v>115</v>
      </c>
      <c r="C28" s="482"/>
      <c r="D28" s="482"/>
      <c r="E28" s="482"/>
      <c r="F28" s="225"/>
      <c r="G28" s="224">
        <f>ROUND(F18*F28,2)</f>
        <v>0</v>
      </c>
      <c r="H28" s="99"/>
    </row>
    <row r="29" spans="1:8" s="34" customFormat="1" x14ac:dyDescent="0.2">
      <c r="A29" s="222" t="s">
        <v>29</v>
      </c>
      <c r="B29" s="482" t="s">
        <v>14</v>
      </c>
      <c r="C29" s="482"/>
      <c r="D29" s="482"/>
      <c r="E29" s="482"/>
      <c r="F29" s="225">
        <v>0</v>
      </c>
      <c r="G29" s="224">
        <f>ROUND(F15*F29,2)</f>
        <v>0</v>
      </c>
      <c r="H29" s="99"/>
    </row>
    <row r="30" spans="1:8" s="34" customFormat="1" x14ac:dyDescent="0.2">
      <c r="A30" s="222" t="s">
        <v>30</v>
      </c>
      <c r="B30" s="482" t="s">
        <v>215</v>
      </c>
      <c r="C30" s="482"/>
      <c r="D30" s="482"/>
      <c r="E30" s="482"/>
      <c r="F30" s="225"/>
      <c r="G30" s="224">
        <f>ROUND(F18*F30,2)</f>
        <v>0</v>
      </c>
      <c r="H30" s="99"/>
    </row>
    <row r="31" spans="1:8" s="34" customFormat="1" x14ac:dyDescent="0.2">
      <c r="A31" s="222" t="s">
        <v>31</v>
      </c>
      <c r="B31" s="482" t="s">
        <v>32</v>
      </c>
      <c r="C31" s="482"/>
      <c r="D31" s="482"/>
      <c r="E31" s="482"/>
      <c r="F31" s="223">
        <f>ROUND((ROUND((0*15.22),2)/52.5)*60,2)</f>
        <v>0</v>
      </c>
      <c r="G31" s="224">
        <f>ROUND((F18/192*0.2)*F31,2)</f>
        <v>0</v>
      </c>
      <c r="H31" s="99"/>
    </row>
    <row r="32" spans="1:8" s="34" customFormat="1" x14ac:dyDescent="0.2">
      <c r="A32" s="222" t="s">
        <v>33</v>
      </c>
      <c r="B32" s="482" t="s">
        <v>216</v>
      </c>
      <c r="C32" s="482"/>
      <c r="D32" s="482"/>
      <c r="E32" s="482"/>
      <c r="F32" s="223">
        <f>ROUND(SUM(F31)/25*5,2)</f>
        <v>0</v>
      </c>
      <c r="G32" s="224">
        <f>ROUND((F18/192*0.2)*F32,2)</f>
        <v>0</v>
      </c>
      <c r="H32" s="99"/>
    </row>
    <row r="33" spans="1:8" s="34" customFormat="1" x14ac:dyDescent="0.2">
      <c r="A33" s="222" t="s">
        <v>47</v>
      </c>
      <c r="B33" s="482" t="s">
        <v>217</v>
      </c>
      <c r="C33" s="482"/>
      <c r="D33" s="482"/>
      <c r="E33" s="482"/>
      <c r="F33" s="225"/>
      <c r="G33" s="224">
        <v>0</v>
      </c>
    </row>
    <row r="34" spans="1:8" x14ac:dyDescent="0.2">
      <c r="A34" s="534" t="s">
        <v>34</v>
      </c>
      <c r="B34" s="432"/>
      <c r="C34" s="432"/>
      <c r="D34" s="432"/>
      <c r="E34" s="432"/>
      <c r="F34" s="483"/>
      <c r="G34" s="226">
        <f>SUM(G27:G33)</f>
        <v>0</v>
      </c>
    </row>
    <row r="35" spans="1:8" x14ac:dyDescent="0.2">
      <c r="A35" s="533" t="s">
        <v>35</v>
      </c>
      <c r="B35" s="445"/>
      <c r="C35" s="445"/>
      <c r="D35" s="445"/>
      <c r="E35" s="445"/>
      <c r="F35" s="446"/>
      <c r="G35" s="447"/>
    </row>
    <row r="36" spans="1:8" x14ac:dyDescent="0.2">
      <c r="A36" s="452" t="s">
        <v>36</v>
      </c>
      <c r="B36" s="453"/>
      <c r="C36" s="453"/>
      <c r="D36" s="453"/>
      <c r="E36" s="453"/>
      <c r="F36" s="453"/>
      <c r="G36" s="454"/>
      <c r="H36" s="4"/>
    </row>
    <row r="37" spans="1:8" s="7" customFormat="1" x14ac:dyDescent="0.2">
      <c r="A37" s="36" t="s">
        <v>27</v>
      </c>
      <c r="B37" s="455" t="s">
        <v>37</v>
      </c>
      <c r="C37" s="456"/>
      <c r="D37" s="456"/>
      <c r="E37" s="481"/>
      <c r="F37" s="227">
        <f>ROUND((1/12),6)*0</f>
        <v>0</v>
      </c>
      <c r="G37" s="228">
        <f>ROUND(G$34*F37,2)</f>
        <v>0</v>
      </c>
      <c r="H37" s="50"/>
    </row>
    <row r="38" spans="1:8" x14ac:dyDescent="0.2">
      <c r="A38" s="229" t="s">
        <v>28</v>
      </c>
      <c r="B38" s="466" t="s">
        <v>116</v>
      </c>
      <c r="C38" s="467"/>
      <c r="D38" s="467"/>
      <c r="E38" s="479"/>
      <c r="F38" s="230">
        <f>ROUND((1/11)+(1/11)/3, 3)*0</f>
        <v>0</v>
      </c>
      <c r="G38" s="8">
        <f>ROUND(G$34*F38,2)</f>
        <v>0</v>
      </c>
      <c r="H38" s="4"/>
    </row>
    <row r="39" spans="1:8" x14ac:dyDescent="0.2">
      <c r="A39" s="231"/>
      <c r="B39" s="480" t="s">
        <v>38</v>
      </c>
      <c r="C39" s="480"/>
      <c r="D39" s="480"/>
      <c r="E39" s="480"/>
      <c r="F39" s="37">
        <f>SUM(F37:F38)</f>
        <v>0</v>
      </c>
      <c r="G39" s="228"/>
      <c r="H39" s="4"/>
    </row>
    <row r="40" spans="1:8" x14ac:dyDescent="0.2">
      <c r="A40" s="259" t="s">
        <v>29</v>
      </c>
      <c r="B40" s="38" t="s">
        <v>39</v>
      </c>
      <c r="C40" s="39"/>
      <c r="D40" s="39"/>
      <c r="E40" s="39"/>
      <c r="F40" s="40">
        <f>ROUND((F51*F39),4)</f>
        <v>0</v>
      </c>
      <c r="G40" s="9">
        <f>ROUND(G$34*F40,2)</f>
        <v>0</v>
      </c>
      <c r="H40" s="4"/>
    </row>
    <row r="41" spans="1:8" x14ac:dyDescent="0.2">
      <c r="A41" s="459" t="s">
        <v>40</v>
      </c>
      <c r="B41" s="460"/>
      <c r="C41" s="460"/>
      <c r="D41" s="460"/>
      <c r="E41" s="458"/>
      <c r="F41" s="41">
        <f>ROUND(SUM(F39:F40),4)</f>
        <v>0</v>
      </c>
      <c r="G41" s="233">
        <f>SUM(G37:G40)</f>
        <v>0</v>
      </c>
      <c r="H41" s="4">
        <f>ROUND(G34*F41,2)</f>
        <v>0</v>
      </c>
    </row>
    <row r="42" spans="1:8" x14ac:dyDescent="0.2">
      <c r="A42" s="452" t="s">
        <v>117</v>
      </c>
      <c r="B42" s="453"/>
      <c r="C42" s="453"/>
      <c r="D42" s="453"/>
      <c r="E42" s="453"/>
      <c r="F42" s="453"/>
      <c r="G42" s="454"/>
      <c r="H42" s="4">
        <f>SUM(G41,G34)</f>
        <v>0</v>
      </c>
    </row>
    <row r="43" spans="1:8" x14ac:dyDescent="0.2">
      <c r="A43" s="42" t="s">
        <v>27</v>
      </c>
      <c r="B43" s="455" t="s">
        <v>41</v>
      </c>
      <c r="C43" s="456"/>
      <c r="D43" s="456"/>
      <c r="E43" s="481"/>
      <c r="F43" s="43">
        <v>0</v>
      </c>
      <c r="G43" s="23">
        <f>ROUND((G$34)*F43,2)</f>
        <v>0</v>
      </c>
      <c r="H43" s="4"/>
    </row>
    <row r="44" spans="1:8" x14ac:dyDescent="0.2">
      <c r="A44" s="36" t="s">
        <v>28</v>
      </c>
      <c r="B44" s="464" t="s">
        <v>42</v>
      </c>
      <c r="C44" s="465"/>
      <c r="D44" s="465"/>
      <c r="E44" s="478"/>
      <c r="F44" s="227">
        <v>0</v>
      </c>
      <c r="G44" s="234">
        <f>ROUND((G$34)*F44,2)</f>
        <v>0</v>
      </c>
      <c r="H44" s="4"/>
    </row>
    <row r="45" spans="1:8" x14ac:dyDescent="0.2">
      <c r="A45" s="36" t="s">
        <v>29</v>
      </c>
      <c r="B45" s="464" t="s">
        <v>43</v>
      </c>
      <c r="C45" s="465"/>
      <c r="D45" s="465"/>
      <c r="E45" s="478"/>
      <c r="F45" s="235">
        <v>0</v>
      </c>
      <c r="G45" s="234">
        <f t="shared" ref="G45:G50" si="0">ROUND((G$34)*F45,2)</f>
        <v>0</v>
      </c>
      <c r="H45" s="4"/>
    </row>
    <row r="46" spans="1:8" x14ac:dyDescent="0.2">
      <c r="A46" s="36" t="s">
        <v>30</v>
      </c>
      <c r="B46" s="464" t="s">
        <v>44</v>
      </c>
      <c r="C46" s="465"/>
      <c r="D46" s="465"/>
      <c r="E46" s="478"/>
      <c r="F46" s="227">
        <v>0</v>
      </c>
      <c r="G46" s="234">
        <f t="shared" si="0"/>
        <v>0</v>
      </c>
      <c r="H46" s="4"/>
    </row>
    <row r="47" spans="1:8" x14ac:dyDescent="0.2">
      <c r="A47" s="36" t="s">
        <v>31</v>
      </c>
      <c r="B47" s="464" t="s">
        <v>45</v>
      </c>
      <c r="C47" s="465"/>
      <c r="D47" s="465"/>
      <c r="E47" s="478"/>
      <c r="F47" s="227">
        <v>0</v>
      </c>
      <c r="G47" s="234">
        <f t="shared" si="0"/>
        <v>0</v>
      </c>
      <c r="H47" s="4"/>
    </row>
    <row r="48" spans="1:8" x14ac:dyDescent="0.2">
      <c r="A48" s="36" t="s">
        <v>33</v>
      </c>
      <c r="B48" s="464" t="s">
        <v>46</v>
      </c>
      <c r="C48" s="465"/>
      <c r="D48" s="465"/>
      <c r="E48" s="478"/>
      <c r="F48" s="227">
        <v>0</v>
      </c>
      <c r="G48" s="234">
        <f t="shared" si="0"/>
        <v>0</v>
      </c>
      <c r="H48" s="4"/>
    </row>
    <row r="49" spans="1:8" x14ac:dyDescent="0.2">
      <c r="A49" s="36" t="s">
        <v>47</v>
      </c>
      <c r="B49" s="464" t="s">
        <v>48</v>
      </c>
      <c r="C49" s="465"/>
      <c r="D49" s="465"/>
      <c r="E49" s="478"/>
      <c r="F49" s="227">
        <v>0</v>
      </c>
      <c r="G49" s="234">
        <f t="shared" si="0"/>
        <v>0</v>
      </c>
      <c r="H49" s="4"/>
    </row>
    <row r="50" spans="1:8" x14ac:dyDescent="0.2">
      <c r="A50" s="229" t="s">
        <v>49</v>
      </c>
      <c r="B50" s="466" t="s">
        <v>50</v>
      </c>
      <c r="C50" s="467"/>
      <c r="D50" s="467"/>
      <c r="E50" s="479"/>
      <c r="F50" s="230">
        <v>0</v>
      </c>
      <c r="G50" s="234">
        <f t="shared" si="0"/>
        <v>0</v>
      </c>
      <c r="H50" s="4"/>
    </row>
    <row r="51" spans="1:8" x14ac:dyDescent="0.2">
      <c r="A51" s="459" t="s">
        <v>51</v>
      </c>
      <c r="B51" s="460"/>
      <c r="C51" s="460"/>
      <c r="D51" s="460"/>
      <c r="E51" s="458"/>
      <c r="F51" s="41">
        <f>SUM(F43:F50)</f>
        <v>0</v>
      </c>
      <c r="G51" s="233">
        <f>SUM(G43:G50)</f>
        <v>0</v>
      </c>
      <c r="H51" s="4">
        <f>ROUND(G34*F51,2)</f>
        <v>0</v>
      </c>
    </row>
    <row r="52" spans="1:8" x14ac:dyDescent="0.2">
      <c r="A52" s="452" t="s">
        <v>52</v>
      </c>
      <c r="B52" s="453"/>
      <c r="C52" s="453"/>
      <c r="D52" s="453"/>
      <c r="E52" s="453"/>
      <c r="F52" s="453"/>
      <c r="G52" s="454"/>
      <c r="H52" s="4"/>
    </row>
    <row r="53" spans="1:8" s="34" customFormat="1" x14ac:dyDescent="0.2">
      <c r="A53" s="42" t="s">
        <v>27</v>
      </c>
      <c r="B53" s="472" t="s">
        <v>53</v>
      </c>
      <c r="C53" s="473"/>
      <c r="D53" s="473"/>
      <c r="E53" s="236">
        <v>0</v>
      </c>
      <c r="F53" s="98">
        <v>52</v>
      </c>
      <c r="G53" s="15">
        <f>IF(ROUND((E53*F53)-(G27*0.06),2)&lt;0,0,ROUND((E53*F53)-(G27*0.06),2))</f>
        <v>0</v>
      </c>
      <c r="H53" s="35"/>
    </row>
    <row r="54" spans="1:8" s="34" customFormat="1" x14ac:dyDescent="0.2">
      <c r="A54" s="36" t="s">
        <v>54</v>
      </c>
      <c r="B54" s="470" t="s">
        <v>55</v>
      </c>
      <c r="C54" s="471"/>
      <c r="D54" s="471"/>
      <c r="E54" s="236">
        <v>0</v>
      </c>
      <c r="F54" s="237">
        <v>26</v>
      </c>
      <c r="G54" s="224">
        <f>ROUND((E54*F54),2)</f>
        <v>0</v>
      </c>
      <c r="H54" s="35"/>
    </row>
    <row r="55" spans="1:8" s="34" customFormat="1" x14ac:dyDescent="0.2">
      <c r="A55" s="36" t="s">
        <v>56</v>
      </c>
      <c r="B55" s="470" t="s">
        <v>57</v>
      </c>
      <c r="C55" s="471"/>
      <c r="D55" s="471"/>
      <c r="E55" s="236">
        <v>0</v>
      </c>
      <c r="F55" s="237">
        <v>1</v>
      </c>
      <c r="G55" s="224">
        <f>ROUND((E55*F55),2)</f>
        <v>0</v>
      </c>
      <c r="H55" s="35"/>
    </row>
    <row r="56" spans="1:8" s="34" customFormat="1" x14ac:dyDescent="0.2">
      <c r="A56" s="36" t="s">
        <v>29</v>
      </c>
      <c r="B56" s="470" t="s">
        <v>210</v>
      </c>
      <c r="C56" s="471"/>
      <c r="D56" s="471"/>
      <c r="E56" s="236">
        <v>0</v>
      </c>
      <c r="F56" s="237">
        <v>1</v>
      </c>
      <c r="G56" s="224">
        <f>ROUND((E56*F56),2)</f>
        <v>0</v>
      </c>
      <c r="H56" s="35"/>
    </row>
    <row r="57" spans="1:8" s="34" customFormat="1" x14ac:dyDescent="0.2">
      <c r="A57" s="36" t="s">
        <v>30</v>
      </c>
      <c r="B57" s="470" t="s">
        <v>278</v>
      </c>
      <c r="C57" s="471"/>
      <c r="D57" s="471"/>
      <c r="E57" s="236">
        <f>ROUND((F18*30%)*5%,2)*0</f>
        <v>0</v>
      </c>
      <c r="F57" s="237">
        <v>1</v>
      </c>
      <c r="G57" s="224">
        <f t="shared" ref="G57:G61" si="1">ROUND((E57*F57),2)</f>
        <v>0</v>
      </c>
      <c r="H57" s="35"/>
    </row>
    <row r="58" spans="1:8" s="34" customFormat="1" x14ac:dyDescent="0.2">
      <c r="A58" s="36" t="s">
        <v>31</v>
      </c>
      <c r="B58" s="470" t="s">
        <v>211</v>
      </c>
      <c r="C58" s="471"/>
      <c r="D58" s="471"/>
      <c r="E58" s="236">
        <f>E54</f>
        <v>0</v>
      </c>
      <c r="F58" s="237">
        <v>1</v>
      </c>
      <c r="G58" s="224">
        <f>ROUND((E58*F58)/12,2)</f>
        <v>0</v>
      </c>
      <c r="H58" s="35"/>
    </row>
    <row r="59" spans="1:8" s="34" customFormat="1" x14ac:dyDescent="0.2">
      <c r="A59" s="36" t="s">
        <v>33</v>
      </c>
      <c r="B59" s="476" t="s">
        <v>279</v>
      </c>
      <c r="C59" s="477"/>
      <c r="D59" s="477"/>
      <c r="E59" s="236">
        <v>0</v>
      </c>
      <c r="F59" s="238">
        <v>1</v>
      </c>
      <c r="G59" s="239">
        <f t="shared" ref="G59" si="2">ROUND((E59*F59),2)</f>
        <v>0</v>
      </c>
      <c r="H59" s="35"/>
    </row>
    <row r="60" spans="1:8" s="34" customFormat="1" x14ac:dyDescent="0.2">
      <c r="A60" s="36" t="s">
        <v>47</v>
      </c>
      <c r="B60" s="470" t="s">
        <v>213</v>
      </c>
      <c r="C60" s="471"/>
      <c r="D60" s="471"/>
      <c r="E60" s="236">
        <v>0</v>
      </c>
      <c r="F60" s="237">
        <v>1</v>
      </c>
      <c r="G60" s="224">
        <f>ROUND((E60*F60)/12,2)</f>
        <v>0</v>
      </c>
      <c r="H60" s="35"/>
    </row>
    <row r="61" spans="1:8" s="34" customFormat="1" x14ac:dyDescent="0.2">
      <c r="A61" s="222" t="s">
        <v>49</v>
      </c>
      <c r="B61" s="470" t="s">
        <v>213</v>
      </c>
      <c r="C61" s="471"/>
      <c r="D61" s="471"/>
      <c r="E61" s="236">
        <v>0</v>
      </c>
      <c r="F61" s="237">
        <v>1</v>
      </c>
      <c r="G61" s="240">
        <f t="shared" si="1"/>
        <v>0</v>
      </c>
      <c r="H61" s="35"/>
    </row>
    <row r="62" spans="1:8" s="34" customFormat="1" x14ac:dyDescent="0.2">
      <c r="A62" s="36" t="s">
        <v>212</v>
      </c>
      <c r="B62" s="474" t="s">
        <v>213</v>
      </c>
      <c r="C62" s="475"/>
      <c r="D62" s="475"/>
      <c r="E62" s="241">
        <v>0</v>
      </c>
      <c r="F62" s="237">
        <v>1</v>
      </c>
      <c r="G62" s="224">
        <v>0</v>
      </c>
      <c r="H62" s="35"/>
    </row>
    <row r="63" spans="1:8" x14ac:dyDescent="0.2">
      <c r="A63" s="430" t="s">
        <v>59</v>
      </c>
      <c r="B63" s="431"/>
      <c r="C63" s="431"/>
      <c r="D63" s="431"/>
      <c r="E63" s="431"/>
      <c r="F63" s="432"/>
      <c r="G63" s="226">
        <f>SUM(G53:G62)</f>
        <v>0</v>
      </c>
      <c r="H63" s="4"/>
    </row>
    <row r="64" spans="1:8" x14ac:dyDescent="0.2">
      <c r="A64" s="533" t="s">
        <v>60</v>
      </c>
      <c r="B64" s="445"/>
      <c r="C64" s="445"/>
      <c r="D64" s="445"/>
      <c r="E64" s="445"/>
      <c r="F64" s="446"/>
      <c r="G64" s="447"/>
      <c r="H64" s="4"/>
    </row>
    <row r="65" spans="1:8" x14ac:dyDescent="0.2">
      <c r="A65" s="16" t="s">
        <v>61</v>
      </c>
      <c r="B65" s="448" t="s">
        <v>62</v>
      </c>
      <c r="C65" s="449"/>
      <c r="D65" s="449"/>
      <c r="E65" s="449"/>
      <c r="F65" s="17">
        <f>F41</f>
        <v>0</v>
      </c>
      <c r="G65" s="18">
        <f>G41</f>
        <v>0</v>
      </c>
      <c r="H65" s="4"/>
    </row>
    <row r="66" spans="1:8" x14ac:dyDescent="0.2">
      <c r="A66" s="242" t="s">
        <v>63</v>
      </c>
      <c r="B66" s="421" t="s">
        <v>127</v>
      </c>
      <c r="C66" s="422"/>
      <c r="D66" s="422"/>
      <c r="E66" s="422"/>
      <c r="F66" s="19">
        <f>F51</f>
        <v>0</v>
      </c>
      <c r="G66" s="243">
        <f>G51</f>
        <v>0</v>
      </c>
      <c r="H66" s="4"/>
    </row>
    <row r="67" spans="1:8" x14ac:dyDescent="0.2">
      <c r="A67" s="242" t="s">
        <v>64</v>
      </c>
      <c r="B67" s="421" t="s">
        <v>65</v>
      </c>
      <c r="C67" s="422"/>
      <c r="D67" s="422"/>
      <c r="E67" s="422"/>
      <c r="F67" s="423"/>
      <c r="G67" s="243">
        <f>G63</f>
        <v>0</v>
      </c>
      <c r="H67" s="4"/>
    </row>
    <row r="68" spans="1:8" x14ac:dyDescent="0.2">
      <c r="A68" s="430" t="s">
        <v>66</v>
      </c>
      <c r="B68" s="431"/>
      <c r="C68" s="431"/>
      <c r="D68" s="431"/>
      <c r="E68" s="431"/>
      <c r="F68" s="432"/>
      <c r="G68" s="226">
        <f>SUM(G65:G67)</f>
        <v>0</v>
      </c>
      <c r="H68" s="4"/>
    </row>
    <row r="69" spans="1:8" x14ac:dyDescent="0.2">
      <c r="A69" s="533" t="s">
        <v>67</v>
      </c>
      <c r="B69" s="445"/>
      <c r="C69" s="445"/>
      <c r="D69" s="445"/>
      <c r="E69" s="445"/>
      <c r="F69" s="446"/>
      <c r="G69" s="447"/>
      <c r="H69" s="4"/>
    </row>
    <row r="70" spans="1:8" s="22" customFormat="1" x14ac:dyDescent="0.2">
      <c r="A70" s="258">
        <v>3</v>
      </c>
      <c r="B70" s="20" t="s">
        <v>68</v>
      </c>
      <c r="C70" s="20"/>
      <c r="D70" s="20"/>
      <c r="E70" s="20"/>
      <c r="F70" s="20"/>
      <c r="G70" s="21"/>
      <c r="H70" s="4"/>
    </row>
    <row r="71" spans="1:8" x14ac:dyDescent="0.2">
      <c r="A71" s="11" t="s">
        <v>27</v>
      </c>
      <c r="B71" s="436" t="s">
        <v>69</v>
      </c>
      <c r="C71" s="437"/>
      <c r="D71" s="437"/>
      <c r="E71" s="437"/>
      <c r="F71" s="48">
        <f>ROUND((1/12)*0.05,4)*0</f>
        <v>0</v>
      </c>
      <c r="G71" s="23">
        <f t="shared" ref="G71:G76" si="3">ROUND(G$34*F71,2)</f>
        <v>0</v>
      </c>
      <c r="H71" s="4"/>
    </row>
    <row r="72" spans="1:8" x14ac:dyDescent="0.2">
      <c r="A72" s="5" t="s">
        <v>28</v>
      </c>
      <c r="B72" s="438" t="s">
        <v>70</v>
      </c>
      <c r="C72" s="439"/>
      <c r="D72" s="439"/>
      <c r="E72" s="439"/>
      <c r="F72" s="244">
        <f>ROUND((F71*F50),4)</f>
        <v>0</v>
      </c>
      <c r="G72" s="234">
        <f t="shared" si="3"/>
        <v>0</v>
      </c>
      <c r="H72" s="4"/>
    </row>
    <row r="73" spans="1:8" x14ac:dyDescent="0.2">
      <c r="A73" s="5" t="s">
        <v>29</v>
      </c>
      <c r="B73" s="438" t="s">
        <v>137</v>
      </c>
      <c r="C73" s="439"/>
      <c r="D73" s="439"/>
      <c r="E73" s="439"/>
      <c r="F73" s="244">
        <f>ROUND((0.08*0.4*0.9)*(1+0.09+0.09+0.3),2)*0</f>
        <v>0</v>
      </c>
      <c r="G73" s="234">
        <f t="shared" si="3"/>
        <v>0</v>
      </c>
      <c r="H73" s="4"/>
    </row>
    <row r="74" spans="1:8" x14ac:dyDescent="0.2">
      <c r="A74" s="5" t="s">
        <v>30</v>
      </c>
      <c r="B74" s="438" t="s">
        <v>71</v>
      </c>
      <c r="C74" s="439"/>
      <c r="D74" s="439"/>
      <c r="E74" s="439"/>
      <c r="F74" s="244">
        <f>ROUND(100%/30*7/12*100%,4)*0</f>
        <v>0</v>
      </c>
      <c r="G74" s="234">
        <f t="shared" si="3"/>
        <v>0</v>
      </c>
      <c r="H74" s="4"/>
    </row>
    <row r="75" spans="1:8" s="3" customFormat="1" x14ac:dyDescent="0.2">
      <c r="A75" s="5" t="s">
        <v>31</v>
      </c>
      <c r="B75" s="438" t="s">
        <v>118</v>
      </c>
      <c r="C75" s="439"/>
      <c r="D75" s="439"/>
      <c r="E75" s="439"/>
      <c r="F75" s="244">
        <f>ROUND(F74*F51,4)</f>
        <v>0</v>
      </c>
      <c r="G75" s="234">
        <f t="shared" si="3"/>
        <v>0</v>
      </c>
      <c r="H75" s="4"/>
    </row>
    <row r="76" spans="1:8" x14ac:dyDescent="0.2">
      <c r="A76" s="5" t="s">
        <v>33</v>
      </c>
      <c r="B76" s="468" t="s">
        <v>138</v>
      </c>
      <c r="C76" s="469"/>
      <c r="D76" s="469"/>
      <c r="E76" s="469"/>
      <c r="F76" s="245">
        <v>0</v>
      </c>
      <c r="G76" s="246">
        <f t="shared" si="3"/>
        <v>0</v>
      </c>
      <c r="H76" s="4"/>
    </row>
    <row r="77" spans="1:8" x14ac:dyDescent="0.2">
      <c r="A77" s="430" t="s">
        <v>72</v>
      </c>
      <c r="B77" s="431"/>
      <c r="C77" s="431"/>
      <c r="D77" s="431"/>
      <c r="E77" s="431"/>
      <c r="F77" s="24">
        <f>SUM(F71:F76)</f>
        <v>0</v>
      </c>
      <c r="G77" s="247">
        <f>SUM(G71:G76)</f>
        <v>0</v>
      </c>
      <c r="H77" s="4">
        <f>ROUND(G34*F77,2)</f>
        <v>0</v>
      </c>
    </row>
    <row r="78" spans="1:8" x14ac:dyDescent="0.2">
      <c r="A78" s="533" t="s">
        <v>73</v>
      </c>
      <c r="B78" s="445"/>
      <c r="C78" s="445"/>
      <c r="D78" s="445"/>
      <c r="E78" s="445"/>
      <c r="F78" s="446"/>
      <c r="G78" s="447"/>
      <c r="H78" s="4"/>
    </row>
    <row r="79" spans="1:8" s="22" customFormat="1" x14ac:dyDescent="0.2">
      <c r="A79" s="452" t="s">
        <v>119</v>
      </c>
      <c r="B79" s="453"/>
      <c r="C79" s="453"/>
      <c r="D79" s="453"/>
      <c r="E79" s="453"/>
      <c r="F79" s="453"/>
      <c r="G79" s="454"/>
      <c r="H79" s="4"/>
    </row>
    <row r="80" spans="1:8" x14ac:dyDescent="0.2">
      <c r="A80" s="42" t="s">
        <v>27</v>
      </c>
      <c r="B80" s="537" t="s">
        <v>282</v>
      </c>
      <c r="C80" s="456"/>
      <c r="D80" s="456"/>
      <c r="E80" s="456"/>
      <c r="F80" s="43">
        <v>0</v>
      </c>
      <c r="G80" s="23">
        <f t="shared" ref="G80:G85" si="4">ROUND(G$34*F80,2)</f>
        <v>0</v>
      </c>
      <c r="H80" s="4"/>
    </row>
    <row r="81" spans="1:8" x14ac:dyDescent="0.2">
      <c r="A81" s="36" t="s">
        <v>28</v>
      </c>
      <c r="B81" s="464" t="s">
        <v>120</v>
      </c>
      <c r="C81" s="465"/>
      <c r="D81" s="465"/>
      <c r="E81" s="465"/>
      <c r="F81" s="227">
        <f>ROUND(((1/30)/12)*1,4)*0</f>
        <v>0</v>
      </c>
      <c r="G81" s="234">
        <f t="shared" si="4"/>
        <v>0</v>
      </c>
      <c r="H81" s="4"/>
    </row>
    <row r="82" spans="1:8" x14ac:dyDescent="0.2">
      <c r="A82" s="36" t="s">
        <v>29</v>
      </c>
      <c r="B82" s="464" t="s">
        <v>121</v>
      </c>
      <c r="C82" s="465"/>
      <c r="D82" s="465"/>
      <c r="E82" s="465"/>
      <c r="F82" s="227">
        <f>ROUND((((1/30)/12)*5)*0.02,4)*0</f>
        <v>0</v>
      </c>
      <c r="G82" s="234">
        <f t="shared" si="4"/>
        <v>0</v>
      </c>
      <c r="H82" s="4"/>
    </row>
    <row r="83" spans="1:8" x14ac:dyDescent="0.2">
      <c r="A83" s="36" t="s">
        <v>30</v>
      </c>
      <c r="B83" s="464" t="s">
        <v>122</v>
      </c>
      <c r="C83" s="465"/>
      <c r="D83" s="465"/>
      <c r="E83" s="465"/>
      <c r="F83" s="227">
        <f>ROUND((((1/30)/12)*15)*0.05,4)*0</f>
        <v>0</v>
      </c>
      <c r="G83" s="234">
        <f t="shared" si="4"/>
        <v>0</v>
      </c>
      <c r="H83" s="4"/>
    </row>
    <row r="84" spans="1:8" x14ac:dyDescent="0.2">
      <c r="A84" s="36" t="s">
        <v>31</v>
      </c>
      <c r="B84" s="536" t="s">
        <v>284</v>
      </c>
      <c r="C84" s="465"/>
      <c r="D84" s="465"/>
      <c r="E84" s="465"/>
      <c r="F84" s="227">
        <v>0</v>
      </c>
      <c r="G84" s="234">
        <f t="shared" si="4"/>
        <v>0</v>
      </c>
      <c r="H84" s="4"/>
    </row>
    <row r="85" spans="1:8" x14ac:dyDescent="0.2">
      <c r="A85" s="36" t="s">
        <v>33</v>
      </c>
      <c r="B85" s="466" t="s">
        <v>123</v>
      </c>
      <c r="C85" s="467"/>
      <c r="D85" s="467"/>
      <c r="E85" s="467"/>
      <c r="F85" s="230">
        <f>ROUND((((1/30)/12)*5)*0.5,4)*0</f>
        <v>0</v>
      </c>
      <c r="G85" s="246">
        <f t="shared" si="4"/>
        <v>0</v>
      </c>
      <c r="H85" s="4"/>
    </row>
    <row r="86" spans="1:8" x14ac:dyDescent="0.2">
      <c r="A86" s="535" t="s">
        <v>74</v>
      </c>
      <c r="B86" s="458"/>
      <c r="C86" s="458"/>
      <c r="D86" s="458"/>
      <c r="E86" s="458"/>
      <c r="F86" s="41">
        <f>SUM(F80:F85)</f>
        <v>0</v>
      </c>
      <c r="G86" s="233">
        <f>SUM(G80:G85)</f>
        <v>0</v>
      </c>
      <c r="H86" s="4">
        <f>ROUND(G34*F86,2)</f>
        <v>0</v>
      </c>
    </row>
    <row r="87" spans="1:8" s="22" customFormat="1" x14ac:dyDescent="0.2">
      <c r="A87" s="461" t="s">
        <v>75</v>
      </c>
      <c r="B87" s="462"/>
      <c r="C87" s="462"/>
      <c r="D87" s="462"/>
      <c r="E87" s="462"/>
      <c r="F87" s="462"/>
      <c r="G87" s="463"/>
      <c r="H87" s="4"/>
    </row>
    <row r="88" spans="1:8" x14ac:dyDescent="0.2">
      <c r="A88" s="11" t="s">
        <v>27</v>
      </c>
      <c r="B88" s="436" t="s">
        <v>76</v>
      </c>
      <c r="C88" s="437"/>
      <c r="D88" s="437"/>
      <c r="E88" s="437"/>
      <c r="F88" s="43">
        <f xml:space="preserve"> ROUND((((ROUND((1/11)+(1/11)/3, 3))*4)/12)*1%,4)*0</f>
        <v>0</v>
      </c>
      <c r="G88" s="23">
        <f>ROUND(G$34*F88,2)</f>
        <v>0</v>
      </c>
      <c r="H88" s="4"/>
    </row>
    <row r="89" spans="1:8" x14ac:dyDescent="0.2">
      <c r="A89" s="5" t="s">
        <v>28</v>
      </c>
      <c r="B89" s="438" t="s">
        <v>77</v>
      </c>
      <c r="C89" s="439"/>
      <c r="D89" s="439"/>
      <c r="E89" s="439"/>
      <c r="F89" s="227">
        <f>ROUND(F88*F51,4)</f>
        <v>0</v>
      </c>
      <c r="G89" s="234">
        <f>ROUND(G$34*F89,2)</f>
        <v>0</v>
      </c>
      <c r="H89" s="4"/>
    </row>
    <row r="90" spans="1:8" x14ac:dyDescent="0.2">
      <c r="A90" s="5" t="s">
        <v>29</v>
      </c>
      <c r="B90" s="438" t="s">
        <v>78</v>
      </c>
      <c r="C90" s="439"/>
      <c r="D90" s="439"/>
      <c r="E90" s="439"/>
      <c r="F90" s="227">
        <f>ROUND(ROUND(ROUND(((1+1/12)*4)/12,4)*1%,4)*F51,4)</f>
        <v>0</v>
      </c>
      <c r="G90" s="234">
        <f>ROUND(G$34*F90,2)</f>
        <v>0</v>
      </c>
      <c r="H90" s="4"/>
    </row>
    <row r="91" spans="1:8" x14ac:dyDescent="0.2">
      <c r="A91" s="5" t="s">
        <v>30</v>
      </c>
      <c r="B91" s="438" t="s">
        <v>58</v>
      </c>
      <c r="C91" s="439"/>
      <c r="D91" s="439"/>
      <c r="E91" s="439"/>
      <c r="F91" s="227">
        <v>0</v>
      </c>
      <c r="G91" s="246">
        <f>ROUND(G$34*F91,2)</f>
        <v>0</v>
      </c>
      <c r="H91" s="4"/>
    </row>
    <row r="92" spans="1:8" x14ac:dyDescent="0.2">
      <c r="A92" s="534" t="s">
        <v>79</v>
      </c>
      <c r="B92" s="432"/>
      <c r="C92" s="432"/>
      <c r="D92" s="432"/>
      <c r="E92" s="432"/>
      <c r="F92" s="10">
        <f>SUM(F88:F91)</f>
        <v>0</v>
      </c>
      <c r="G92" s="248">
        <f>SUM(G88:G91)</f>
        <v>0</v>
      </c>
      <c r="H92" s="4">
        <f>ROUND(G34*F92,2)</f>
        <v>0</v>
      </c>
    </row>
    <row r="93" spans="1:8" s="22" customFormat="1" x14ac:dyDescent="0.2">
      <c r="A93" s="461" t="s">
        <v>80</v>
      </c>
      <c r="B93" s="462"/>
      <c r="C93" s="462"/>
      <c r="D93" s="462"/>
      <c r="E93" s="462"/>
      <c r="F93" s="462"/>
      <c r="G93" s="463"/>
      <c r="H93" s="4"/>
    </row>
    <row r="94" spans="1:8" x14ac:dyDescent="0.2">
      <c r="A94" s="11" t="s">
        <v>27</v>
      </c>
      <c r="B94" s="436" t="s">
        <v>81</v>
      </c>
      <c r="C94" s="437"/>
      <c r="D94" s="437"/>
      <c r="E94" s="437"/>
      <c r="F94" s="12">
        <f>((1/220)*22)*0</f>
        <v>0</v>
      </c>
      <c r="G94" s="23">
        <f>ROUND(G$34*F94,2)</f>
        <v>0</v>
      </c>
      <c r="H94" s="4"/>
    </row>
    <row r="95" spans="1:8" x14ac:dyDescent="0.2">
      <c r="A95" s="11" t="s">
        <v>28</v>
      </c>
      <c r="B95" s="418" t="s">
        <v>326</v>
      </c>
      <c r="C95" s="419"/>
      <c r="D95" s="419"/>
      <c r="E95" s="420"/>
      <c r="F95" s="165">
        <f>F94*F51</f>
        <v>0</v>
      </c>
      <c r="G95" s="23">
        <f>ROUND(G$34*F95,2)</f>
        <v>0</v>
      </c>
      <c r="H95" s="4"/>
    </row>
    <row r="96" spans="1:8" x14ac:dyDescent="0.2">
      <c r="A96" s="534" t="s">
        <v>82</v>
      </c>
      <c r="B96" s="432"/>
      <c r="C96" s="432"/>
      <c r="D96" s="432"/>
      <c r="E96" s="432"/>
      <c r="F96" s="10">
        <f>SUM(F94:F94)</f>
        <v>0</v>
      </c>
      <c r="G96" s="248">
        <f>SUM(G94:G95)</f>
        <v>0</v>
      </c>
      <c r="H96" s="4">
        <f>ROUND(G34*F96,2)</f>
        <v>0</v>
      </c>
    </row>
    <row r="97" spans="1:8" s="45" customFormat="1" x14ac:dyDescent="0.2">
      <c r="A97" s="452" t="s">
        <v>124</v>
      </c>
      <c r="B97" s="453"/>
      <c r="C97" s="453"/>
      <c r="D97" s="453"/>
      <c r="E97" s="453"/>
      <c r="F97" s="453"/>
      <c r="G97" s="454"/>
      <c r="H97" s="35"/>
    </row>
    <row r="98" spans="1:8" s="34" customFormat="1" x14ac:dyDescent="0.2">
      <c r="A98" s="42" t="s">
        <v>27</v>
      </c>
      <c r="B98" s="455" t="s">
        <v>125</v>
      </c>
      <c r="C98" s="456"/>
      <c r="D98" s="456"/>
      <c r="E98" s="456"/>
      <c r="F98" s="12">
        <f>((((8*13)/12)/220)+((((8*13)/12)/220)*100%))*0</f>
        <v>0</v>
      </c>
      <c r="G98" s="23">
        <f>ROUND(G$34*F98,2)</f>
        <v>0</v>
      </c>
      <c r="H98" s="35"/>
    </row>
    <row r="99" spans="1:8" s="34" customFormat="1" x14ac:dyDescent="0.2">
      <c r="A99" s="11" t="s">
        <v>28</v>
      </c>
      <c r="B99" s="418" t="s">
        <v>326</v>
      </c>
      <c r="C99" s="419"/>
      <c r="D99" s="419"/>
      <c r="E99" s="420"/>
      <c r="F99" s="165">
        <f>F98*F51</f>
        <v>0</v>
      </c>
      <c r="G99" s="23">
        <f>ROUND(G$34*F99,2)</f>
        <v>0</v>
      </c>
      <c r="H99" s="35"/>
    </row>
    <row r="100" spans="1:8" s="34" customFormat="1" x14ac:dyDescent="0.2">
      <c r="A100" s="535" t="s">
        <v>126</v>
      </c>
      <c r="B100" s="458"/>
      <c r="C100" s="458"/>
      <c r="D100" s="458"/>
      <c r="E100" s="458"/>
      <c r="F100" s="41">
        <f>SUM(F98:F98)</f>
        <v>0</v>
      </c>
      <c r="G100" s="233">
        <f>SUM(G98:G99)</f>
        <v>0</v>
      </c>
      <c r="H100" s="35">
        <f>ROUND(G44*F100,2)</f>
        <v>0</v>
      </c>
    </row>
    <row r="101" spans="1:8" x14ac:dyDescent="0.2">
      <c r="A101" s="533" t="s">
        <v>83</v>
      </c>
      <c r="B101" s="445"/>
      <c r="C101" s="445"/>
      <c r="D101" s="445"/>
      <c r="E101" s="445"/>
      <c r="F101" s="446"/>
      <c r="G101" s="447"/>
      <c r="H101" s="4"/>
    </row>
    <row r="102" spans="1:8" x14ac:dyDescent="0.2">
      <c r="A102" s="16" t="s">
        <v>84</v>
      </c>
      <c r="B102" s="448" t="s">
        <v>128</v>
      </c>
      <c r="C102" s="449"/>
      <c r="D102" s="449"/>
      <c r="E102" s="449"/>
      <c r="F102" s="17">
        <f>F86</f>
        <v>0</v>
      </c>
      <c r="G102" s="18">
        <f>G86</f>
        <v>0</v>
      </c>
      <c r="H102" s="4"/>
    </row>
    <row r="103" spans="1:8" x14ac:dyDescent="0.2">
      <c r="A103" s="242" t="s">
        <v>85</v>
      </c>
      <c r="B103" s="421" t="s">
        <v>86</v>
      </c>
      <c r="C103" s="422"/>
      <c r="D103" s="422"/>
      <c r="E103" s="422"/>
      <c r="F103" s="19">
        <f>F92</f>
        <v>0</v>
      </c>
      <c r="G103" s="243">
        <f>G92</f>
        <v>0</v>
      </c>
      <c r="H103" s="4"/>
    </row>
    <row r="104" spans="1:8" x14ac:dyDescent="0.2">
      <c r="A104" s="242" t="s">
        <v>87</v>
      </c>
      <c r="B104" s="421" t="s">
        <v>88</v>
      </c>
      <c r="C104" s="422"/>
      <c r="D104" s="422"/>
      <c r="E104" s="422"/>
      <c r="F104" s="19">
        <f>F96</f>
        <v>0</v>
      </c>
      <c r="G104" s="243">
        <f>G96</f>
        <v>0</v>
      </c>
      <c r="H104" s="4"/>
    </row>
    <row r="105" spans="1:8" x14ac:dyDescent="0.2">
      <c r="A105" s="242" t="s">
        <v>130</v>
      </c>
      <c r="B105" s="427" t="s">
        <v>129</v>
      </c>
      <c r="C105" s="428"/>
      <c r="D105" s="428"/>
      <c r="E105" s="428"/>
      <c r="F105" s="19">
        <f>F100</f>
        <v>0</v>
      </c>
      <c r="G105" s="243">
        <f>G100</f>
        <v>0</v>
      </c>
      <c r="H105" s="4"/>
    </row>
    <row r="106" spans="1:8" x14ac:dyDescent="0.2">
      <c r="A106" s="430" t="s">
        <v>89</v>
      </c>
      <c r="B106" s="431"/>
      <c r="C106" s="431"/>
      <c r="D106" s="431"/>
      <c r="E106" s="431"/>
      <c r="F106" s="432"/>
      <c r="G106" s="226">
        <f>SUM(G102:G105)</f>
        <v>0</v>
      </c>
      <c r="H106" s="4"/>
    </row>
    <row r="107" spans="1:8" x14ac:dyDescent="0.2">
      <c r="A107" s="533" t="s">
        <v>90</v>
      </c>
      <c r="B107" s="445"/>
      <c r="C107" s="445"/>
      <c r="D107" s="445"/>
      <c r="E107" s="445"/>
      <c r="F107" s="446"/>
      <c r="G107" s="447"/>
      <c r="H107" s="4"/>
    </row>
    <row r="108" spans="1:8" x14ac:dyDescent="0.2">
      <c r="A108" s="11" t="s">
        <v>27</v>
      </c>
      <c r="B108" s="51" t="s">
        <v>355</v>
      </c>
      <c r="C108" s="58"/>
      <c r="D108" s="58"/>
      <c r="E108" s="14">
        <f>'Uniformes e EPI''s'!E13</f>
        <v>0</v>
      </c>
      <c r="F108" s="25">
        <v>1</v>
      </c>
      <c r="G108" s="224">
        <f>ROUND(SUM(C108:E108),2)*F108</f>
        <v>0</v>
      </c>
      <c r="H108" s="4"/>
    </row>
    <row r="109" spans="1:8" s="34" customFormat="1" x14ac:dyDescent="0.2">
      <c r="A109" s="36" t="s">
        <v>28</v>
      </c>
      <c r="B109" s="185" t="s">
        <v>354</v>
      </c>
      <c r="C109" s="186"/>
      <c r="D109" s="186"/>
      <c r="E109" s="44">
        <f>'Uniformes e EPI''s'!E31</f>
        <v>0</v>
      </c>
      <c r="F109" s="46">
        <v>1</v>
      </c>
      <c r="G109" s="224">
        <f>ROUND((E109*F109),2)</f>
        <v>0</v>
      </c>
      <c r="H109" s="35"/>
    </row>
    <row r="110" spans="1:8" s="34" customFormat="1" x14ac:dyDescent="0.2">
      <c r="A110" s="36" t="s">
        <v>29</v>
      </c>
      <c r="B110" s="185" t="s">
        <v>58</v>
      </c>
      <c r="C110" s="186"/>
      <c r="D110" s="186"/>
      <c r="E110" s="44">
        <v>0</v>
      </c>
      <c r="F110" s="47">
        <v>1</v>
      </c>
      <c r="G110" s="224">
        <f t="shared" ref="G110:G112" si="5">ROUND((E110*F110),2)</f>
        <v>0</v>
      </c>
      <c r="H110" s="35"/>
    </row>
    <row r="111" spans="1:8" s="34" customFormat="1" x14ac:dyDescent="0.2">
      <c r="A111" s="36" t="s">
        <v>30</v>
      </c>
      <c r="B111" s="185" t="s">
        <v>58</v>
      </c>
      <c r="C111" s="186"/>
      <c r="D111" s="186"/>
      <c r="E111" s="44">
        <v>0</v>
      </c>
      <c r="F111" s="47">
        <v>1</v>
      </c>
      <c r="G111" s="224">
        <f t="shared" si="5"/>
        <v>0</v>
      </c>
      <c r="H111" s="35"/>
    </row>
    <row r="112" spans="1:8" s="34" customFormat="1" x14ac:dyDescent="0.2">
      <c r="A112" s="36" t="s">
        <v>31</v>
      </c>
      <c r="B112" s="185" t="s">
        <v>58</v>
      </c>
      <c r="C112" s="186"/>
      <c r="D112" s="186"/>
      <c r="E112" s="44">
        <v>0</v>
      </c>
      <c r="F112" s="47">
        <v>1</v>
      </c>
      <c r="G112" s="224">
        <f t="shared" si="5"/>
        <v>0</v>
      </c>
      <c r="H112" s="35"/>
    </row>
    <row r="113" spans="1:8" s="34" customFormat="1" x14ac:dyDescent="0.2">
      <c r="A113" s="36" t="s">
        <v>33</v>
      </c>
      <c r="B113" s="185" t="s">
        <v>58</v>
      </c>
      <c r="C113" s="186"/>
      <c r="D113" s="186"/>
      <c r="E113" s="44">
        <v>0</v>
      </c>
      <c r="F113" s="47">
        <v>1</v>
      </c>
      <c r="G113" s="224">
        <f>ROUND((E113*F113)/12,2)</f>
        <v>0</v>
      </c>
      <c r="H113" s="35"/>
    </row>
    <row r="114" spans="1:8" s="34" customFormat="1" x14ac:dyDescent="0.2">
      <c r="A114" s="459" t="s">
        <v>91</v>
      </c>
      <c r="B114" s="460"/>
      <c r="C114" s="460"/>
      <c r="D114" s="460"/>
      <c r="E114" s="460"/>
      <c r="F114" s="458"/>
      <c r="G114" s="226">
        <f>SUM(G108:G113)</f>
        <v>0</v>
      </c>
      <c r="H114" s="35"/>
    </row>
    <row r="115" spans="1:8" x14ac:dyDescent="0.2">
      <c r="A115" s="533" t="s">
        <v>92</v>
      </c>
      <c r="B115" s="445"/>
      <c r="C115" s="445"/>
      <c r="D115" s="445"/>
      <c r="E115" s="445"/>
      <c r="F115" s="446"/>
      <c r="G115" s="447"/>
      <c r="H115" s="4"/>
    </row>
    <row r="116" spans="1:8" s="22" customFormat="1" x14ac:dyDescent="0.2">
      <c r="A116" s="258">
        <v>3</v>
      </c>
      <c r="B116" s="20" t="s">
        <v>93</v>
      </c>
      <c r="C116" s="20"/>
      <c r="D116" s="20"/>
      <c r="E116" s="20"/>
      <c r="F116" s="20"/>
      <c r="G116" s="21"/>
      <c r="H116" s="4"/>
    </row>
    <row r="117" spans="1:8" x14ac:dyDescent="0.2">
      <c r="A117" s="11" t="s">
        <v>27</v>
      </c>
      <c r="B117" s="436" t="s">
        <v>94</v>
      </c>
      <c r="C117" s="437"/>
      <c r="D117" s="437"/>
      <c r="E117" s="437"/>
      <c r="F117" s="48">
        <v>0</v>
      </c>
      <c r="G117" s="13">
        <f>ROUND(G132*F117,2)</f>
        <v>0</v>
      </c>
      <c r="H117" s="4"/>
    </row>
    <row r="118" spans="1:8" x14ac:dyDescent="0.2">
      <c r="A118" s="5" t="s">
        <v>28</v>
      </c>
      <c r="B118" s="438" t="s">
        <v>95</v>
      </c>
      <c r="C118" s="439"/>
      <c r="D118" s="439"/>
      <c r="E118" s="439"/>
      <c r="F118" s="244">
        <v>0</v>
      </c>
      <c r="G118" s="228">
        <f>ROUND(((G132+G117)*F118),2)</f>
        <v>0</v>
      </c>
      <c r="H118" s="4"/>
    </row>
    <row r="119" spans="1:8" x14ac:dyDescent="0.2">
      <c r="A119" s="5" t="s">
        <v>29</v>
      </c>
      <c r="B119" s="440" t="s">
        <v>96</v>
      </c>
      <c r="C119" s="441"/>
      <c r="D119" s="441"/>
      <c r="E119" s="441"/>
      <c r="F119" s="244"/>
      <c r="G119" s="228"/>
      <c r="H119" s="4"/>
    </row>
    <row r="120" spans="1:8" x14ac:dyDescent="0.2">
      <c r="A120" s="5" t="s">
        <v>97</v>
      </c>
      <c r="B120" s="438" t="s">
        <v>98</v>
      </c>
      <c r="C120" s="439"/>
      <c r="D120" s="439"/>
      <c r="E120" s="439"/>
      <c r="F120" s="249">
        <v>0</v>
      </c>
      <c r="G120" s="228">
        <f ca="1">ROUND(G$136*F120,2)</f>
        <v>0</v>
      </c>
      <c r="H120" s="4"/>
    </row>
    <row r="121" spans="1:8" s="3" customFormat="1" x14ac:dyDescent="0.2">
      <c r="A121" s="5" t="s">
        <v>99</v>
      </c>
      <c r="B121" s="438" t="s">
        <v>100</v>
      </c>
      <c r="C121" s="439"/>
      <c r="D121" s="439"/>
      <c r="E121" s="439"/>
      <c r="F121" s="244">
        <v>0</v>
      </c>
      <c r="G121" s="228">
        <f ca="1">ROUND(G$136*F121,2)</f>
        <v>0</v>
      </c>
      <c r="H121" s="4"/>
    </row>
    <row r="122" spans="1:8" x14ac:dyDescent="0.2">
      <c r="A122" s="5" t="s">
        <v>101</v>
      </c>
      <c r="B122" s="438" t="s">
        <v>11</v>
      </c>
      <c r="C122" s="439"/>
      <c r="D122" s="439"/>
      <c r="E122" s="439"/>
      <c r="F122" s="244">
        <v>0</v>
      </c>
      <c r="G122" s="228">
        <f ca="1">ROUND(G$136*F122,2)</f>
        <v>0</v>
      </c>
      <c r="H122" s="4"/>
    </row>
    <row r="123" spans="1:8" x14ac:dyDescent="0.2">
      <c r="A123" s="5" t="s">
        <v>220</v>
      </c>
      <c r="B123" s="438" t="s">
        <v>150</v>
      </c>
      <c r="C123" s="439"/>
      <c r="D123" s="439"/>
      <c r="E123" s="439"/>
      <c r="F123" s="244">
        <v>0</v>
      </c>
      <c r="G123" s="228">
        <f ca="1">ROUND(G$136*F123,2)</f>
        <v>0</v>
      </c>
      <c r="H123" s="4"/>
    </row>
    <row r="124" spans="1:8" x14ac:dyDescent="0.2">
      <c r="A124" s="5"/>
      <c r="B124" s="442" t="s">
        <v>102</v>
      </c>
      <c r="C124" s="443"/>
      <c r="D124" s="443"/>
      <c r="E124" s="443"/>
      <c r="F124" s="250">
        <f>SUM(F120:F123)</f>
        <v>0</v>
      </c>
      <c r="G124" s="251">
        <f ca="1">SUM(G120:G123)</f>
        <v>0</v>
      </c>
      <c r="H124" s="4">
        <f ca="1">ROUND(G136*F124,2)</f>
        <v>0</v>
      </c>
    </row>
    <row r="125" spans="1:8" x14ac:dyDescent="0.2">
      <c r="A125" s="430" t="s">
        <v>103</v>
      </c>
      <c r="B125" s="431"/>
      <c r="C125" s="431"/>
      <c r="D125" s="431"/>
      <c r="E125" s="431"/>
      <c r="F125" s="24">
        <f>SUM(F117,F118,F124)</f>
        <v>0</v>
      </c>
      <c r="G125" s="247">
        <f ca="1">SUM(G117:G123)</f>
        <v>0</v>
      </c>
      <c r="H125" s="4"/>
    </row>
    <row r="126" spans="1:8" x14ac:dyDescent="0.2">
      <c r="A126" s="533" t="s">
        <v>104</v>
      </c>
      <c r="B126" s="445"/>
      <c r="C126" s="445"/>
      <c r="D126" s="445"/>
      <c r="E126" s="445"/>
      <c r="F126" s="446"/>
      <c r="G126" s="447"/>
      <c r="H126" s="4"/>
    </row>
    <row r="127" spans="1:8" x14ac:dyDescent="0.2">
      <c r="A127" s="16" t="s">
        <v>27</v>
      </c>
      <c r="B127" s="448" t="s">
        <v>105</v>
      </c>
      <c r="C127" s="449"/>
      <c r="D127" s="449"/>
      <c r="E127" s="449"/>
      <c r="F127" s="450"/>
      <c r="G127" s="18">
        <f>G34</f>
        <v>0</v>
      </c>
      <c r="H127" s="4"/>
    </row>
    <row r="128" spans="1:8" x14ac:dyDescent="0.2">
      <c r="A128" s="242" t="s">
        <v>28</v>
      </c>
      <c r="B128" s="421" t="s">
        <v>106</v>
      </c>
      <c r="C128" s="422"/>
      <c r="D128" s="422"/>
      <c r="E128" s="422"/>
      <c r="F128" s="423"/>
      <c r="G128" s="243">
        <f>G68</f>
        <v>0</v>
      </c>
      <c r="H128" s="4"/>
    </row>
    <row r="129" spans="1:8" x14ac:dyDescent="0.2">
      <c r="A129" s="242" t="s">
        <v>29</v>
      </c>
      <c r="B129" s="421" t="s">
        <v>107</v>
      </c>
      <c r="C129" s="422"/>
      <c r="D129" s="422"/>
      <c r="E129" s="422"/>
      <c r="F129" s="423"/>
      <c r="G129" s="243">
        <f>G77</f>
        <v>0</v>
      </c>
      <c r="H129" s="4"/>
    </row>
    <row r="130" spans="1:8" x14ac:dyDescent="0.2">
      <c r="A130" s="242" t="s">
        <v>30</v>
      </c>
      <c r="B130" s="421" t="s">
        <v>108</v>
      </c>
      <c r="C130" s="422"/>
      <c r="D130" s="422"/>
      <c r="E130" s="422"/>
      <c r="F130" s="423"/>
      <c r="G130" s="243">
        <f>G106</f>
        <v>0</v>
      </c>
      <c r="H130" s="4"/>
    </row>
    <row r="131" spans="1:8" x14ac:dyDescent="0.2">
      <c r="A131" s="242" t="s">
        <v>31</v>
      </c>
      <c r="B131" s="421" t="s">
        <v>109</v>
      </c>
      <c r="C131" s="422"/>
      <c r="D131" s="422"/>
      <c r="E131" s="422"/>
      <c r="F131" s="423"/>
      <c r="G131" s="243">
        <f>G114</f>
        <v>0</v>
      </c>
      <c r="H131" s="4"/>
    </row>
    <row r="132" spans="1:8" x14ac:dyDescent="0.2">
      <c r="A132" s="242"/>
      <c r="B132" s="424" t="s">
        <v>110</v>
      </c>
      <c r="C132" s="425"/>
      <c r="D132" s="425"/>
      <c r="E132" s="425"/>
      <c r="F132" s="426"/>
      <c r="G132" s="243">
        <f>SUM(G127:G131)</f>
        <v>0</v>
      </c>
      <c r="H132" s="4"/>
    </row>
    <row r="133" spans="1:8" x14ac:dyDescent="0.2">
      <c r="A133" s="242" t="s">
        <v>33</v>
      </c>
      <c r="B133" s="427" t="s">
        <v>111</v>
      </c>
      <c r="C133" s="428"/>
      <c r="D133" s="428"/>
      <c r="E133" s="428"/>
      <c r="F133" s="429"/>
      <c r="G133" s="243">
        <f ca="1">G125</f>
        <v>0</v>
      </c>
      <c r="H133" s="4"/>
    </row>
    <row r="134" spans="1:8" x14ac:dyDescent="0.2">
      <c r="A134" s="430" t="s">
        <v>112</v>
      </c>
      <c r="B134" s="431"/>
      <c r="C134" s="431"/>
      <c r="D134" s="431"/>
      <c r="E134" s="431"/>
      <c r="F134" s="432"/>
      <c r="G134" s="226">
        <f ca="1">SUM(G132:G133)</f>
        <v>0</v>
      </c>
      <c r="H134" s="4">
        <f ca="1">SUM(G127:G133)-G132</f>
        <v>0</v>
      </c>
    </row>
    <row r="135" spans="1:8" x14ac:dyDescent="0.2">
      <c r="A135" s="433" t="s">
        <v>12</v>
      </c>
      <c r="B135" s="434"/>
      <c r="C135" s="434"/>
      <c r="D135" s="434"/>
      <c r="E135" s="434"/>
      <c r="F135" s="434"/>
      <c r="G135" s="435"/>
      <c r="H135" s="4"/>
    </row>
    <row r="136" spans="1:8" x14ac:dyDescent="0.2">
      <c r="A136" s="26"/>
      <c r="B136" s="27" t="s">
        <v>113</v>
      </c>
      <c r="C136" s="27"/>
      <c r="D136" s="27"/>
      <c r="E136" s="27"/>
      <c r="F136" s="28"/>
      <c r="G136" s="29">
        <f ca="1">G134</f>
        <v>0</v>
      </c>
      <c r="H136" s="4"/>
    </row>
    <row r="137" spans="1:8" x14ac:dyDescent="0.2">
      <c r="A137" s="252"/>
      <c r="B137" s="30" t="s">
        <v>114</v>
      </c>
      <c r="C137" s="30"/>
      <c r="D137" s="30"/>
      <c r="E137" s="30"/>
      <c r="F137" s="31">
        <f>F21</f>
        <v>1</v>
      </c>
      <c r="G137" s="253">
        <f ca="1">G136*F137</f>
        <v>0</v>
      </c>
      <c r="H137" s="4"/>
    </row>
    <row r="138" spans="1:8" ht="13.5" thickBot="1" x14ac:dyDescent="0.25">
      <c r="A138" s="254"/>
      <c r="B138" s="255" t="s">
        <v>406</v>
      </c>
      <c r="C138" s="255"/>
      <c r="D138" s="255"/>
      <c r="E138" s="255"/>
      <c r="F138" s="256"/>
      <c r="G138" s="257">
        <f>F21*F22</f>
        <v>1</v>
      </c>
      <c r="H138" s="4"/>
    </row>
    <row r="139" spans="1:8" x14ac:dyDescent="0.2">
      <c r="F139" s="50"/>
    </row>
    <row r="146" spans="7:7" x14ac:dyDescent="0.2">
      <c r="G146" s="32"/>
    </row>
  </sheetData>
  <mergeCells count="140">
    <mergeCell ref="A51:E51"/>
    <mergeCell ref="A2:C2"/>
    <mergeCell ref="A1:G1"/>
    <mergeCell ref="F2:G2"/>
    <mergeCell ref="A3:G4"/>
    <mergeCell ref="A5:G5"/>
    <mergeCell ref="A6:E6"/>
    <mergeCell ref="F6:G6"/>
    <mergeCell ref="B49:E49"/>
    <mergeCell ref="B50:E50"/>
    <mergeCell ref="F11:G11"/>
    <mergeCell ref="A12:E12"/>
    <mergeCell ref="F12:G12"/>
    <mergeCell ref="A13:E13"/>
    <mergeCell ref="F13:G13"/>
    <mergeCell ref="A7:E7"/>
    <mergeCell ref="F7:G7"/>
    <mergeCell ref="A8:G9"/>
    <mergeCell ref="A10:E10"/>
    <mergeCell ref="F10:G10"/>
    <mergeCell ref="A11:E11"/>
    <mergeCell ref="A17:E17"/>
    <mergeCell ref="F17:G17"/>
    <mergeCell ref="A18:E18"/>
    <mergeCell ref="F18:G18"/>
    <mergeCell ref="A19:E19"/>
    <mergeCell ref="F19:G19"/>
    <mergeCell ref="A14:G14"/>
    <mergeCell ref="A15:E15"/>
    <mergeCell ref="F15:G15"/>
    <mergeCell ref="A16:E16"/>
    <mergeCell ref="F16:G16"/>
    <mergeCell ref="A23:E23"/>
    <mergeCell ref="F23:G23"/>
    <mergeCell ref="A24:G24"/>
    <mergeCell ref="A25:G25"/>
    <mergeCell ref="B26:E26"/>
    <mergeCell ref="A20:E20"/>
    <mergeCell ref="F20:G20"/>
    <mergeCell ref="A21:E21"/>
    <mergeCell ref="F21:G21"/>
    <mergeCell ref="A22:E22"/>
    <mergeCell ref="F22:G22"/>
    <mergeCell ref="B33:E33"/>
    <mergeCell ref="A34:F34"/>
    <mergeCell ref="A35:G35"/>
    <mergeCell ref="A36:G36"/>
    <mergeCell ref="B37:E37"/>
    <mergeCell ref="B27:E27"/>
    <mergeCell ref="B28:E28"/>
    <mergeCell ref="B29:E29"/>
    <mergeCell ref="B31:E31"/>
    <mergeCell ref="B32:E32"/>
    <mergeCell ref="B30:E30"/>
    <mergeCell ref="B44:E44"/>
    <mergeCell ref="B45:E45"/>
    <mergeCell ref="B46:E46"/>
    <mergeCell ref="B47:E47"/>
    <mergeCell ref="B48:E48"/>
    <mergeCell ref="B38:E38"/>
    <mergeCell ref="B39:E39"/>
    <mergeCell ref="A41:E41"/>
    <mergeCell ref="A42:G42"/>
    <mergeCell ref="B43:E43"/>
    <mergeCell ref="B57:D57"/>
    <mergeCell ref="B58:D58"/>
    <mergeCell ref="A63:F63"/>
    <mergeCell ref="A64:G64"/>
    <mergeCell ref="A52:G52"/>
    <mergeCell ref="B53:D53"/>
    <mergeCell ref="B54:D54"/>
    <mergeCell ref="B55:D55"/>
    <mergeCell ref="B56:D56"/>
    <mergeCell ref="B62:D62"/>
    <mergeCell ref="B61:D61"/>
    <mergeCell ref="B60:D60"/>
    <mergeCell ref="B59:D59"/>
    <mergeCell ref="B71:E71"/>
    <mergeCell ref="B72:E72"/>
    <mergeCell ref="B73:E73"/>
    <mergeCell ref="B74:E74"/>
    <mergeCell ref="B75:E75"/>
    <mergeCell ref="B65:E65"/>
    <mergeCell ref="B66:E66"/>
    <mergeCell ref="B67:F67"/>
    <mergeCell ref="A68:F68"/>
    <mergeCell ref="A69:G69"/>
    <mergeCell ref="B81:E81"/>
    <mergeCell ref="B82:E82"/>
    <mergeCell ref="B83:E83"/>
    <mergeCell ref="B84:E84"/>
    <mergeCell ref="B85:E85"/>
    <mergeCell ref="B76:E76"/>
    <mergeCell ref="A77:E77"/>
    <mergeCell ref="A78:G78"/>
    <mergeCell ref="A79:G79"/>
    <mergeCell ref="B80:E80"/>
    <mergeCell ref="B91:E91"/>
    <mergeCell ref="A92:E92"/>
    <mergeCell ref="A93:G93"/>
    <mergeCell ref="B94:E94"/>
    <mergeCell ref="A86:E86"/>
    <mergeCell ref="A87:G87"/>
    <mergeCell ref="B88:E88"/>
    <mergeCell ref="B89:E89"/>
    <mergeCell ref="B90:E90"/>
    <mergeCell ref="A115:G115"/>
    <mergeCell ref="A96:E96"/>
    <mergeCell ref="A101:G101"/>
    <mergeCell ref="B102:E102"/>
    <mergeCell ref="B103:E103"/>
    <mergeCell ref="A97:G97"/>
    <mergeCell ref="B98:E98"/>
    <mergeCell ref="A100:E100"/>
    <mergeCell ref="A114:F114"/>
    <mergeCell ref="B105:E105"/>
    <mergeCell ref="B95:E95"/>
    <mergeCell ref="B99:E99"/>
    <mergeCell ref="B131:F131"/>
    <mergeCell ref="B132:F132"/>
    <mergeCell ref="B133:F133"/>
    <mergeCell ref="A134:F134"/>
    <mergeCell ref="A135:G135"/>
    <mergeCell ref="B117:E117"/>
    <mergeCell ref="B118:E118"/>
    <mergeCell ref="B119:E119"/>
    <mergeCell ref="B120:E120"/>
    <mergeCell ref="B121:E121"/>
    <mergeCell ref="B123:E123"/>
    <mergeCell ref="B124:E124"/>
    <mergeCell ref="A125:E125"/>
    <mergeCell ref="A126:G126"/>
    <mergeCell ref="B127:F127"/>
    <mergeCell ref="B128:F128"/>
    <mergeCell ref="B129:F129"/>
    <mergeCell ref="B130:F130"/>
    <mergeCell ref="B122:E122"/>
    <mergeCell ref="B104:E104"/>
    <mergeCell ref="A106:F106"/>
    <mergeCell ref="A107:G107"/>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&amp;R&amp;9Planilha Modelo (Nome da Empresa)</oddHeader>
    <oddFooter>&amp;C&amp;9&amp;A - Pag. &amp;P</oddFooter>
  </headerFooter>
  <rowBreaks count="1" manualBreakCount="1">
    <brk id="68" max="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6"/>
  <sheetViews>
    <sheetView view="pageBreakPreview" topLeftCell="A109" zoomScaleNormal="100" zoomScaleSheetLayoutView="100" workbookViewId="0">
      <selection activeCell="A3" sqref="A3:G4"/>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30" customHeight="1" thickBot="1" x14ac:dyDescent="0.25">
      <c r="A1" s="511" t="s">
        <v>13</v>
      </c>
      <c r="B1" s="511"/>
      <c r="C1" s="511"/>
      <c r="D1" s="511"/>
      <c r="E1" s="511"/>
      <c r="F1" s="511"/>
      <c r="G1" s="511"/>
    </row>
    <row r="2" spans="1:8" ht="18.75" customHeight="1" x14ac:dyDescent="0.2">
      <c r="A2" s="509" t="s">
        <v>400</v>
      </c>
      <c r="B2" s="510"/>
      <c r="C2" s="510"/>
      <c r="D2" s="2"/>
      <c r="E2" s="2"/>
      <c r="F2" s="512"/>
      <c r="G2" s="513"/>
    </row>
    <row r="3" spans="1:8" ht="18" customHeight="1" x14ac:dyDescent="0.2">
      <c r="A3" s="514" t="s">
        <v>151</v>
      </c>
      <c r="B3" s="515"/>
      <c r="C3" s="515"/>
      <c r="D3" s="515"/>
      <c r="E3" s="515"/>
      <c r="F3" s="515"/>
      <c r="G3" s="516"/>
    </row>
    <row r="4" spans="1:8" ht="18" customHeight="1" thickBot="1" x14ac:dyDescent="0.25">
      <c r="A4" s="517"/>
      <c r="B4" s="518"/>
      <c r="C4" s="518"/>
      <c r="D4" s="518"/>
      <c r="E4" s="518"/>
      <c r="F4" s="518"/>
      <c r="G4" s="519"/>
    </row>
    <row r="5" spans="1:8" ht="14.1" customHeight="1" x14ac:dyDescent="0.2">
      <c r="A5" s="520" t="s">
        <v>4</v>
      </c>
      <c r="B5" s="521"/>
      <c r="C5" s="521"/>
      <c r="D5" s="521"/>
      <c r="E5" s="521"/>
      <c r="F5" s="538"/>
      <c r="G5" s="523"/>
    </row>
    <row r="6" spans="1:8" ht="12.75" customHeight="1" x14ac:dyDescent="0.2">
      <c r="A6" s="494" t="s">
        <v>15</v>
      </c>
      <c r="B6" s="495"/>
      <c r="C6" s="495"/>
      <c r="D6" s="495"/>
      <c r="E6" s="496"/>
      <c r="F6" s="486"/>
      <c r="G6" s="487"/>
    </row>
    <row r="7" spans="1:8" ht="14.1" customHeight="1" x14ac:dyDescent="0.2">
      <c r="A7" s="494" t="s">
        <v>10</v>
      </c>
      <c r="B7" s="495"/>
      <c r="C7" s="495"/>
      <c r="D7" s="495"/>
      <c r="E7" s="496"/>
      <c r="F7" s="526" t="s">
        <v>16</v>
      </c>
      <c r="G7" s="487"/>
    </row>
    <row r="8" spans="1:8" ht="19.5" customHeight="1" x14ac:dyDescent="0.2">
      <c r="A8" s="527" t="s">
        <v>410</v>
      </c>
      <c r="B8" s="528"/>
      <c r="C8" s="528"/>
      <c r="D8" s="528"/>
      <c r="E8" s="528"/>
      <c r="F8" s="528"/>
      <c r="G8" s="529"/>
    </row>
    <row r="9" spans="1:8" ht="19.5" customHeight="1" x14ac:dyDescent="0.2">
      <c r="A9" s="530"/>
      <c r="B9" s="531"/>
      <c r="C9" s="531"/>
      <c r="D9" s="531"/>
      <c r="E9" s="531"/>
      <c r="F9" s="531"/>
      <c r="G9" s="532"/>
    </row>
    <row r="10" spans="1:8" ht="14.1" customHeight="1" x14ac:dyDescent="0.2">
      <c r="A10" s="489" t="s">
        <v>17</v>
      </c>
      <c r="B10" s="490"/>
      <c r="C10" s="490"/>
      <c r="D10" s="490"/>
      <c r="E10" s="491"/>
      <c r="F10" s="524">
        <v>2023</v>
      </c>
      <c r="G10" s="525"/>
    </row>
    <row r="11" spans="1:8" ht="14.1" customHeight="1" x14ac:dyDescent="0.2">
      <c r="A11" s="489" t="s">
        <v>18</v>
      </c>
      <c r="B11" s="490"/>
      <c r="C11" s="490"/>
      <c r="D11" s="490"/>
      <c r="E11" s="491"/>
      <c r="F11" s="524" t="s">
        <v>152</v>
      </c>
      <c r="G11" s="525"/>
    </row>
    <row r="12" spans="1:8" ht="14.1" customHeight="1" x14ac:dyDescent="0.2">
      <c r="A12" s="489" t="s">
        <v>19</v>
      </c>
      <c r="B12" s="490"/>
      <c r="C12" s="490"/>
      <c r="D12" s="490"/>
      <c r="E12" s="491"/>
      <c r="F12" s="524" t="s">
        <v>20</v>
      </c>
      <c r="G12" s="525"/>
    </row>
    <row r="13" spans="1:8" ht="14.1" customHeight="1" x14ac:dyDescent="0.2">
      <c r="A13" s="489" t="s">
        <v>9</v>
      </c>
      <c r="B13" s="490"/>
      <c r="C13" s="490"/>
      <c r="D13" s="490"/>
      <c r="E13" s="491"/>
      <c r="F13" s="524" t="s">
        <v>8</v>
      </c>
      <c r="G13" s="525"/>
    </row>
    <row r="14" spans="1:8" ht="14.1" customHeight="1" x14ac:dyDescent="0.2">
      <c r="A14" s="533" t="s">
        <v>5</v>
      </c>
      <c r="B14" s="445"/>
      <c r="C14" s="445"/>
      <c r="D14" s="445"/>
      <c r="E14" s="445"/>
      <c r="F14" s="446"/>
      <c r="G14" s="447"/>
    </row>
    <row r="15" spans="1:8" ht="14.1" customHeight="1" x14ac:dyDescent="0.2">
      <c r="A15" s="489" t="s">
        <v>6</v>
      </c>
      <c r="B15" s="490"/>
      <c r="C15" s="490"/>
      <c r="D15" s="490"/>
      <c r="E15" s="491"/>
      <c r="F15" s="503">
        <v>0</v>
      </c>
      <c r="G15" s="504"/>
    </row>
    <row r="16" spans="1:8" ht="14.1" customHeight="1" x14ac:dyDescent="0.2">
      <c r="A16" s="489" t="s">
        <v>0</v>
      </c>
      <c r="B16" s="490"/>
      <c r="C16" s="490"/>
      <c r="D16" s="490"/>
      <c r="E16" s="491"/>
      <c r="F16" s="505" t="s">
        <v>328</v>
      </c>
      <c r="G16" s="506"/>
      <c r="H16" s="3"/>
    </row>
    <row r="17" spans="1:8" ht="14.1" customHeight="1" x14ac:dyDescent="0.2">
      <c r="A17" s="489" t="s">
        <v>21</v>
      </c>
      <c r="B17" s="490"/>
      <c r="C17" s="490"/>
      <c r="D17" s="490"/>
      <c r="E17" s="491"/>
      <c r="F17" s="505"/>
      <c r="G17" s="506"/>
      <c r="H17" s="3"/>
    </row>
    <row r="18" spans="1:8" ht="14.1" customHeight="1" x14ac:dyDescent="0.2">
      <c r="A18" s="489" t="s">
        <v>1</v>
      </c>
      <c r="B18" s="490"/>
      <c r="C18" s="490"/>
      <c r="D18" s="490"/>
      <c r="E18" s="491"/>
      <c r="F18" s="499">
        <v>0</v>
      </c>
      <c r="G18" s="500"/>
    </row>
    <row r="19" spans="1:8" ht="14.1" customHeight="1" x14ac:dyDescent="0.2">
      <c r="A19" s="494" t="s">
        <v>7</v>
      </c>
      <c r="B19" s="495"/>
      <c r="C19" s="495"/>
      <c r="D19" s="495"/>
      <c r="E19" s="496"/>
      <c r="F19" s="501">
        <v>44927</v>
      </c>
      <c r="G19" s="502"/>
    </row>
    <row r="20" spans="1:8" ht="14.1" customHeight="1" x14ac:dyDescent="0.2">
      <c r="A20" s="489" t="s">
        <v>22</v>
      </c>
      <c r="B20" s="490"/>
      <c r="C20" s="490"/>
      <c r="D20" s="490"/>
      <c r="E20" s="491"/>
      <c r="F20" s="492" t="s">
        <v>144</v>
      </c>
      <c r="G20" s="493"/>
    </row>
    <row r="21" spans="1:8" ht="14.1" customHeight="1" x14ac:dyDescent="0.2">
      <c r="A21" s="494" t="s">
        <v>23</v>
      </c>
      <c r="B21" s="495"/>
      <c r="C21" s="495"/>
      <c r="D21" s="495"/>
      <c r="E21" s="496"/>
      <c r="F21" s="497">
        <v>1</v>
      </c>
      <c r="G21" s="498"/>
    </row>
    <row r="22" spans="1:8" ht="14.1" customHeight="1" x14ac:dyDescent="0.2">
      <c r="A22" s="494" t="s">
        <v>405</v>
      </c>
      <c r="B22" s="495"/>
      <c r="C22" s="495"/>
      <c r="D22" s="495"/>
      <c r="E22" s="496"/>
      <c r="F22" s="497">
        <v>1</v>
      </c>
      <c r="G22" s="498"/>
    </row>
    <row r="23" spans="1:8" ht="12.75" customHeight="1" x14ac:dyDescent="0.2">
      <c r="A23" s="494" t="s">
        <v>24</v>
      </c>
      <c r="B23" s="495"/>
      <c r="C23" s="495"/>
      <c r="D23" s="495"/>
      <c r="E23" s="496"/>
      <c r="F23" s="507" t="s">
        <v>329</v>
      </c>
      <c r="G23" s="508"/>
    </row>
    <row r="24" spans="1:8" ht="13.9" customHeight="1" x14ac:dyDescent="0.2">
      <c r="A24" s="485" t="s">
        <v>327</v>
      </c>
      <c r="B24" s="486"/>
      <c r="C24" s="486"/>
      <c r="D24" s="486"/>
      <c r="E24" s="486"/>
      <c r="F24" s="486"/>
      <c r="G24" s="487"/>
    </row>
    <row r="25" spans="1:8" x14ac:dyDescent="0.2">
      <c r="A25" s="533" t="s">
        <v>2</v>
      </c>
      <c r="B25" s="445"/>
      <c r="C25" s="445"/>
      <c r="D25" s="445"/>
      <c r="E25" s="445"/>
      <c r="F25" s="446"/>
      <c r="G25" s="447"/>
    </row>
    <row r="26" spans="1:8" x14ac:dyDescent="0.2">
      <c r="A26" s="258">
        <v>1</v>
      </c>
      <c r="B26" s="488" t="s">
        <v>25</v>
      </c>
      <c r="C26" s="488"/>
      <c r="D26" s="488"/>
      <c r="E26" s="488"/>
      <c r="F26" s="184" t="s">
        <v>26</v>
      </c>
      <c r="G26" s="221" t="s">
        <v>3</v>
      </c>
    </row>
    <row r="27" spans="1:8" s="34" customFormat="1" x14ac:dyDescent="0.2">
      <c r="A27" s="222" t="s">
        <v>27</v>
      </c>
      <c r="B27" s="484" t="s">
        <v>214</v>
      </c>
      <c r="C27" s="484"/>
      <c r="D27" s="484"/>
      <c r="E27" s="484"/>
      <c r="F27" s="223">
        <v>1</v>
      </c>
      <c r="G27" s="224">
        <f>F18*F27</f>
        <v>0</v>
      </c>
      <c r="H27" s="99"/>
    </row>
    <row r="28" spans="1:8" s="34" customFormat="1" x14ac:dyDescent="0.2">
      <c r="A28" s="222" t="s">
        <v>28</v>
      </c>
      <c r="B28" s="482" t="s">
        <v>115</v>
      </c>
      <c r="C28" s="482"/>
      <c r="D28" s="482"/>
      <c r="E28" s="482"/>
      <c r="F28" s="225"/>
      <c r="G28" s="224">
        <f>ROUND(F18*F28,2)</f>
        <v>0</v>
      </c>
      <c r="H28" s="99"/>
    </row>
    <row r="29" spans="1:8" s="34" customFormat="1" x14ac:dyDescent="0.2">
      <c r="A29" s="222" t="s">
        <v>29</v>
      </c>
      <c r="B29" s="482" t="s">
        <v>14</v>
      </c>
      <c r="C29" s="482"/>
      <c r="D29" s="482"/>
      <c r="E29" s="482"/>
      <c r="F29" s="225">
        <v>0</v>
      </c>
      <c r="G29" s="224">
        <f>ROUND(F15*F29,2)</f>
        <v>0</v>
      </c>
      <c r="H29" s="99"/>
    </row>
    <row r="30" spans="1:8" s="34" customFormat="1" x14ac:dyDescent="0.2">
      <c r="A30" s="222" t="s">
        <v>30</v>
      </c>
      <c r="B30" s="482" t="s">
        <v>215</v>
      </c>
      <c r="C30" s="482"/>
      <c r="D30" s="482"/>
      <c r="E30" s="482"/>
      <c r="F30" s="225"/>
      <c r="G30" s="224">
        <f>ROUND(F18*F30,2)</f>
        <v>0</v>
      </c>
      <c r="H30" s="99"/>
    </row>
    <row r="31" spans="1:8" s="34" customFormat="1" x14ac:dyDescent="0.2">
      <c r="A31" s="222" t="s">
        <v>31</v>
      </c>
      <c r="B31" s="482" t="s">
        <v>32</v>
      </c>
      <c r="C31" s="482"/>
      <c r="D31" s="482"/>
      <c r="E31" s="482"/>
      <c r="F31" s="223">
        <f>ROUND((ROUND((0*15.22),2)/52.5)*60,2)</f>
        <v>0</v>
      </c>
      <c r="G31" s="224">
        <f>ROUND((F18/192*0.2)*F31,2)</f>
        <v>0</v>
      </c>
      <c r="H31" s="99"/>
    </row>
    <row r="32" spans="1:8" s="34" customFormat="1" x14ac:dyDescent="0.2">
      <c r="A32" s="222" t="s">
        <v>33</v>
      </c>
      <c r="B32" s="482" t="s">
        <v>216</v>
      </c>
      <c r="C32" s="482"/>
      <c r="D32" s="482"/>
      <c r="E32" s="482"/>
      <c r="F32" s="223">
        <f>ROUND(SUM(F31)/25*5,2)</f>
        <v>0</v>
      </c>
      <c r="G32" s="224">
        <f>ROUND((F18/192*0.2)*F32,2)</f>
        <v>0</v>
      </c>
      <c r="H32" s="99"/>
    </row>
    <row r="33" spans="1:8" s="34" customFormat="1" x14ac:dyDescent="0.2">
      <c r="A33" s="222" t="s">
        <v>47</v>
      </c>
      <c r="B33" s="482" t="s">
        <v>217</v>
      </c>
      <c r="C33" s="482"/>
      <c r="D33" s="482"/>
      <c r="E33" s="482"/>
      <c r="F33" s="225"/>
      <c r="G33" s="224">
        <v>0</v>
      </c>
    </row>
    <row r="34" spans="1:8" x14ac:dyDescent="0.2">
      <c r="A34" s="534" t="s">
        <v>34</v>
      </c>
      <c r="B34" s="432"/>
      <c r="C34" s="432"/>
      <c r="D34" s="432"/>
      <c r="E34" s="432"/>
      <c r="F34" s="483"/>
      <c r="G34" s="226">
        <f>SUM(G27:G33)</f>
        <v>0</v>
      </c>
    </row>
    <row r="35" spans="1:8" x14ac:dyDescent="0.2">
      <c r="A35" s="533" t="s">
        <v>35</v>
      </c>
      <c r="B35" s="445"/>
      <c r="C35" s="445"/>
      <c r="D35" s="445"/>
      <c r="E35" s="445"/>
      <c r="F35" s="446"/>
      <c r="G35" s="447"/>
    </row>
    <row r="36" spans="1:8" x14ac:dyDescent="0.2">
      <c r="A36" s="452" t="s">
        <v>36</v>
      </c>
      <c r="B36" s="453"/>
      <c r="C36" s="453"/>
      <c r="D36" s="453"/>
      <c r="E36" s="453"/>
      <c r="F36" s="453"/>
      <c r="G36" s="454"/>
      <c r="H36" s="4"/>
    </row>
    <row r="37" spans="1:8" s="7" customFormat="1" x14ac:dyDescent="0.2">
      <c r="A37" s="36" t="s">
        <v>27</v>
      </c>
      <c r="B37" s="455" t="s">
        <v>37</v>
      </c>
      <c r="C37" s="456"/>
      <c r="D37" s="456"/>
      <c r="E37" s="481"/>
      <c r="F37" s="227">
        <f>ROUND((1/12),6)*0</f>
        <v>0</v>
      </c>
      <c r="G37" s="228">
        <f>ROUND(G$34*F37,2)</f>
        <v>0</v>
      </c>
      <c r="H37" s="164"/>
    </row>
    <row r="38" spans="1:8" x14ac:dyDescent="0.2">
      <c r="A38" s="229" t="s">
        <v>28</v>
      </c>
      <c r="B38" s="466" t="s">
        <v>116</v>
      </c>
      <c r="C38" s="467"/>
      <c r="D38" s="467"/>
      <c r="E38" s="479"/>
      <c r="F38" s="230">
        <f>ROUND((1/11)+(1/11)/3, 3)*0</f>
        <v>0</v>
      </c>
      <c r="G38" s="8">
        <f>ROUND(G$34*F38,2)</f>
        <v>0</v>
      </c>
      <c r="H38" s="4"/>
    </row>
    <row r="39" spans="1:8" x14ac:dyDescent="0.2">
      <c r="A39" s="231"/>
      <c r="B39" s="480" t="s">
        <v>38</v>
      </c>
      <c r="C39" s="480"/>
      <c r="D39" s="480"/>
      <c r="E39" s="480"/>
      <c r="F39" s="37">
        <f>SUM(F37:F38)</f>
        <v>0</v>
      </c>
      <c r="G39" s="228"/>
      <c r="H39" s="4"/>
    </row>
    <row r="40" spans="1:8" x14ac:dyDescent="0.2">
      <c r="A40" s="259" t="s">
        <v>29</v>
      </c>
      <c r="B40" s="38" t="s">
        <v>39</v>
      </c>
      <c r="C40" s="39"/>
      <c r="D40" s="39"/>
      <c r="E40" s="39"/>
      <c r="F40" s="40">
        <f>ROUND((F51*F39),4)</f>
        <v>0</v>
      </c>
      <c r="G40" s="9">
        <f>ROUND(G$34*F40,2)</f>
        <v>0</v>
      </c>
      <c r="H40" s="4"/>
    </row>
    <row r="41" spans="1:8" x14ac:dyDescent="0.2">
      <c r="A41" s="459" t="s">
        <v>40</v>
      </c>
      <c r="B41" s="460"/>
      <c r="C41" s="460"/>
      <c r="D41" s="460"/>
      <c r="E41" s="458"/>
      <c r="F41" s="41">
        <f>ROUND(SUM(F39:F40),4)</f>
        <v>0</v>
      </c>
      <c r="G41" s="233">
        <f>SUM(G37:G40)</f>
        <v>0</v>
      </c>
      <c r="H41" s="4">
        <f>ROUND(G34*F41,2)</f>
        <v>0</v>
      </c>
    </row>
    <row r="42" spans="1:8" x14ac:dyDescent="0.2">
      <c r="A42" s="452" t="s">
        <v>117</v>
      </c>
      <c r="B42" s="453"/>
      <c r="C42" s="453"/>
      <c r="D42" s="453"/>
      <c r="E42" s="453"/>
      <c r="F42" s="453"/>
      <c r="G42" s="454"/>
      <c r="H42" s="4">
        <f>SUM(G41,G34)</f>
        <v>0</v>
      </c>
    </row>
    <row r="43" spans="1:8" x14ac:dyDescent="0.2">
      <c r="A43" s="42" t="s">
        <v>27</v>
      </c>
      <c r="B43" s="455" t="s">
        <v>41</v>
      </c>
      <c r="C43" s="456"/>
      <c r="D43" s="456"/>
      <c r="E43" s="481"/>
      <c r="F43" s="43">
        <v>0</v>
      </c>
      <c r="G43" s="23">
        <f>ROUND((G$34)*F43,2)</f>
        <v>0</v>
      </c>
      <c r="H43" s="4"/>
    </row>
    <row r="44" spans="1:8" x14ac:dyDescent="0.2">
      <c r="A44" s="36" t="s">
        <v>28</v>
      </c>
      <c r="B44" s="464" t="s">
        <v>42</v>
      </c>
      <c r="C44" s="465"/>
      <c r="D44" s="465"/>
      <c r="E44" s="478"/>
      <c r="F44" s="227">
        <v>0</v>
      </c>
      <c r="G44" s="234">
        <f>ROUND((G$34)*F44,2)</f>
        <v>0</v>
      </c>
      <c r="H44" s="4"/>
    </row>
    <row r="45" spans="1:8" x14ac:dyDescent="0.2">
      <c r="A45" s="36" t="s">
        <v>29</v>
      </c>
      <c r="B45" s="464" t="s">
        <v>43</v>
      </c>
      <c r="C45" s="465"/>
      <c r="D45" s="465"/>
      <c r="E45" s="478"/>
      <c r="F45" s="235">
        <v>0</v>
      </c>
      <c r="G45" s="234">
        <f t="shared" ref="G45:G50" si="0">ROUND((G$34)*F45,2)</f>
        <v>0</v>
      </c>
      <c r="H45" s="4"/>
    </row>
    <row r="46" spans="1:8" x14ac:dyDescent="0.2">
      <c r="A46" s="36" t="s">
        <v>30</v>
      </c>
      <c r="B46" s="464" t="s">
        <v>44</v>
      </c>
      <c r="C46" s="465"/>
      <c r="D46" s="465"/>
      <c r="E46" s="478"/>
      <c r="F46" s="227">
        <v>0</v>
      </c>
      <c r="G46" s="234">
        <f t="shared" si="0"/>
        <v>0</v>
      </c>
      <c r="H46" s="4"/>
    </row>
    <row r="47" spans="1:8" x14ac:dyDescent="0.2">
      <c r="A47" s="36" t="s">
        <v>31</v>
      </c>
      <c r="B47" s="464" t="s">
        <v>45</v>
      </c>
      <c r="C47" s="465"/>
      <c r="D47" s="465"/>
      <c r="E47" s="478"/>
      <c r="F47" s="227">
        <v>0</v>
      </c>
      <c r="G47" s="234">
        <f t="shared" si="0"/>
        <v>0</v>
      </c>
      <c r="H47" s="4"/>
    </row>
    <row r="48" spans="1:8" x14ac:dyDescent="0.2">
      <c r="A48" s="36" t="s">
        <v>33</v>
      </c>
      <c r="B48" s="464" t="s">
        <v>46</v>
      </c>
      <c r="C48" s="465"/>
      <c r="D48" s="465"/>
      <c r="E48" s="478"/>
      <c r="F48" s="227">
        <v>0</v>
      </c>
      <c r="G48" s="234">
        <f t="shared" si="0"/>
        <v>0</v>
      </c>
      <c r="H48" s="4"/>
    </row>
    <row r="49" spans="1:8" x14ac:dyDescent="0.2">
      <c r="A49" s="36" t="s">
        <v>47</v>
      </c>
      <c r="B49" s="464" t="s">
        <v>48</v>
      </c>
      <c r="C49" s="465"/>
      <c r="D49" s="465"/>
      <c r="E49" s="478"/>
      <c r="F49" s="227">
        <v>0</v>
      </c>
      <c r="G49" s="234">
        <f t="shared" si="0"/>
        <v>0</v>
      </c>
      <c r="H49" s="4"/>
    </row>
    <row r="50" spans="1:8" x14ac:dyDescent="0.2">
      <c r="A50" s="229" t="s">
        <v>49</v>
      </c>
      <c r="B50" s="466" t="s">
        <v>50</v>
      </c>
      <c r="C50" s="467"/>
      <c r="D50" s="467"/>
      <c r="E50" s="479"/>
      <c r="F50" s="230">
        <v>0</v>
      </c>
      <c r="G50" s="234">
        <f t="shared" si="0"/>
        <v>0</v>
      </c>
      <c r="H50" s="4"/>
    </row>
    <row r="51" spans="1:8" x14ac:dyDescent="0.2">
      <c r="A51" s="459" t="s">
        <v>51</v>
      </c>
      <c r="B51" s="460"/>
      <c r="C51" s="460"/>
      <c r="D51" s="460"/>
      <c r="E51" s="458"/>
      <c r="F51" s="41">
        <f>SUM(F43:F50)</f>
        <v>0</v>
      </c>
      <c r="G51" s="233">
        <f>SUM(G43:G50)</f>
        <v>0</v>
      </c>
      <c r="H51" s="4">
        <f>ROUND(G34*F51,2)</f>
        <v>0</v>
      </c>
    </row>
    <row r="52" spans="1:8" x14ac:dyDescent="0.2">
      <c r="A52" s="452" t="s">
        <v>52</v>
      </c>
      <c r="B52" s="453"/>
      <c r="C52" s="453"/>
      <c r="D52" s="453"/>
      <c r="E52" s="453"/>
      <c r="F52" s="453"/>
      <c r="G52" s="454"/>
      <c r="H52" s="4"/>
    </row>
    <row r="53" spans="1:8" s="34" customFormat="1" x14ac:dyDescent="0.2">
      <c r="A53" s="42" t="s">
        <v>27</v>
      </c>
      <c r="B53" s="472" t="s">
        <v>53</v>
      </c>
      <c r="C53" s="473"/>
      <c r="D53" s="473"/>
      <c r="E53" s="236">
        <v>0</v>
      </c>
      <c r="F53" s="98">
        <v>52</v>
      </c>
      <c r="G53" s="15">
        <f>IF(ROUND((E53*F53)-(G27*0.06),2)&lt;0,0,ROUND((E53*F53)-(G27*0.06),2))</f>
        <v>0</v>
      </c>
      <c r="H53" s="35"/>
    </row>
    <row r="54" spans="1:8" s="34" customFormat="1" x14ac:dyDescent="0.2">
      <c r="A54" s="36" t="s">
        <v>54</v>
      </c>
      <c r="B54" s="470" t="s">
        <v>55</v>
      </c>
      <c r="C54" s="471"/>
      <c r="D54" s="471"/>
      <c r="E54" s="236">
        <v>0</v>
      </c>
      <c r="F54" s="237">
        <v>26</v>
      </c>
      <c r="G54" s="224">
        <f>ROUND((E54*F54),2)</f>
        <v>0</v>
      </c>
      <c r="H54" s="35"/>
    </row>
    <row r="55" spans="1:8" s="34" customFormat="1" x14ac:dyDescent="0.2">
      <c r="A55" s="36" t="s">
        <v>56</v>
      </c>
      <c r="B55" s="470" t="s">
        <v>57</v>
      </c>
      <c r="C55" s="471"/>
      <c r="D55" s="471"/>
      <c r="E55" s="236">
        <v>0</v>
      </c>
      <c r="F55" s="237">
        <v>1</v>
      </c>
      <c r="G55" s="224">
        <f>ROUND((E55*F55),2)</f>
        <v>0</v>
      </c>
      <c r="H55" s="35"/>
    </row>
    <row r="56" spans="1:8" s="34" customFormat="1" x14ac:dyDescent="0.2">
      <c r="A56" s="36" t="s">
        <v>29</v>
      </c>
      <c r="B56" s="470" t="s">
        <v>210</v>
      </c>
      <c r="C56" s="471"/>
      <c r="D56" s="471"/>
      <c r="E56" s="236">
        <v>0</v>
      </c>
      <c r="F56" s="237">
        <v>1</v>
      </c>
      <c r="G56" s="224">
        <f>ROUND((E56*F56),2)</f>
        <v>0</v>
      </c>
      <c r="H56" s="35"/>
    </row>
    <row r="57" spans="1:8" s="34" customFormat="1" x14ac:dyDescent="0.2">
      <c r="A57" s="36" t="s">
        <v>30</v>
      </c>
      <c r="B57" s="470" t="s">
        <v>278</v>
      </c>
      <c r="C57" s="471"/>
      <c r="D57" s="471"/>
      <c r="E57" s="236">
        <f>ROUND((F18*30%)*5%,2)*0</f>
        <v>0</v>
      </c>
      <c r="F57" s="237">
        <v>1</v>
      </c>
      <c r="G57" s="224">
        <f t="shared" ref="G57:G61" si="1">ROUND((E57*F57),2)</f>
        <v>0</v>
      </c>
      <c r="H57" s="35"/>
    </row>
    <row r="58" spans="1:8" s="34" customFormat="1" x14ac:dyDescent="0.2">
      <c r="A58" s="36" t="s">
        <v>31</v>
      </c>
      <c r="B58" s="470" t="s">
        <v>211</v>
      </c>
      <c r="C58" s="471"/>
      <c r="D58" s="471"/>
      <c r="E58" s="236">
        <f>E54</f>
        <v>0</v>
      </c>
      <c r="F58" s="237">
        <v>1</v>
      </c>
      <c r="G58" s="224">
        <f>ROUND((E58*F58)/12,2)</f>
        <v>0</v>
      </c>
      <c r="H58" s="35"/>
    </row>
    <row r="59" spans="1:8" s="34" customFormat="1" x14ac:dyDescent="0.2">
      <c r="A59" s="36" t="s">
        <v>33</v>
      </c>
      <c r="B59" s="476" t="s">
        <v>279</v>
      </c>
      <c r="C59" s="477"/>
      <c r="D59" s="477"/>
      <c r="E59" s="236">
        <v>0</v>
      </c>
      <c r="F59" s="238">
        <v>1</v>
      </c>
      <c r="G59" s="239">
        <f t="shared" ref="G59" si="2">ROUND((E59*F59),2)</f>
        <v>0</v>
      </c>
      <c r="H59" s="35"/>
    </row>
    <row r="60" spans="1:8" s="34" customFormat="1" x14ac:dyDescent="0.2">
      <c r="A60" s="36" t="s">
        <v>47</v>
      </c>
      <c r="B60" s="470" t="s">
        <v>213</v>
      </c>
      <c r="C60" s="471"/>
      <c r="D60" s="471"/>
      <c r="E60" s="236">
        <v>0</v>
      </c>
      <c r="F60" s="237">
        <v>1</v>
      </c>
      <c r="G60" s="224">
        <f>ROUND((E60*F60)/12,2)</f>
        <v>0</v>
      </c>
      <c r="H60" s="35"/>
    </row>
    <row r="61" spans="1:8" s="34" customFormat="1" x14ac:dyDescent="0.2">
      <c r="A61" s="222" t="s">
        <v>49</v>
      </c>
      <c r="B61" s="470" t="s">
        <v>213</v>
      </c>
      <c r="C61" s="471"/>
      <c r="D61" s="471"/>
      <c r="E61" s="236">
        <v>0</v>
      </c>
      <c r="F61" s="237">
        <v>1</v>
      </c>
      <c r="G61" s="240">
        <f t="shared" si="1"/>
        <v>0</v>
      </c>
      <c r="H61" s="35"/>
    </row>
    <row r="62" spans="1:8" s="34" customFormat="1" x14ac:dyDescent="0.2">
      <c r="A62" s="36" t="s">
        <v>212</v>
      </c>
      <c r="B62" s="474" t="s">
        <v>213</v>
      </c>
      <c r="C62" s="475"/>
      <c r="D62" s="475"/>
      <c r="E62" s="241">
        <v>0</v>
      </c>
      <c r="F62" s="237">
        <v>1</v>
      </c>
      <c r="G62" s="224">
        <v>0</v>
      </c>
      <c r="H62" s="35"/>
    </row>
    <row r="63" spans="1:8" x14ac:dyDescent="0.2">
      <c r="A63" s="430" t="s">
        <v>59</v>
      </c>
      <c r="B63" s="431"/>
      <c r="C63" s="431"/>
      <c r="D63" s="431"/>
      <c r="E63" s="431"/>
      <c r="F63" s="432"/>
      <c r="G63" s="226">
        <f>SUM(G53:G62)</f>
        <v>0</v>
      </c>
      <c r="H63" s="4"/>
    </row>
    <row r="64" spans="1:8" x14ac:dyDescent="0.2">
      <c r="A64" s="533" t="s">
        <v>60</v>
      </c>
      <c r="B64" s="445"/>
      <c r="C64" s="445"/>
      <c r="D64" s="445"/>
      <c r="E64" s="445"/>
      <c r="F64" s="446"/>
      <c r="G64" s="447"/>
      <c r="H64" s="4"/>
    </row>
    <row r="65" spans="1:8" x14ac:dyDescent="0.2">
      <c r="A65" s="16" t="s">
        <v>61</v>
      </c>
      <c r="B65" s="448" t="s">
        <v>62</v>
      </c>
      <c r="C65" s="449"/>
      <c r="D65" s="449"/>
      <c r="E65" s="449"/>
      <c r="F65" s="17">
        <f>F41</f>
        <v>0</v>
      </c>
      <c r="G65" s="18">
        <f>G41</f>
        <v>0</v>
      </c>
      <c r="H65" s="4"/>
    </row>
    <row r="66" spans="1:8" x14ac:dyDescent="0.2">
      <c r="A66" s="242" t="s">
        <v>63</v>
      </c>
      <c r="B66" s="421" t="s">
        <v>127</v>
      </c>
      <c r="C66" s="422"/>
      <c r="D66" s="422"/>
      <c r="E66" s="422"/>
      <c r="F66" s="19">
        <f>F51</f>
        <v>0</v>
      </c>
      <c r="G66" s="243">
        <f>G51</f>
        <v>0</v>
      </c>
      <c r="H66" s="4"/>
    </row>
    <row r="67" spans="1:8" x14ac:dyDescent="0.2">
      <c r="A67" s="242" t="s">
        <v>64</v>
      </c>
      <c r="B67" s="421" t="s">
        <v>65</v>
      </c>
      <c r="C67" s="422"/>
      <c r="D67" s="422"/>
      <c r="E67" s="422"/>
      <c r="F67" s="423"/>
      <c r="G67" s="243">
        <f>G63</f>
        <v>0</v>
      </c>
      <c r="H67" s="4"/>
    </row>
    <row r="68" spans="1:8" x14ac:dyDescent="0.2">
      <c r="A68" s="430" t="s">
        <v>66</v>
      </c>
      <c r="B68" s="431"/>
      <c r="C68" s="431"/>
      <c r="D68" s="431"/>
      <c r="E68" s="431"/>
      <c r="F68" s="432"/>
      <c r="G68" s="226">
        <f>SUM(G65:G67)</f>
        <v>0</v>
      </c>
      <c r="H68" s="4"/>
    </row>
    <row r="69" spans="1:8" x14ac:dyDescent="0.2">
      <c r="A69" s="533" t="s">
        <v>67</v>
      </c>
      <c r="B69" s="445"/>
      <c r="C69" s="445"/>
      <c r="D69" s="445"/>
      <c r="E69" s="445"/>
      <c r="F69" s="446"/>
      <c r="G69" s="447"/>
      <c r="H69" s="4"/>
    </row>
    <row r="70" spans="1:8" s="22" customFormat="1" x14ac:dyDescent="0.2">
      <c r="A70" s="258">
        <v>3</v>
      </c>
      <c r="B70" s="20" t="s">
        <v>68</v>
      </c>
      <c r="C70" s="20"/>
      <c r="D70" s="20"/>
      <c r="E70" s="20"/>
      <c r="F70" s="20"/>
      <c r="G70" s="21"/>
      <c r="H70" s="4"/>
    </row>
    <row r="71" spans="1:8" x14ac:dyDescent="0.2">
      <c r="A71" s="11" t="s">
        <v>27</v>
      </c>
      <c r="B71" s="436" t="s">
        <v>69</v>
      </c>
      <c r="C71" s="437"/>
      <c r="D71" s="437"/>
      <c r="E71" s="437"/>
      <c r="F71" s="48">
        <f>ROUND((1/12)*0.05,4)*0</f>
        <v>0</v>
      </c>
      <c r="G71" s="23">
        <f t="shared" ref="G71:G76" si="3">ROUND(G$34*F71,2)</f>
        <v>0</v>
      </c>
      <c r="H71" s="4"/>
    </row>
    <row r="72" spans="1:8" x14ac:dyDescent="0.2">
      <c r="A72" s="5" t="s">
        <v>28</v>
      </c>
      <c r="B72" s="438" t="s">
        <v>70</v>
      </c>
      <c r="C72" s="439"/>
      <c r="D72" s="439"/>
      <c r="E72" s="439"/>
      <c r="F72" s="244">
        <f>ROUND((F71*F50),4)</f>
        <v>0</v>
      </c>
      <c r="G72" s="234">
        <f t="shared" si="3"/>
        <v>0</v>
      </c>
      <c r="H72" s="4"/>
    </row>
    <row r="73" spans="1:8" x14ac:dyDescent="0.2">
      <c r="A73" s="5" t="s">
        <v>29</v>
      </c>
      <c r="B73" s="438" t="s">
        <v>137</v>
      </c>
      <c r="C73" s="439"/>
      <c r="D73" s="439"/>
      <c r="E73" s="439"/>
      <c r="F73" s="244">
        <f>ROUND((0.08*0.4*0.9)*(1+0.09+0.09+0.3),2)*0</f>
        <v>0</v>
      </c>
      <c r="G73" s="234">
        <f t="shared" si="3"/>
        <v>0</v>
      </c>
      <c r="H73" s="4"/>
    </row>
    <row r="74" spans="1:8" x14ac:dyDescent="0.2">
      <c r="A74" s="5" t="s">
        <v>30</v>
      </c>
      <c r="B74" s="438" t="s">
        <v>71</v>
      </c>
      <c r="C74" s="439"/>
      <c r="D74" s="439"/>
      <c r="E74" s="439"/>
      <c r="F74" s="244">
        <f>ROUND(100%/30*7/12*100%,4)*0</f>
        <v>0</v>
      </c>
      <c r="G74" s="234">
        <f t="shared" si="3"/>
        <v>0</v>
      </c>
      <c r="H74" s="4"/>
    </row>
    <row r="75" spans="1:8" s="3" customFormat="1" x14ac:dyDescent="0.2">
      <c r="A75" s="5" t="s">
        <v>31</v>
      </c>
      <c r="B75" s="438" t="s">
        <v>118</v>
      </c>
      <c r="C75" s="439"/>
      <c r="D75" s="439"/>
      <c r="E75" s="439"/>
      <c r="F75" s="244">
        <f>ROUND(F74*F51,4)</f>
        <v>0</v>
      </c>
      <c r="G75" s="234">
        <f t="shared" si="3"/>
        <v>0</v>
      </c>
      <c r="H75" s="4"/>
    </row>
    <row r="76" spans="1:8" x14ac:dyDescent="0.2">
      <c r="A76" s="5" t="s">
        <v>33</v>
      </c>
      <c r="B76" s="468" t="s">
        <v>138</v>
      </c>
      <c r="C76" s="469"/>
      <c r="D76" s="469"/>
      <c r="E76" s="469"/>
      <c r="F76" s="245">
        <v>0</v>
      </c>
      <c r="G76" s="246">
        <f t="shared" si="3"/>
        <v>0</v>
      </c>
      <c r="H76" s="4"/>
    </row>
    <row r="77" spans="1:8" x14ac:dyDescent="0.2">
      <c r="A77" s="430" t="s">
        <v>72</v>
      </c>
      <c r="B77" s="431"/>
      <c r="C77" s="431"/>
      <c r="D77" s="431"/>
      <c r="E77" s="431"/>
      <c r="F77" s="24">
        <f>SUM(F71:F76)</f>
        <v>0</v>
      </c>
      <c r="G77" s="247">
        <f>SUM(G71:G76)</f>
        <v>0</v>
      </c>
      <c r="H77" s="4">
        <f>ROUND(G34*F77,2)</f>
        <v>0</v>
      </c>
    </row>
    <row r="78" spans="1:8" x14ac:dyDescent="0.2">
      <c r="A78" s="533" t="s">
        <v>73</v>
      </c>
      <c r="B78" s="445"/>
      <c r="C78" s="445"/>
      <c r="D78" s="445"/>
      <c r="E78" s="445"/>
      <c r="F78" s="446"/>
      <c r="G78" s="447"/>
      <c r="H78" s="4"/>
    </row>
    <row r="79" spans="1:8" s="22" customFormat="1" x14ac:dyDescent="0.2">
      <c r="A79" s="452" t="s">
        <v>119</v>
      </c>
      <c r="B79" s="453"/>
      <c r="C79" s="453"/>
      <c r="D79" s="453"/>
      <c r="E79" s="453"/>
      <c r="F79" s="453"/>
      <c r="G79" s="454"/>
      <c r="H79" s="4"/>
    </row>
    <row r="80" spans="1:8" x14ac:dyDescent="0.2">
      <c r="A80" s="42" t="s">
        <v>27</v>
      </c>
      <c r="B80" s="537" t="s">
        <v>282</v>
      </c>
      <c r="C80" s="456"/>
      <c r="D80" s="456"/>
      <c r="E80" s="456"/>
      <c r="F80" s="43">
        <v>0</v>
      </c>
      <c r="G80" s="23">
        <f t="shared" ref="G80:G85" si="4">ROUND(G$34*F80,2)</f>
        <v>0</v>
      </c>
      <c r="H80" s="4"/>
    </row>
    <row r="81" spans="1:8" x14ac:dyDescent="0.2">
      <c r="A81" s="36" t="s">
        <v>28</v>
      </c>
      <c r="B81" s="464" t="s">
        <v>120</v>
      </c>
      <c r="C81" s="465"/>
      <c r="D81" s="465"/>
      <c r="E81" s="465"/>
      <c r="F81" s="227">
        <f>ROUND(((1/30)/12)*1,4)*0</f>
        <v>0</v>
      </c>
      <c r="G81" s="234">
        <f t="shared" si="4"/>
        <v>0</v>
      </c>
      <c r="H81" s="4"/>
    </row>
    <row r="82" spans="1:8" x14ac:dyDescent="0.2">
      <c r="A82" s="36" t="s">
        <v>29</v>
      </c>
      <c r="B82" s="464" t="s">
        <v>121</v>
      </c>
      <c r="C82" s="465"/>
      <c r="D82" s="465"/>
      <c r="E82" s="465"/>
      <c r="F82" s="227">
        <f>ROUND((((1/30)/12)*5)*0.02,4)*0</f>
        <v>0</v>
      </c>
      <c r="G82" s="234">
        <f t="shared" si="4"/>
        <v>0</v>
      </c>
      <c r="H82" s="4"/>
    </row>
    <row r="83" spans="1:8" x14ac:dyDescent="0.2">
      <c r="A83" s="36" t="s">
        <v>30</v>
      </c>
      <c r="B83" s="464" t="s">
        <v>122</v>
      </c>
      <c r="C83" s="465"/>
      <c r="D83" s="465"/>
      <c r="E83" s="465"/>
      <c r="F83" s="227">
        <f>ROUND((((1/30)/12)*15)*0.05,4)*0</f>
        <v>0</v>
      </c>
      <c r="G83" s="234">
        <f t="shared" si="4"/>
        <v>0</v>
      </c>
      <c r="H83" s="4"/>
    </row>
    <row r="84" spans="1:8" x14ac:dyDescent="0.2">
      <c r="A84" s="36" t="s">
        <v>31</v>
      </c>
      <c r="B84" s="536" t="s">
        <v>284</v>
      </c>
      <c r="C84" s="465"/>
      <c r="D84" s="465"/>
      <c r="E84" s="465"/>
      <c r="F84" s="227">
        <v>0</v>
      </c>
      <c r="G84" s="234">
        <f t="shared" si="4"/>
        <v>0</v>
      </c>
      <c r="H84" s="4"/>
    </row>
    <row r="85" spans="1:8" x14ac:dyDescent="0.2">
      <c r="A85" s="36" t="s">
        <v>33</v>
      </c>
      <c r="B85" s="466" t="s">
        <v>123</v>
      </c>
      <c r="C85" s="467"/>
      <c r="D85" s="467"/>
      <c r="E85" s="467"/>
      <c r="F85" s="230">
        <f>ROUND((((1/30)/12)*5)*0.5,4)*0</f>
        <v>0</v>
      </c>
      <c r="G85" s="246">
        <f t="shared" si="4"/>
        <v>0</v>
      </c>
      <c r="H85" s="4"/>
    </row>
    <row r="86" spans="1:8" x14ac:dyDescent="0.2">
      <c r="A86" s="535" t="s">
        <v>74</v>
      </c>
      <c r="B86" s="458"/>
      <c r="C86" s="458"/>
      <c r="D86" s="458"/>
      <c r="E86" s="458"/>
      <c r="F86" s="41">
        <f>SUM(F80:F85)</f>
        <v>0</v>
      </c>
      <c r="G86" s="233">
        <f>SUM(G80:G85)</f>
        <v>0</v>
      </c>
      <c r="H86" s="4">
        <f>ROUND(G34*F86,2)</f>
        <v>0</v>
      </c>
    </row>
    <row r="87" spans="1:8" s="22" customFormat="1" x14ac:dyDescent="0.2">
      <c r="A87" s="461" t="s">
        <v>75</v>
      </c>
      <c r="B87" s="462"/>
      <c r="C87" s="462"/>
      <c r="D87" s="462"/>
      <c r="E87" s="462"/>
      <c r="F87" s="462"/>
      <c r="G87" s="463"/>
      <c r="H87" s="4"/>
    </row>
    <row r="88" spans="1:8" x14ac:dyDescent="0.2">
      <c r="A88" s="11" t="s">
        <v>27</v>
      </c>
      <c r="B88" s="436" t="s">
        <v>76</v>
      </c>
      <c r="C88" s="437"/>
      <c r="D88" s="437"/>
      <c r="E88" s="437"/>
      <c r="F88" s="43">
        <f xml:space="preserve"> ROUND((((ROUND((1/11)+(1/11)/3, 3))*4)/12)*1%,4)*0</f>
        <v>0</v>
      </c>
      <c r="G88" s="23">
        <f>ROUND(G$34*F88,2)</f>
        <v>0</v>
      </c>
      <c r="H88" s="4"/>
    </row>
    <row r="89" spans="1:8" x14ac:dyDescent="0.2">
      <c r="A89" s="5" t="s">
        <v>28</v>
      </c>
      <c r="B89" s="438" t="s">
        <v>77</v>
      </c>
      <c r="C89" s="439"/>
      <c r="D89" s="439"/>
      <c r="E89" s="439"/>
      <c r="F89" s="227">
        <f>ROUND(F88*F51,4)</f>
        <v>0</v>
      </c>
      <c r="G89" s="234">
        <f>ROUND(G$34*F89,2)</f>
        <v>0</v>
      </c>
      <c r="H89" s="4"/>
    </row>
    <row r="90" spans="1:8" x14ac:dyDescent="0.2">
      <c r="A90" s="5" t="s">
        <v>29</v>
      </c>
      <c r="B90" s="438" t="s">
        <v>78</v>
      </c>
      <c r="C90" s="439"/>
      <c r="D90" s="439"/>
      <c r="E90" s="439"/>
      <c r="F90" s="227">
        <f>ROUND(ROUND(ROUND(((1+1/12)*4)/12,4)*1%,4)*F51,4)</f>
        <v>0</v>
      </c>
      <c r="G90" s="234">
        <f>ROUND(G$34*F90,2)</f>
        <v>0</v>
      </c>
      <c r="H90" s="4"/>
    </row>
    <row r="91" spans="1:8" x14ac:dyDescent="0.2">
      <c r="A91" s="5" t="s">
        <v>30</v>
      </c>
      <c r="B91" s="438" t="s">
        <v>58</v>
      </c>
      <c r="C91" s="439"/>
      <c r="D91" s="439"/>
      <c r="E91" s="439"/>
      <c r="F91" s="227">
        <v>0</v>
      </c>
      <c r="G91" s="246">
        <f>ROUND(G$34*F91,2)</f>
        <v>0</v>
      </c>
      <c r="H91" s="4"/>
    </row>
    <row r="92" spans="1:8" x14ac:dyDescent="0.2">
      <c r="A92" s="534" t="s">
        <v>79</v>
      </c>
      <c r="B92" s="432"/>
      <c r="C92" s="432"/>
      <c r="D92" s="432"/>
      <c r="E92" s="432"/>
      <c r="F92" s="10">
        <f>SUM(F88:F91)</f>
        <v>0</v>
      </c>
      <c r="G92" s="248">
        <f>SUM(G88:G91)</f>
        <v>0</v>
      </c>
      <c r="H92" s="4">
        <f>ROUND(G34*F92,2)</f>
        <v>0</v>
      </c>
    </row>
    <row r="93" spans="1:8" s="22" customFormat="1" x14ac:dyDescent="0.2">
      <c r="A93" s="461" t="s">
        <v>80</v>
      </c>
      <c r="B93" s="462"/>
      <c r="C93" s="462"/>
      <c r="D93" s="462"/>
      <c r="E93" s="462"/>
      <c r="F93" s="462"/>
      <c r="G93" s="463"/>
      <c r="H93" s="4"/>
    </row>
    <row r="94" spans="1:8" x14ac:dyDescent="0.2">
      <c r="A94" s="11" t="s">
        <v>27</v>
      </c>
      <c r="B94" s="436" t="s">
        <v>81</v>
      </c>
      <c r="C94" s="437"/>
      <c r="D94" s="437"/>
      <c r="E94" s="437"/>
      <c r="F94" s="12">
        <f>((1/220)*22)*0</f>
        <v>0</v>
      </c>
      <c r="G94" s="23">
        <f>ROUND(G$34*F94,2)</f>
        <v>0</v>
      </c>
      <c r="H94" s="4"/>
    </row>
    <row r="95" spans="1:8" x14ac:dyDescent="0.2">
      <c r="A95" s="11" t="s">
        <v>28</v>
      </c>
      <c r="B95" s="418" t="s">
        <v>326</v>
      </c>
      <c r="C95" s="419"/>
      <c r="D95" s="419"/>
      <c r="E95" s="420"/>
      <c r="F95" s="165">
        <f>F94*F51</f>
        <v>0</v>
      </c>
      <c r="G95" s="23">
        <f>ROUND(G$34*F95,2)</f>
        <v>0</v>
      </c>
      <c r="H95" s="4"/>
    </row>
    <row r="96" spans="1:8" x14ac:dyDescent="0.2">
      <c r="A96" s="534" t="s">
        <v>82</v>
      </c>
      <c r="B96" s="432"/>
      <c r="C96" s="432"/>
      <c r="D96" s="432"/>
      <c r="E96" s="432"/>
      <c r="F96" s="10">
        <f>SUM(F94:F94)</f>
        <v>0</v>
      </c>
      <c r="G96" s="248">
        <f>SUM(G94:G95)</f>
        <v>0</v>
      </c>
      <c r="H96" s="4">
        <f>ROUND(G34*F96,2)</f>
        <v>0</v>
      </c>
    </row>
    <row r="97" spans="1:8" s="45" customFormat="1" x14ac:dyDescent="0.2">
      <c r="A97" s="452" t="s">
        <v>124</v>
      </c>
      <c r="B97" s="453"/>
      <c r="C97" s="453"/>
      <c r="D97" s="453"/>
      <c r="E97" s="453"/>
      <c r="F97" s="453"/>
      <c r="G97" s="454"/>
      <c r="H97" s="35"/>
    </row>
    <row r="98" spans="1:8" s="34" customFormat="1" x14ac:dyDescent="0.2">
      <c r="A98" s="42" t="s">
        <v>27</v>
      </c>
      <c r="B98" s="455" t="s">
        <v>125</v>
      </c>
      <c r="C98" s="456"/>
      <c r="D98" s="456"/>
      <c r="E98" s="456"/>
      <c r="F98" s="12">
        <f>((((8*13)/12)/220)+((((8*13)/12)/220)*100%))*0</f>
        <v>0</v>
      </c>
      <c r="G98" s="23">
        <f>ROUND(G$34*F98,2)</f>
        <v>0</v>
      </c>
      <c r="H98" s="35"/>
    </row>
    <row r="99" spans="1:8" s="34" customFormat="1" x14ac:dyDescent="0.2">
      <c r="A99" s="11" t="s">
        <v>28</v>
      </c>
      <c r="B99" s="418" t="s">
        <v>326</v>
      </c>
      <c r="C99" s="419"/>
      <c r="D99" s="419"/>
      <c r="E99" s="420"/>
      <c r="F99" s="165">
        <f>F98*F51</f>
        <v>0</v>
      </c>
      <c r="G99" s="23">
        <f>ROUND(G$34*F99,2)</f>
        <v>0</v>
      </c>
      <c r="H99" s="35"/>
    </row>
    <row r="100" spans="1:8" s="34" customFormat="1" x14ac:dyDescent="0.2">
      <c r="A100" s="535" t="s">
        <v>126</v>
      </c>
      <c r="B100" s="458"/>
      <c r="C100" s="458"/>
      <c r="D100" s="458"/>
      <c r="E100" s="458"/>
      <c r="F100" s="41">
        <f>SUM(F98:F98)</f>
        <v>0</v>
      </c>
      <c r="G100" s="233">
        <f>SUM(G98:G99)</f>
        <v>0</v>
      </c>
      <c r="H100" s="35">
        <f>ROUND(G44*F100,2)</f>
        <v>0</v>
      </c>
    </row>
    <row r="101" spans="1:8" x14ac:dyDescent="0.2">
      <c r="A101" s="533" t="s">
        <v>83</v>
      </c>
      <c r="B101" s="445"/>
      <c r="C101" s="445"/>
      <c r="D101" s="445"/>
      <c r="E101" s="445"/>
      <c r="F101" s="446"/>
      <c r="G101" s="447"/>
      <c r="H101" s="4"/>
    </row>
    <row r="102" spans="1:8" x14ac:dyDescent="0.2">
      <c r="A102" s="16" t="s">
        <v>84</v>
      </c>
      <c r="B102" s="448" t="s">
        <v>128</v>
      </c>
      <c r="C102" s="449"/>
      <c r="D102" s="449"/>
      <c r="E102" s="449"/>
      <c r="F102" s="17">
        <f>F86</f>
        <v>0</v>
      </c>
      <c r="G102" s="18">
        <f>G86</f>
        <v>0</v>
      </c>
      <c r="H102" s="4"/>
    </row>
    <row r="103" spans="1:8" x14ac:dyDescent="0.2">
      <c r="A103" s="242" t="s">
        <v>85</v>
      </c>
      <c r="B103" s="421" t="s">
        <v>86</v>
      </c>
      <c r="C103" s="422"/>
      <c r="D103" s="422"/>
      <c r="E103" s="422"/>
      <c r="F103" s="19">
        <f>F92</f>
        <v>0</v>
      </c>
      <c r="G103" s="243">
        <f>G92</f>
        <v>0</v>
      </c>
      <c r="H103" s="4"/>
    </row>
    <row r="104" spans="1:8" x14ac:dyDescent="0.2">
      <c r="A104" s="242" t="s">
        <v>87</v>
      </c>
      <c r="B104" s="421" t="s">
        <v>88</v>
      </c>
      <c r="C104" s="422"/>
      <c r="D104" s="422"/>
      <c r="E104" s="422"/>
      <c r="F104" s="19">
        <f>F96</f>
        <v>0</v>
      </c>
      <c r="G104" s="243">
        <f>G96</f>
        <v>0</v>
      </c>
      <c r="H104" s="4"/>
    </row>
    <row r="105" spans="1:8" x14ac:dyDescent="0.2">
      <c r="A105" s="242" t="s">
        <v>130</v>
      </c>
      <c r="B105" s="427" t="s">
        <v>129</v>
      </c>
      <c r="C105" s="428"/>
      <c r="D105" s="428"/>
      <c r="E105" s="428"/>
      <c r="F105" s="19">
        <f>F100</f>
        <v>0</v>
      </c>
      <c r="G105" s="243">
        <f>G100</f>
        <v>0</v>
      </c>
      <c r="H105" s="4"/>
    </row>
    <row r="106" spans="1:8" x14ac:dyDescent="0.2">
      <c r="A106" s="430" t="s">
        <v>89</v>
      </c>
      <c r="B106" s="431"/>
      <c r="C106" s="431"/>
      <c r="D106" s="431"/>
      <c r="E106" s="431"/>
      <c r="F106" s="432"/>
      <c r="G106" s="226">
        <f>SUM(G102:G105)</f>
        <v>0</v>
      </c>
      <c r="H106" s="4"/>
    </row>
    <row r="107" spans="1:8" x14ac:dyDescent="0.2">
      <c r="A107" s="533" t="s">
        <v>90</v>
      </c>
      <c r="B107" s="445"/>
      <c r="C107" s="445"/>
      <c r="D107" s="445"/>
      <c r="E107" s="445"/>
      <c r="F107" s="446"/>
      <c r="G107" s="447"/>
      <c r="H107" s="4"/>
    </row>
    <row r="108" spans="1:8" x14ac:dyDescent="0.2">
      <c r="A108" s="11" t="s">
        <v>27</v>
      </c>
      <c r="B108" s="51" t="s">
        <v>355</v>
      </c>
      <c r="C108" s="58"/>
      <c r="D108" s="58"/>
      <c r="E108" s="14">
        <f>'Uniformes e EPI''s'!E13</f>
        <v>0</v>
      </c>
      <c r="F108" s="25">
        <v>1</v>
      </c>
      <c r="G108" s="224">
        <f>ROUND(SUM(C108:E108),2)*F108</f>
        <v>0</v>
      </c>
      <c r="H108" s="4"/>
    </row>
    <row r="109" spans="1:8" s="34" customFormat="1" x14ac:dyDescent="0.2">
      <c r="A109" s="36" t="s">
        <v>28</v>
      </c>
      <c r="B109" s="185" t="s">
        <v>354</v>
      </c>
      <c r="C109" s="186"/>
      <c r="D109" s="186"/>
      <c r="E109" s="44">
        <f>'Uniformes e EPI''s'!E31</f>
        <v>0</v>
      </c>
      <c r="F109" s="46">
        <v>1</v>
      </c>
      <c r="G109" s="224">
        <f>ROUND((E109*F109),2)</f>
        <v>0</v>
      </c>
      <c r="H109" s="35"/>
    </row>
    <row r="110" spans="1:8" s="34" customFormat="1" x14ac:dyDescent="0.2">
      <c r="A110" s="36" t="s">
        <v>29</v>
      </c>
      <c r="B110" s="185" t="s">
        <v>58</v>
      </c>
      <c r="C110" s="186"/>
      <c r="D110" s="186"/>
      <c r="E110" s="44">
        <v>0</v>
      </c>
      <c r="F110" s="47">
        <v>1</v>
      </c>
      <c r="G110" s="224">
        <f t="shared" ref="G110:G112" si="5">ROUND((E110*F110),2)</f>
        <v>0</v>
      </c>
      <c r="H110" s="35"/>
    </row>
    <row r="111" spans="1:8" s="34" customFormat="1" x14ac:dyDescent="0.2">
      <c r="A111" s="36" t="s">
        <v>30</v>
      </c>
      <c r="B111" s="185" t="s">
        <v>58</v>
      </c>
      <c r="C111" s="186"/>
      <c r="D111" s="186"/>
      <c r="E111" s="44">
        <v>0</v>
      </c>
      <c r="F111" s="47">
        <v>1</v>
      </c>
      <c r="G111" s="224">
        <f t="shared" si="5"/>
        <v>0</v>
      </c>
      <c r="H111" s="35"/>
    </row>
    <row r="112" spans="1:8" s="34" customFormat="1" x14ac:dyDescent="0.2">
      <c r="A112" s="36" t="s">
        <v>31</v>
      </c>
      <c r="B112" s="185" t="s">
        <v>58</v>
      </c>
      <c r="C112" s="186"/>
      <c r="D112" s="186"/>
      <c r="E112" s="44">
        <v>0</v>
      </c>
      <c r="F112" s="47">
        <v>1</v>
      </c>
      <c r="G112" s="224">
        <f t="shared" si="5"/>
        <v>0</v>
      </c>
      <c r="H112" s="35"/>
    </row>
    <row r="113" spans="1:8" s="34" customFormat="1" x14ac:dyDescent="0.2">
      <c r="A113" s="36" t="s">
        <v>33</v>
      </c>
      <c r="B113" s="185" t="s">
        <v>58</v>
      </c>
      <c r="C113" s="186"/>
      <c r="D113" s="186"/>
      <c r="E113" s="44">
        <v>0</v>
      </c>
      <c r="F113" s="47">
        <v>1</v>
      </c>
      <c r="G113" s="224">
        <f>ROUND((E113*F113)/12,2)</f>
        <v>0</v>
      </c>
      <c r="H113" s="35"/>
    </row>
    <row r="114" spans="1:8" s="34" customFormat="1" x14ac:dyDescent="0.2">
      <c r="A114" s="459" t="s">
        <v>91</v>
      </c>
      <c r="B114" s="460"/>
      <c r="C114" s="460"/>
      <c r="D114" s="460"/>
      <c r="E114" s="460"/>
      <c r="F114" s="458"/>
      <c r="G114" s="226">
        <f>SUM(G108:G113)</f>
        <v>0</v>
      </c>
      <c r="H114" s="35"/>
    </row>
    <row r="115" spans="1:8" x14ac:dyDescent="0.2">
      <c r="A115" s="533" t="s">
        <v>92</v>
      </c>
      <c r="B115" s="445"/>
      <c r="C115" s="445"/>
      <c r="D115" s="445"/>
      <c r="E115" s="445"/>
      <c r="F115" s="446"/>
      <c r="G115" s="447"/>
      <c r="H115" s="4"/>
    </row>
    <row r="116" spans="1:8" s="22" customFormat="1" x14ac:dyDescent="0.2">
      <c r="A116" s="258">
        <v>3</v>
      </c>
      <c r="B116" s="20" t="s">
        <v>93</v>
      </c>
      <c r="C116" s="20"/>
      <c r="D116" s="20"/>
      <c r="E116" s="20"/>
      <c r="F116" s="20"/>
      <c r="G116" s="21"/>
      <c r="H116" s="4"/>
    </row>
    <row r="117" spans="1:8" x14ac:dyDescent="0.2">
      <c r="A117" s="11" t="s">
        <v>27</v>
      </c>
      <c r="B117" s="436" t="s">
        <v>94</v>
      </c>
      <c r="C117" s="437"/>
      <c r="D117" s="437"/>
      <c r="E117" s="437"/>
      <c r="F117" s="48">
        <v>0</v>
      </c>
      <c r="G117" s="13">
        <f>ROUND(G132*F117,2)</f>
        <v>0</v>
      </c>
      <c r="H117" s="4"/>
    </row>
    <row r="118" spans="1:8" x14ac:dyDescent="0.2">
      <c r="A118" s="5" t="s">
        <v>28</v>
      </c>
      <c r="B118" s="438" t="s">
        <v>95</v>
      </c>
      <c r="C118" s="439"/>
      <c r="D118" s="439"/>
      <c r="E118" s="439"/>
      <c r="F118" s="244">
        <v>0</v>
      </c>
      <c r="G118" s="228">
        <f>ROUND(((G132+G117)*F118),2)</f>
        <v>0</v>
      </c>
      <c r="H118" s="4"/>
    </row>
    <row r="119" spans="1:8" x14ac:dyDescent="0.2">
      <c r="A119" s="5" t="s">
        <v>29</v>
      </c>
      <c r="B119" s="440" t="s">
        <v>96</v>
      </c>
      <c r="C119" s="441"/>
      <c r="D119" s="441"/>
      <c r="E119" s="441"/>
      <c r="F119" s="244"/>
      <c r="G119" s="228"/>
      <c r="H119" s="4"/>
    </row>
    <row r="120" spans="1:8" x14ac:dyDescent="0.2">
      <c r="A120" s="5" t="s">
        <v>97</v>
      </c>
      <c r="B120" s="438" t="s">
        <v>98</v>
      </c>
      <c r="C120" s="439"/>
      <c r="D120" s="439"/>
      <c r="E120" s="439"/>
      <c r="F120" s="249">
        <v>0</v>
      </c>
      <c r="G120" s="228">
        <f ca="1">ROUND(G$136*F120,2)</f>
        <v>0</v>
      </c>
      <c r="H120" s="4"/>
    </row>
    <row r="121" spans="1:8" s="3" customFormat="1" x14ac:dyDescent="0.2">
      <c r="A121" s="5" t="s">
        <v>99</v>
      </c>
      <c r="B121" s="438" t="s">
        <v>100</v>
      </c>
      <c r="C121" s="439"/>
      <c r="D121" s="439"/>
      <c r="E121" s="439"/>
      <c r="F121" s="244">
        <v>0</v>
      </c>
      <c r="G121" s="228">
        <f ca="1">ROUND(G$136*F121,2)</f>
        <v>0</v>
      </c>
      <c r="H121" s="4"/>
    </row>
    <row r="122" spans="1:8" x14ac:dyDescent="0.2">
      <c r="A122" s="5" t="s">
        <v>101</v>
      </c>
      <c r="B122" s="438" t="s">
        <v>11</v>
      </c>
      <c r="C122" s="439"/>
      <c r="D122" s="439"/>
      <c r="E122" s="439"/>
      <c r="F122" s="244">
        <v>0</v>
      </c>
      <c r="G122" s="228">
        <f ca="1">ROUND(G$136*F122,2)</f>
        <v>0</v>
      </c>
      <c r="H122" s="4"/>
    </row>
    <row r="123" spans="1:8" x14ac:dyDescent="0.2">
      <c r="A123" s="5" t="s">
        <v>220</v>
      </c>
      <c r="B123" s="438" t="s">
        <v>150</v>
      </c>
      <c r="C123" s="439"/>
      <c r="D123" s="439"/>
      <c r="E123" s="439"/>
      <c r="F123" s="244">
        <v>0</v>
      </c>
      <c r="G123" s="228">
        <f ca="1">ROUND(G$136*F123,2)</f>
        <v>0</v>
      </c>
      <c r="H123" s="4"/>
    </row>
    <row r="124" spans="1:8" x14ac:dyDescent="0.2">
      <c r="A124" s="5"/>
      <c r="B124" s="442" t="s">
        <v>102</v>
      </c>
      <c r="C124" s="443"/>
      <c r="D124" s="443"/>
      <c r="E124" s="443"/>
      <c r="F124" s="250">
        <f>SUM(F120:F123)</f>
        <v>0</v>
      </c>
      <c r="G124" s="251">
        <f ca="1">SUM(G120:G123)</f>
        <v>0</v>
      </c>
      <c r="H124" s="4">
        <f ca="1">ROUND(G136*F124,2)</f>
        <v>0</v>
      </c>
    </row>
    <row r="125" spans="1:8" x14ac:dyDescent="0.2">
      <c r="A125" s="430" t="s">
        <v>103</v>
      </c>
      <c r="B125" s="431"/>
      <c r="C125" s="431"/>
      <c r="D125" s="431"/>
      <c r="E125" s="431"/>
      <c r="F125" s="24">
        <f>SUM(F117,F118,F124)</f>
        <v>0</v>
      </c>
      <c r="G125" s="247">
        <f ca="1">SUM(G117:G123)</f>
        <v>0</v>
      </c>
      <c r="H125" s="4"/>
    </row>
    <row r="126" spans="1:8" x14ac:dyDescent="0.2">
      <c r="A126" s="533" t="s">
        <v>104</v>
      </c>
      <c r="B126" s="445"/>
      <c r="C126" s="445"/>
      <c r="D126" s="445"/>
      <c r="E126" s="445"/>
      <c r="F126" s="446"/>
      <c r="G126" s="447"/>
      <c r="H126" s="4"/>
    </row>
    <row r="127" spans="1:8" x14ac:dyDescent="0.2">
      <c r="A127" s="16" t="s">
        <v>27</v>
      </c>
      <c r="B127" s="448" t="s">
        <v>105</v>
      </c>
      <c r="C127" s="449"/>
      <c r="D127" s="449"/>
      <c r="E127" s="449"/>
      <c r="F127" s="450"/>
      <c r="G127" s="18">
        <f>G34</f>
        <v>0</v>
      </c>
      <c r="H127" s="4"/>
    </row>
    <row r="128" spans="1:8" x14ac:dyDescent="0.2">
      <c r="A128" s="242" t="s">
        <v>28</v>
      </c>
      <c r="B128" s="421" t="s">
        <v>106</v>
      </c>
      <c r="C128" s="422"/>
      <c r="D128" s="422"/>
      <c r="E128" s="422"/>
      <c r="F128" s="423"/>
      <c r="G128" s="243">
        <f>G68</f>
        <v>0</v>
      </c>
      <c r="H128" s="4"/>
    </row>
    <row r="129" spans="1:8" x14ac:dyDescent="0.2">
      <c r="A129" s="242" t="s">
        <v>29</v>
      </c>
      <c r="B129" s="421" t="s">
        <v>107</v>
      </c>
      <c r="C129" s="422"/>
      <c r="D129" s="422"/>
      <c r="E129" s="422"/>
      <c r="F129" s="423"/>
      <c r="G129" s="243">
        <f>G77</f>
        <v>0</v>
      </c>
      <c r="H129" s="4"/>
    </row>
    <row r="130" spans="1:8" x14ac:dyDescent="0.2">
      <c r="A130" s="242" t="s">
        <v>30</v>
      </c>
      <c r="B130" s="421" t="s">
        <v>108</v>
      </c>
      <c r="C130" s="422"/>
      <c r="D130" s="422"/>
      <c r="E130" s="422"/>
      <c r="F130" s="423"/>
      <c r="G130" s="243">
        <f>G106</f>
        <v>0</v>
      </c>
      <c r="H130" s="4"/>
    </row>
    <row r="131" spans="1:8" x14ac:dyDescent="0.2">
      <c r="A131" s="242" t="s">
        <v>31</v>
      </c>
      <c r="B131" s="421" t="s">
        <v>109</v>
      </c>
      <c r="C131" s="422"/>
      <c r="D131" s="422"/>
      <c r="E131" s="422"/>
      <c r="F131" s="423"/>
      <c r="G131" s="243">
        <f>G114</f>
        <v>0</v>
      </c>
      <c r="H131" s="4"/>
    </row>
    <row r="132" spans="1:8" x14ac:dyDescent="0.2">
      <c r="A132" s="242"/>
      <c r="B132" s="424" t="s">
        <v>110</v>
      </c>
      <c r="C132" s="425"/>
      <c r="D132" s="425"/>
      <c r="E132" s="425"/>
      <c r="F132" s="426"/>
      <c r="G132" s="243">
        <f>SUM(G127:G131)</f>
        <v>0</v>
      </c>
      <c r="H132" s="4"/>
    </row>
    <row r="133" spans="1:8" x14ac:dyDescent="0.2">
      <c r="A133" s="242" t="s">
        <v>33</v>
      </c>
      <c r="B133" s="427" t="s">
        <v>111</v>
      </c>
      <c r="C133" s="428"/>
      <c r="D133" s="428"/>
      <c r="E133" s="428"/>
      <c r="F133" s="429"/>
      <c r="G133" s="243">
        <f ca="1">G125</f>
        <v>0</v>
      </c>
      <c r="H133" s="4"/>
    </row>
    <row r="134" spans="1:8" x14ac:dyDescent="0.2">
      <c r="A134" s="430" t="s">
        <v>112</v>
      </c>
      <c r="B134" s="431"/>
      <c r="C134" s="431"/>
      <c r="D134" s="431"/>
      <c r="E134" s="431"/>
      <c r="F134" s="432"/>
      <c r="G134" s="226">
        <f ca="1">SUM(G132:G133)</f>
        <v>0</v>
      </c>
      <c r="H134" s="4">
        <f ca="1">SUM(G127:G133)-G132</f>
        <v>0</v>
      </c>
    </row>
    <row r="135" spans="1:8" x14ac:dyDescent="0.2">
      <c r="A135" s="433" t="s">
        <v>12</v>
      </c>
      <c r="B135" s="434"/>
      <c r="C135" s="434"/>
      <c r="D135" s="434"/>
      <c r="E135" s="434"/>
      <c r="F135" s="434"/>
      <c r="G135" s="435"/>
      <c r="H135" s="4"/>
    </row>
    <row r="136" spans="1:8" x14ac:dyDescent="0.2">
      <c r="A136" s="26"/>
      <c r="B136" s="27" t="s">
        <v>113</v>
      </c>
      <c r="C136" s="27"/>
      <c r="D136" s="27"/>
      <c r="E136" s="27"/>
      <c r="F136" s="28"/>
      <c r="G136" s="29">
        <f ca="1">G134</f>
        <v>0</v>
      </c>
      <c r="H136" s="4"/>
    </row>
    <row r="137" spans="1:8" x14ac:dyDescent="0.2">
      <c r="A137" s="252"/>
      <c r="B137" s="30" t="s">
        <v>114</v>
      </c>
      <c r="C137" s="30"/>
      <c r="D137" s="30"/>
      <c r="E137" s="30"/>
      <c r="F137" s="31">
        <f>F21</f>
        <v>1</v>
      </c>
      <c r="G137" s="253">
        <f ca="1">G136*F137</f>
        <v>0</v>
      </c>
      <c r="H137" s="4"/>
    </row>
    <row r="138" spans="1:8" ht="13.5" thickBot="1" x14ac:dyDescent="0.25">
      <c r="A138" s="254"/>
      <c r="B138" s="255" t="s">
        <v>406</v>
      </c>
      <c r="C138" s="255"/>
      <c r="D138" s="255"/>
      <c r="E138" s="255"/>
      <c r="F138" s="256"/>
      <c r="G138" s="257">
        <f>F21*F22</f>
        <v>1</v>
      </c>
      <c r="H138" s="4"/>
    </row>
    <row r="139" spans="1:8" x14ac:dyDescent="0.2">
      <c r="F139" s="164"/>
    </row>
    <row r="146" spans="7:7" x14ac:dyDescent="0.2">
      <c r="G146" s="32"/>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B39:E39"/>
    <mergeCell ref="A41:E41"/>
    <mergeCell ref="A42:G42"/>
    <mergeCell ref="B43:E43"/>
    <mergeCell ref="B44:E44"/>
    <mergeCell ref="B32:E32"/>
    <mergeCell ref="B33:E33"/>
    <mergeCell ref="A34:F34"/>
    <mergeCell ref="A35:G35"/>
    <mergeCell ref="A36:G36"/>
    <mergeCell ref="B37:E37"/>
    <mergeCell ref="A51:E51"/>
    <mergeCell ref="A52:G52"/>
    <mergeCell ref="B53:D53"/>
    <mergeCell ref="B54:D54"/>
    <mergeCell ref="B55:D55"/>
    <mergeCell ref="B56:D56"/>
    <mergeCell ref="B45:E45"/>
    <mergeCell ref="B46:E46"/>
    <mergeCell ref="B47:E47"/>
    <mergeCell ref="B48:E48"/>
    <mergeCell ref="B49:E49"/>
    <mergeCell ref="B50:E50"/>
    <mergeCell ref="A63:F63"/>
    <mergeCell ref="A64:G64"/>
    <mergeCell ref="B65:E65"/>
    <mergeCell ref="B66:E66"/>
    <mergeCell ref="B67:F67"/>
    <mergeCell ref="A68:F68"/>
    <mergeCell ref="B57:D57"/>
    <mergeCell ref="B58:D58"/>
    <mergeCell ref="B59:D59"/>
    <mergeCell ref="B60:D60"/>
    <mergeCell ref="B61:D61"/>
    <mergeCell ref="B62:D62"/>
    <mergeCell ref="B76:E76"/>
    <mergeCell ref="A77:E77"/>
    <mergeCell ref="A78:G78"/>
    <mergeCell ref="A79:G79"/>
    <mergeCell ref="B80:E80"/>
    <mergeCell ref="B81:E81"/>
    <mergeCell ref="A69:G69"/>
    <mergeCell ref="B71:E71"/>
    <mergeCell ref="B72:E72"/>
    <mergeCell ref="B73:E73"/>
    <mergeCell ref="B74:E74"/>
    <mergeCell ref="B75:E75"/>
    <mergeCell ref="B88:E88"/>
    <mergeCell ref="B89:E89"/>
    <mergeCell ref="B90:E90"/>
    <mergeCell ref="B91:E91"/>
    <mergeCell ref="A92:E92"/>
    <mergeCell ref="A93:G93"/>
    <mergeCell ref="B82:E82"/>
    <mergeCell ref="B83:E83"/>
    <mergeCell ref="B84:E84"/>
    <mergeCell ref="B85:E85"/>
    <mergeCell ref="A86:E86"/>
    <mergeCell ref="A87:G87"/>
    <mergeCell ref="A100:E100"/>
    <mergeCell ref="A101:G101"/>
    <mergeCell ref="B102:E102"/>
    <mergeCell ref="B103:E103"/>
    <mergeCell ref="B104:E104"/>
    <mergeCell ref="B105:E105"/>
    <mergeCell ref="B94:E94"/>
    <mergeCell ref="B95:E95"/>
    <mergeCell ref="A96:E96"/>
    <mergeCell ref="A97:G97"/>
    <mergeCell ref="B98:E98"/>
    <mergeCell ref="B99:E99"/>
    <mergeCell ref="B119:E119"/>
    <mergeCell ref="B120:E120"/>
    <mergeCell ref="B121:E121"/>
    <mergeCell ref="B122:E122"/>
    <mergeCell ref="B123:E123"/>
    <mergeCell ref="B124:E124"/>
    <mergeCell ref="A106:F106"/>
    <mergeCell ref="A107:G107"/>
    <mergeCell ref="A114:F114"/>
    <mergeCell ref="A115:G115"/>
    <mergeCell ref="B117:E117"/>
    <mergeCell ref="B118:E118"/>
    <mergeCell ref="B131:F131"/>
    <mergeCell ref="B132:F132"/>
    <mergeCell ref="B133:F133"/>
    <mergeCell ref="A134:F134"/>
    <mergeCell ref="A135:G135"/>
    <mergeCell ref="A125:E125"/>
    <mergeCell ref="A126:G126"/>
    <mergeCell ref="B127:F127"/>
    <mergeCell ref="B128:F128"/>
    <mergeCell ref="B129:F129"/>
    <mergeCell ref="B130:F130"/>
  </mergeCells>
  <printOptions horizontalCentered="1"/>
  <pageMargins left="0.78740157480314965" right="0.78740157480314965" top="0.59055118110236227" bottom="0.98425196850393704" header="0.11811023622047245" footer="0.31496062992125984"/>
  <pageSetup paperSize="9" scale="78" firstPageNumber="0" fitToHeight="2" orientation="portrait" r:id="rId1"/>
  <headerFooter alignWithMargins="0">
    <oddHeader>&amp;R&amp;9Planilha Modelo (Nome da Empresa)</oddHeader>
    <oddFooter>&amp;C&amp;9&amp;A - Pag. &amp;P</oddFooter>
  </headerFooter>
  <rowBreaks count="1" manualBreakCount="1">
    <brk id="68"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M188"/>
  <sheetViews>
    <sheetView showGridLines="0" view="pageBreakPreview" topLeftCell="A46" zoomScaleNormal="100" zoomScaleSheetLayoutView="100" workbookViewId="0">
      <selection activeCell="E76" sqref="E76"/>
    </sheetView>
  </sheetViews>
  <sheetFormatPr defaultColWidth="11.42578125" defaultRowHeight="16.5" x14ac:dyDescent="0.3"/>
  <cols>
    <col min="1" max="1" width="3" style="100" bestFit="1" customWidth="1"/>
    <col min="2" max="2" width="44.28515625" style="100" customWidth="1"/>
    <col min="3" max="8" width="14.5703125" style="100" customWidth="1"/>
    <col min="9" max="16384" width="11.42578125" style="100"/>
  </cols>
  <sheetData>
    <row r="1" spans="2:12" s="33" customFormat="1" ht="26.25" customHeight="1" x14ac:dyDescent="0.3">
      <c r="B1" s="560" t="s">
        <v>400</v>
      </c>
      <c r="C1" s="561"/>
      <c r="D1" s="561"/>
      <c r="E1" s="561"/>
      <c r="F1" s="561"/>
      <c r="G1" s="561"/>
      <c r="H1" s="562"/>
      <c r="I1" s="100"/>
      <c r="L1" s="59"/>
    </row>
    <row r="2" spans="2:12" s="33" customFormat="1" ht="26.25" customHeight="1" thickBot="1" x14ac:dyDescent="0.35">
      <c r="B2" s="563" t="s">
        <v>411</v>
      </c>
      <c r="C2" s="564"/>
      <c r="D2" s="564"/>
      <c r="E2" s="564"/>
      <c r="F2" s="564"/>
      <c r="G2" s="564"/>
      <c r="H2" s="565"/>
      <c r="I2" s="100"/>
      <c r="L2" s="59"/>
    </row>
    <row r="3" spans="2:12" s="33" customFormat="1" ht="38.25" customHeight="1" thickBot="1" x14ac:dyDescent="0.35">
      <c r="B3" s="566" t="s">
        <v>337</v>
      </c>
      <c r="C3" s="567"/>
      <c r="D3" s="567"/>
      <c r="E3" s="567"/>
      <c r="F3" s="567"/>
      <c r="G3" s="567"/>
      <c r="H3" s="568"/>
      <c r="I3" s="100"/>
      <c r="J3" s="559"/>
      <c r="K3" s="559"/>
      <c r="L3" s="59"/>
    </row>
    <row r="4" spans="2:12" ht="14.25" customHeight="1" x14ac:dyDescent="0.3">
      <c r="B4" s="577" t="s">
        <v>226</v>
      </c>
      <c r="C4" s="578"/>
      <c r="D4" s="578"/>
      <c r="E4" s="578"/>
      <c r="F4" s="578"/>
      <c r="G4" s="578"/>
      <c r="H4" s="579"/>
    </row>
    <row r="5" spans="2:12" ht="15.95" customHeight="1" thickBot="1" x14ac:dyDescent="0.35">
      <c r="B5" s="580"/>
      <c r="C5" s="581"/>
      <c r="D5" s="581"/>
      <c r="E5" s="581"/>
      <c r="F5" s="581"/>
      <c r="G5" s="581"/>
      <c r="H5" s="582"/>
    </row>
    <row r="6" spans="2:12" ht="15.95" customHeight="1" thickBot="1" x14ac:dyDescent="0.35">
      <c r="B6" s="135" t="s">
        <v>247</v>
      </c>
      <c r="C6" s="136"/>
      <c r="D6" s="137"/>
      <c r="E6" s="137"/>
      <c r="F6" s="137"/>
      <c r="G6" s="138"/>
      <c r="H6" s="116"/>
    </row>
    <row r="7" spans="2:12" ht="48.6" customHeight="1" thickBot="1" x14ac:dyDescent="0.35">
      <c r="B7" s="261" t="s">
        <v>369</v>
      </c>
      <c r="C7" s="262" t="s">
        <v>246</v>
      </c>
      <c r="D7" s="262" t="s">
        <v>255</v>
      </c>
      <c r="E7" s="262" t="s">
        <v>256</v>
      </c>
      <c r="F7" s="262" t="s">
        <v>257</v>
      </c>
      <c r="G7" s="263" t="s">
        <v>258</v>
      </c>
      <c r="H7" s="116"/>
    </row>
    <row r="8" spans="2:12" ht="15.95" customHeight="1" x14ac:dyDescent="0.3">
      <c r="B8" s="203" t="s">
        <v>334</v>
      </c>
      <c r="C8" s="103">
        <v>0</v>
      </c>
      <c r="D8" s="264">
        <v>800</v>
      </c>
      <c r="E8" s="265">
        <f>C8/D8</f>
        <v>0</v>
      </c>
      <c r="F8" s="266">
        <f>ROUNDUP(E8,0)</f>
        <v>0</v>
      </c>
      <c r="G8" s="267" t="s">
        <v>259</v>
      </c>
      <c r="H8" s="116"/>
    </row>
    <row r="9" spans="2:12" ht="15.95" customHeight="1" x14ac:dyDescent="0.3">
      <c r="B9" s="203" t="s">
        <v>333</v>
      </c>
      <c r="C9" s="103">
        <v>0</v>
      </c>
      <c r="D9" s="264">
        <v>800</v>
      </c>
      <c r="E9" s="265">
        <f>C9/D9</f>
        <v>0</v>
      </c>
      <c r="F9" s="266">
        <f>ROUNDUP(E9,0)</f>
        <v>0</v>
      </c>
      <c r="G9" s="267" t="s">
        <v>259</v>
      </c>
      <c r="H9" s="116"/>
    </row>
    <row r="10" spans="2:12" ht="15.95" customHeight="1" x14ac:dyDescent="0.3">
      <c r="B10" s="268" t="s">
        <v>223</v>
      </c>
      <c r="C10" s="269">
        <v>0</v>
      </c>
      <c r="D10" s="264">
        <v>1800</v>
      </c>
      <c r="E10" s="265">
        <f t="shared" ref="E10:E14" si="0">C10/D10</f>
        <v>0</v>
      </c>
      <c r="F10" s="266">
        <f t="shared" ref="F10" si="1">ROUNDUP(E10,0)</f>
        <v>0</v>
      </c>
      <c r="G10" s="267" t="s">
        <v>259</v>
      </c>
      <c r="H10" s="116"/>
    </row>
    <row r="11" spans="2:12" ht="15.95" customHeight="1" x14ac:dyDescent="0.3">
      <c r="B11" s="268" t="s">
        <v>224</v>
      </c>
      <c r="C11" s="269">
        <v>0</v>
      </c>
      <c r="D11" s="264">
        <v>130</v>
      </c>
      <c r="E11" s="265">
        <f t="shared" si="0"/>
        <v>0</v>
      </c>
      <c r="F11" s="266" t="s">
        <v>259</v>
      </c>
      <c r="G11" s="573">
        <f>ROUNDUP(SUM(E11:E12)/26,0)</f>
        <v>0</v>
      </c>
      <c r="H11" s="116"/>
    </row>
    <row r="12" spans="2:12" ht="15.95" customHeight="1" x14ac:dyDescent="0.3">
      <c r="B12" s="268" t="s">
        <v>225</v>
      </c>
      <c r="C12" s="269">
        <v>0</v>
      </c>
      <c r="D12" s="264">
        <v>300</v>
      </c>
      <c r="E12" s="265">
        <f t="shared" si="0"/>
        <v>0</v>
      </c>
      <c r="F12" s="266" t="s">
        <v>259</v>
      </c>
      <c r="G12" s="573"/>
      <c r="H12" s="116"/>
    </row>
    <row r="13" spans="2:12" ht="15.95" customHeight="1" x14ac:dyDescent="0.3">
      <c r="B13" s="204" t="s">
        <v>331</v>
      </c>
      <c r="C13" s="269">
        <v>0</v>
      </c>
      <c r="D13" s="264">
        <v>200</v>
      </c>
      <c r="E13" s="265">
        <f t="shared" si="0"/>
        <v>0</v>
      </c>
      <c r="F13" s="266">
        <f>ROUNDDOWN(E13,0)</f>
        <v>0</v>
      </c>
      <c r="G13" s="194" t="s">
        <v>259</v>
      </c>
      <c r="H13" s="116"/>
    </row>
    <row r="14" spans="2:12" ht="15.95" customHeight="1" thickBot="1" x14ac:dyDescent="0.35">
      <c r="B14" s="204" t="s">
        <v>332</v>
      </c>
      <c r="C14" s="195">
        <v>0</v>
      </c>
      <c r="D14" s="196">
        <v>200</v>
      </c>
      <c r="E14" s="197">
        <f t="shared" si="0"/>
        <v>0</v>
      </c>
      <c r="F14" s="193">
        <f>ROUNDDOWN(E14,0)</f>
        <v>0</v>
      </c>
      <c r="G14" s="194" t="s">
        <v>259</v>
      </c>
      <c r="H14" s="116"/>
    </row>
    <row r="15" spans="2:12" ht="15.95" customHeight="1" x14ac:dyDescent="0.3">
      <c r="B15" s="544" t="s">
        <v>413</v>
      </c>
      <c r="C15" s="545"/>
      <c r="D15" s="545"/>
      <c r="E15" s="545"/>
      <c r="F15" s="553">
        <f>SUM(F8:F14)</f>
        <v>0</v>
      </c>
      <c r="G15" s="554"/>
      <c r="H15" s="116"/>
    </row>
    <row r="16" spans="2:12" ht="15.95" customHeight="1" x14ac:dyDescent="0.3">
      <c r="B16" s="546" t="s">
        <v>414</v>
      </c>
      <c r="C16" s="547"/>
      <c r="D16" s="547"/>
      <c r="E16" s="547"/>
      <c r="F16" s="555">
        <f>G11</f>
        <v>0</v>
      </c>
      <c r="G16" s="556"/>
      <c r="H16" s="116"/>
    </row>
    <row r="17" spans="2:8" ht="15.95" customHeight="1" x14ac:dyDescent="0.3">
      <c r="B17" s="546" t="s">
        <v>415</v>
      </c>
      <c r="C17" s="547"/>
      <c r="D17" s="547"/>
      <c r="E17" s="547"/>
      <c r="F17" s="555">
        <f>'Encarregado de Limpeza_Manhã'!F22</f>
        <v>1</v>
      </c>
      <c r="G17" s="556"/>
      <c r="H17" s="116"/>
    </row>
    <row r="18" spans="2:8" ht="15.95" customHeight="1" x14ac:dyDescent="0.3">
      <c r="B18" s="546" t="s">
        <v>416</v>
      </c>
      <c r="C18" s="547"/>
      <c r="D18" s="547"/>
      <c r="E18" s="547"/>
      <c r="F18" s="555">
        <f>'Líder de Limpeza_Tarde'!F22</f>
        <v>1</v>
      </c>
      <c r="G18" s="556"/>
      <c r="H18" s="116"/>
    </row>
    <row r="19" spans="2:8" ht="15.95" customHeight="1" thickBot="1" x14ac:dyDescent="0.35">
      <c r="B19" s="548" t="s">
        <v>417</v>
      </c>
      <c r="C19" s="549"/>
      <c r="D19" s="549"/>
      <c r="E19" s="549"/>
      <c r="F19" s="585">
        <f>SUM(F15:G18)</f>
        <v>2</v>
      </c>
      <c r="G19" s="586"/>
      <c r="H19" s="116"/>
    </row>
    <row r="20" spans="2:8" ht="15.95" customHeight="1" thickBot="1" x14ac:dyDescent="0.35">
      <c r="B20" s="115"/>
      <c r="C20" s="102"/>
      <c r="D20" s="101"/>
      <c r="E20" s="102"/>
      <c r="F20" s="102"/>
      <c r="G20" s="102"/>
      <c r="H20" s="116"/>
    </row>
    <row r="21" spans="2:8" ht="29.45" customHeight="1" thickBot="1" x14ac:dyDescent="0.35">
      <c r="B21" s="199" t="s">
        <v>370</v>
      </c>
      <c r="C21" s="200" t="s">
        <v>262</v>
      </c>
      <c r="D21" s="198"/>
      <c r="E21" s="198"/>
      <c r="F21" s="102"/>
      <c r="G21" s="102"/>
      <c r="H21" s="116"/>
    </row>
    <row r="22" spans="2:8" ht="15.95" customHeight="1" x14ac:dyDescent="0.3">
      <c r="B22" s="123" t="str">
        <f>'Agente de Higienização_Turnos'!F16</f>
        <v>Agente de Higienização</v>
      </c>
      <c r="C22" s="134">
        <f ca="1">'Agente de Higienização_Turnos'!G136</f>
        <v>0</v>
      </c>
      <c r="D22" s="192"/>
      <c r="E22" s="192"/>
      <c r="F22" s="102"/>
      <c r="G22" s="102"/>
      <c r="H22" s="124"/>
    </row>
    <row r="23" spans="2:8" ht="15.95" customHeight="1" x14ac:dyDescent="0.3">
      <c r="B23" s="123" t="str">
        <f>'Líder de Limpeza_Tarde'!F16</f>
        <v>Agente de Higienização - Líder</v>
      </c>
      <c r="C23" s="134">
        <f ca="1">'Líder de Limpeza_Tarde'!G136</f>
        <v>0</v>
      </c>
      <c r="D23" s="192"/>
      <c r="E23" s="192"/>
      <c r="F23" s="102"/>
      <c r="G23" s="102"/>
      <c r="H23" s="124"/>
    </row>
    <row r="24" spans="2:8" ht="15.95" customHeight="1" x14ac:dyDescent="0.3">
      <c r="B24" s="123" t="str">
        <f>'Encarregado de Limpeza_Manhã'!F16</f>
        <v>Encarregado</v>
      </c>
      <c r="C24" s="201">
        <f ca="1">'Encarregado de Limpeza_Manhã'!G136</f>
        <v>0</v>
      </c>
      <c r="D24" s="192"/>
      <c r="E24" s="192"/>
      <c r="F24" s="102"/>
      <c r="G24" s="102"/>
      <c r="H24" s="116"/>
    </row>
    <row r="25" spans="2:8" ht="15.95" customHeight="1" thickBot="1" x14ac:dyDescent="0.35">
      <c r="B25" s="133" t="str">
        <f>'Limpador de Vidros_Manhã'!F16</f>
        <v>Limpador de Vidros</v>
      </c>
      <c r="C25" s="202">
        <f ca="1">'Limpador de Vidros_Manhã'!G136</f>
        <v>0</v>
      </c>
      <c r="D25" s="192"/>
      <c r="E25" s="192"/>
      <c r="F25" s="102"/>
      <c r="G25" s="102"/>
      <c r="H25" s="116"/>
    </row>
    <row r="26" spans="2:8" ht="15.95" customHeight="1" thickBot="1" x14ac:dyDescent="0.35">
      <c r="B26" s="115"/>
      <c r="C26" s="102"/>
      <c r="D26" s="101"/>
      <c r="E26" s="102"/>
      <c r="F26" s="102"/>
      <c r="G26" s="102"/>
      <c r="H26" s="116"/>
    </row>
    <row r="27" spans="2:8" ht="28.5" customHeight="1" thickBot="1" x14ac:dyDescent="0.35">
      <c r="B27" s="270" t="s">
        <v>236</v>
      </c>
      <c r="C27" s="271" t="s">
        <v>260</v>
      </c>
      <c r="D27" s="271" t="s">
        <v>245</v>
      </c>
      <c r="E27" s="271" t="s">
        <v>244</v>
      </c>
      <c r="F27" s="102"/>
      <c r="G27" s="102"/>
      <c r="H27" s="116"/>
    </row>
    <row r="28" spans="2:8" s="104" customFormat="1" ht="15.95" customHeight="1" x14ac:dyDescent="0.3">
      <c r="B28" s="272" t="s">
        <v>371</v>
      </c>
      <c r="C28" s="273"/>
      <c r="D28" s="273"/>
      <c r="E28" s="274"/>
      <c r="F28" s="102"/>
      <c r="G28" s="102"/>
      <c r="H28" s="116"/>
    </row>
    <row r="29" spans="2:8" s="104" customFormat="1" ht="15.95" customHeight="1" x14ac:dyDescent="0.3">
      <c r="B29" s="123" t="str">
        <f>B22</f>
        <v>Agente de Higienização</v>
      </c>
      <c r="C29" s="287">
        <f>ROUND(1/D8,9)*0</f>
        <v>0</v>
      </c>
      <c r="D29" s="105">
        <f ca="1">C22</f>
        <v>0</v>
      </c>
      <c r="E29" s="163">
        <f ca="1">ROUND(D29*C29,2)</f>
        <v>0</v>
      </c>
      <c r="F29" s="102"/>
      <c r="G29" s="102"/>
      <c r="H29" s="116"/>
    </row>
    <row r="30" spans="2:8" s="104" customFormat="1" ht="16.5" customHeight="1" x14ac:dyDescent="0.3">
      <c r="B30" s="123" t="str">
        <f>B24</f>
        <v>Encarregado</v>
      </c>
      <c r="C30" s="287">
        <f>ROUND(1/(30*D8),9)*0</f>
        <v>0</v>
      </c>
      <c r="D30" s="105">
        <f ca="1">C24</f>
        <v>0</v>
      </c>
      <c r="E30" s="163">
        <f ca="1">ROUND(D30*C30,2)</f>
        <v>0</v>
      </c>
      <c r="F30" s="102"/>
      <c r="G30" s="102"/>
      <c r="H30" s="116"/>
    </row>
    <row r="31" spans="2:8" s="104" customFormat="1" ht="15.95" customHeight="1" thickBot="1" x14ac:dyDescent="0.35">
      <c r="B31" s="587" t="s">
        <v>401</v>
      </c>
      <c r="C31" s="588"/>
      <c r="D31" s="589"/>
      <c r="E31" s="183">
        <f ca="1">E30+E29</f>
        <v>0</v>
      </c>
      <c r="F31" s="102"/>
      <c r="G31" s="102"/>
      <c r="H31" s="116"/>
    </row>
    <row r="32" spans="2:8" s="104" customFormat="1" ht="30.75" customHeight="1" thickBot="1" x14ac:dyDescent="0.35">
      <c r="B32" s="270" t="s">
        <v>236</v>
      </c>
      <c r="C32" s="271" t="s">
        <v>260</v>
      </c>
      <c r="D32" s="271" t="s">
        <v>245</v>
      </c>
      <c r="E32" s="271" t="s">
        <v>244</v>
      </c>
      <c r="F32" s="102"/>
      <c r="G32" s="102"/>
      <c r="H32" s="116"/>
    </row>
    <row r="33" spans="2:8" s="104" customFormat="1" ht="15.95" customHeight="1" x14ac:dyDescent="0.3">
      <c r="B33" s="272" t="s">
        <v>372</v>
      </c>
      <c r="C33" s="273"/>
      <c r="D33" s="273"/>
      <c r="E33" s="274"/>
      <c r="F33" s="102"/>
      <c r="G33" s="102"/>
      <c r="H33" s="116"/>
    </row>
    <row r="34" spans="2:8" s="104" customFormat="1" ht="15.95" customHeight="1" x14ac:dyDescent="0.3">
      <c r="B34" s="123" t="str">
        <f>B22</f>
        <v>Agente de Higienização</v>
      </c>
      <c r="C34" s="287">
        <f>ROUND(1/D9,9)*0</f>
        <v>0</v>
      </c>
      <c r="D34" s="105">
        <f ca="1">C22</f>
        <v>0</v>
      </c>
      <c r="E34" s="163">
        <f ca="1">ROUND(D34*C34,2)</f>
        <v>0</v>
      </c>
      <c r="F34" s="102"/>
      <c r="G34" s="102"/>
      <c r="H34" s="116"/>
    </row>
    <row r="35" spans="2:8" s="104" customFormat="1" ht="15.95" customHeight="1" x14ac:dyDescent="0.3">
      <c r="B35" s="123" t="str">
        <f t="shared" ref="B35" si="2">B23</f>
        <v>Agente de Higienização - Líder</v>
      </c>
      <c r="C35" s="287">
        <f>ROUND(1/(30*D9),9)*0</f>
        <v>0</v>
      </c>
      <c r="D35" s="105">
        <f ca="1">C23</f>
        <v>0</v>
      </c>
      <c r="E35" s="106">
        <f ca="1">ROUND(D35*C35,2)</f>
        <v>0</v>
      </c>
      <c r="F35" s="102"/>
      <c r="G35" s="102"/>
      <c r="H35" s="116"/>
    </row>
    <row r="36" spans="2:8" s="104" customFormat="1" ht="15.95" customHeight="1" thickBot="1" x14ac:dyDescent="0.35">
      <c r="B36" s="590" t="s">
        <v>402</v>
      </c>
      <c r="C36" s="583"/>
      <c r="D36" s="584"/>
      <c r="E36" s="152">
        <f ca="1">E34+E35</f>
        <v>0</v>
      </c>
      <c r="F36" s="102"/>
      <c r="G36" s="102"/>
      <c r="H36" s="116"/>
    </row>
    <row r="37" spans="2:8" s="104" customFormat="1" ht="15.95" customHeight="1" x14ac:dyDescent="0.3">
      <c r="B37" s="117" t="s">
        <v>230</v>
      </c>
      <c r="C37" s="108"/>
      <c r="D37" s="108"/>
      <c r="E37" s="274"/>
      <c r="F37" s="102"/>
      <c r="G37" s="102"/>
      <c r="H37" s="116"/>
    </row>
    <row r="38" spans="2:8" s="104" customFormat="1" ht="15.95" customHeight="1" x14ac:dyDescent="0.3">
      <c r="B38" s="123" t="s">
        <v>253</v>
      </c>
      <c r="C38" s="287">
        <f>ROUND(1/1800,9)*0</f>
        <v>0</v>
      </c>
      <c r="D38" s="275">
        <f ca="1">C22</f>
        <v>0</v>
      </c>
      <c r="E38" s="106">
        <f ca="1">ROUND(D38*C38,2)</f>
        <v>0</v>
      </c>
      <c r="F38" s="102"/>
      <c r="G38" s="102"/>
      <c r="H38" s="116"/>
    </row>
    <row r="39" spans="2:8" s="107" customFormat="1" ht="15.95" customHeight="1" x14ac:dyDescent="0.3">
      <c r="B39" s="123" t="s">
        <v>238</v>
      </c>
      <c r="C39" s="287">
        <f>ROUND(1/(30*1800),9)*0</f>
        <v>0</v>
      </c>
      <c r="D39" s="275">
        <f ca="1">C24</f>
        <v>0</v>
      </c>
      <c r="E39" s="163">
        <f ca="1">ROUND(D39*C39,2)</f>
        <v>0</v>
      </c>
      <c r="F39" s="102"/>
      <c r="G39" s="102"/>
      <c r="H39" s="116"/>
    </row>
    <row r="40" spans="2:8" s="107" customFormat="1" ht="15.95" customHeight="1" thickBot="1" x14ac:dyDescent="0.35">
      <c r="B40" s="151"/>
      <c r="C40" s="583" t="s">
        <v>243</v>
      </c>
      <c r="D40" s="584"/>
      <c r="E40" s="152">
        <f ca="1">E39+E38</f>
        <v>0</v>
      </c>
      <c r="F40" s="102"/>
      <c r="G40" s="102"/>
      <c r="H40" s="116"/>
    </row>
    <row r="41" spans="2:8" s="104" customFormat="1" ht="15.95" customHeight="1" x14ac:dyDescent="0.3">
      <c r="B41" s="117" t="s">
        <v>360</v>
      </c>
      <c r="C41" s="108"/>
      <c r="D41" s="108"/>
      <c r="E41" s="274"/>
      <c r="F41" s="102"/>
      <c r="G41" s="102"/>
      <c r="H41" s="116"/>
    </row>
    <row r="42" spans="2:8" s="104" customFormat="1" ht="15.95" customHeight="1" x14ac:dyDescent="0.3">
      <c r="B42" s="123" t="str">
        <f>B22</f>
        <v>Agente de Higienização</v>
      </c>
      <c r="C42" s="287">
        <f>ROUND(1/200,9)*0</f>
        <v>0</v>
      </c>
      <c r="D42" s="275">
        <f ca="1">C22</f>
        <v>0</v>
      </c>
      <c r="E42" s="106">
        <f ca="1">ROUND(D42*C42,2)</f>
        <v>0</v>
      </c>
      <c r="F42" s="102"/>
      <c r="G42" s="102"/>
      <c r="H42" s="116"/>
    </row>
    <row r="43" spans="2:8" s="104" customFormat="1" ht="16.5" customHeight="1" x14ac:dyDescent="0.3">
      <c r="B43" s="123" t="str">
        <f>B24</f>
        <v>Encarregado</v>
      </c>
      <c r="C43" s="287">
        <f>ROUND(1/(30*200),9)*0</f>
        <v>0</v>
      </c>
      <c r="D43" s="275">
        <f ca="1">C24</f>
        <v>0</v>
      </c>
      <c r="E43" s="106">
        <f ca="1">ROUND(D43*C43,2)</f>
        <v>0</v>
      </c>
      <c r="F43" s="102"/>
      <c r="G43" s="102"/>
      <c r="H43" s="116"/>
    </row>
    <row r="44" spans="2:8" s="104" customFormat="1" ht="15.95" customHeight="1" thickBot="1" x14ac:dyDescent="0.35">
      <c r="B44" s="590" t="s">
        <v>403</v>
      </c>
      <c r="C44" s="583"/>
      <c r="D44" s="584"/>
      <c r="E44" s="183">
        <f ca="1">E43+E42</f>
        <v>0</v>
      </c>
      <c r="F44" s="102"/>
      <c r="G44" s="102"/>
      <c r="H44" s="116"/>
    </row>
    <row r="45" spans="2:8" s="104" customFormat="1" ht="15.95" customHeight="1" x14ac:dyDescent="0.3">
      <c r="B45" s="117" t="s">
        <v>361</v>
      </c>
      <c r="C45" s="108"/>
      <c r="D45" s="108"/>
      <c r="E45" s="274"/>
      <c r="F45" s="102"/>
      <c r="G45" s="102"/>
      <c r="H45" s="116"/>
    </row>
    <row r="46" spans="2:8" s="104" customFormat="1" ht="15.95" customHeight="1" x14ac:dyDescent="0.3">
      <c r="B46" s="123" t="str">
        <f>B22</f>
        <v>Agente de Higienização</v>
      </c>
      <c r="C46" s="287">
        <f>ROUND(1/200,9)*0</f>
        <v>0</v>
      </c>
      <c r="D46" s="275">
        <f ca="1">C22</f>
        <v>0</v>
      </c>
      <c r="E46" s="106">
        <f ca="1">ROUND(D46*C46,2)</f>
        <v>0</v>
      </c>
      <c r="F46" s="102"/>
      <c r="G46" s="102"/>
      <c r="H46" s="116"/>
    </row>
    <row r="47" spans="2:8" s="104" customFormat="1" ht="15.95" customHeight="1" x14ac:dyDescent="0.3">
      <c r="B47" s="123" t="str">
        <f>B23</f>
        <v>Agente de Higienização - Líder</v>
      </c>
      <c r="C47" s="287">
        <f>ROUND(1/(30*200),9)*0</f>
        <v>0</v>
      </c>
      <c r="D47" s="275">
        <f ca="1">C23</f>
        <v>0</v>
      </c>
      <c r="E47" s="106">
        <f ca="1">ROUND(D47*C47,2)</f>
        <v>0</v>
      </c>
      <c r="F47" s="102"/>
      <c r="G47" s="102"/>
      <c r="H47" s="116"/>
    </row>
    <row r="48" spans="2:8" s="104" customFormat="1" ht="15.95" customHeight="1" thickBot="1" x14ac:dyDescent="0.35">
      <c r="B48" s="590" t="s">
        <v>404</v>
      </c>
      <c r="C48" s="583"/>
      <c r="D48" s="584"/>
      <c r="E48" s="183">
        <f ca="1">E47+E46</f>
        <v>0</v>
      </c>
      <c r="F48" s="102"/>
      <c r="G48" s="102"/>
      <c r="H48" s="116"/>
    </row>
    <row r="49" spans="1:247" s="104" customFormat="1" ht="15.95" customHeight="1" thickBot="1" x14ac:dyDescent="0.35">
      <c r="B49" s="125"/>
      <c r="C49" s="102"/>
      <c r="D49" s="101"/>
      <c r="E49" s="102"/>
      <c r="F49" s="101"/>
      <c r="G49" s="102"/>
      <c r="H49" s="116"/>
    </row>
    <row r="50" spans="1:247" s="104" customFormat="1" ht="15.95" customHeight="1" thickBot="1" x14ac:dyDescent="0.35">
      <c r="B50" s="575" t="s">
        <v>236</v>
      </c>
      <c r="C50" s="551" t="s">
        <v>260</v>
      </c>
      <c r="D50" s="551" t="s">
        <v>363</v>
      </c>
      <c r="E50" s="551" t="s">
        <v>362</v>
      </c>
      <c r="F50" s="551" t="s">
        <v>242</v>
      </c>
      <c r="G50" s="551" t="s">
        <v>241</v>
      </c>
      <c r="H50" s="574" t="s">
        <v>240</v>
      </c>
    </row>
    <row r="51" spans="1:247" s="104" customFormat="1" ht="36" customHeight="1" thickBot="1" x14ac:dyDescent="0.35">
      <c r="B51" s="575"/>
      <c r="C51" s="551"/>
      <c r="D51" s="551"/>
      <c r="E51" s="551"/>
      <c r="F51" s="551"/>
      <c r="G51" s="551"/>
      <c r="H51" s="574"/>
    </row>
    <row r="52" spans="1:247" s="104" customFormat="1" ht="15.95" customHeight="1" x14ac:dyDescent="0.3">
      <c r="B52" s="276" t="s">
        <v>365</v>
      </c>
      <c r="C52" s="277"/>
      <c r="D52" s="277"/>
      <c r="E52" s="277"/>
      <c r="F52" s="277"/>
      <c r="G52" s="277"/>
      <c r="H52" s="278"/>
    </row>
    <row r="53" spans="1:247" s="104" customFormat="1" ht="15.95" customHeight="1" x14ac:dyDescent="0.3">
      <c r="B53" s="139" t="s">
        <v>254</v>
      </c>
      <c r="C53" s="287">
        <f>ROUND(1/130,9)*0</f>
        <v>0</v>
      </c>
      <c r="D53" s="141">
        <v>0</v>
      </c>
      <c r="E53" s="288">
        <f>ROUND(1/566.28,9)*0</f>
        <v>0</v>
      </c>
      <c r="F53" s="142">
        <f>ROUND(((C53)*(E53)*(D53)),9)</f>
        <v>0</v>
      </c>
      <c r="G53" s="143">
        <f ca="1">C25</f>
        <v>0</v>
      </c>
      <c r="H53" s="188">
        <f ca="1">ROUND(G53*F53,2)</f>
        <v>0</v>
      </c>
    </row>
    <row r="54" spans="1:247" s="104" customFormat="1" ht="18" customHeight="1" x14ac:dyDescent="0.3">
      <c r="B54" s="139" t="s">
        <v>238</v>
      </c>
      <c r="C54" s="287">
        <f>ROUND(1/(30*130),9)*0</f>
        <v>0</v>
      </c>
      <c r="D54" s="141">
        <v>0</v>
      </c>
      <c r="E54" s="288">
        <f>ROUND(1/566.28,9)*0</f>
        <v>0</v>
      </c>
      <c r="F54" s="142">
        <f>ROUND(((C54)*(E54)*(D54)),9)</f>
        <v>0</v>
      </c>
      <c r="G54" s="143">
        <f ca="1">C24</f>
        <v>0</v>
      </c>
      <c r="H54" s="188">
        <f ca="1">ROUND(G54*F54,2)</f>
        <v>0</v>
      </c>
    </row>
    <row r="55" spans="1:247" s="104" customFormat="1" ht="15.95" customHeight="1" thickBot="1" x14ac:dyDescent="0.35">
      <c r="B55" s="149"/>
      <c r="C55" s="150"/>
      <c r="D55" s="150"/>
      <c r="E55" s="150"/>
      <c r="F55" s="150"/>
      <c r="G55" s="260" t="s">
        <v>239</v>
      </c>
      <c r="H55" s="144">
        <f ca="1">ROUND(SUM(H53:H54),2)</f>
        <v>0</v>
      </c>
    </row>
    <row r="56" spans="1:247" s="104" customFormat="1" ht="15.95" customHeight="1" x14ac:dyDescent="0.3">
      <c r="A56" s="109"/>
      <c r="B56" s="145" t="s">
        <v>366</v>
      </c>
      <c r="C56" s="146"/>
      <c r="D56" s="147"/>
      <c r="E56" s="146"/>
      <c r="F56" s="146"/>
      <c r="G56" s="146"/>
      <c r="H56" s="148"/>
    </row>
    <row r="57" spans="1:247" s="104" customFormat="1" ht="15.95" customHeight="1" x14ac:dyDescent="0.3">
      <c r="A57" s="109"/>
      <c r="B57" s="139" t="s">
        <v>254</v>
      </c>
      <c r="C57" s="287">
        <f>ROUND(1/300,9)*0</f>
        <v>0</v>
      </c>
      <c r="D57" s="141">
        <v>0</v>
      </c>
      <c r="E57" s="140">
        <f>ROUND(1/188.76,9)*0</f>
        <v>0</v>
      </c>
      <c r="F57" s="187">
        <f>+C57*E57*D57</f>
        <v>0</v>
      </c>
      <c r="G57" s="143">
        <f ca="1">C25</f>
        <v>0</v>
      </c>
      <c r="H57" s="188">
        <f ca="1">ROUND(G57*F57,2)</f>
        <v>0</v>
      </c>
    </row>
    <row r="58" spans="1:247" s="104" customFormat="1" ht="15.95" customHeight="1" x14ac:dyDescent="0.3">
      <c r="A58" s="109"/>
      <c r="B58" s="139" t="s">
        <v>238</v>
      </c>
      <c r="C58" s="287">
        <f>ROUND(1/(30*300),9)*0</f>
        <v>0</v>
      </c>
      <c r="D58" s="141">
        <v>0</v>
      </c>
      <c r="E58" s="140">
        <f>ROUND(1/188.76,9)*0</f>
        <v>0</v>
      </c>
      <c r="F58" s="187">
        <f>+C58*E58*D58</f>
        <v>0</v>
      </c>
      <c r="G58" s="143">
        <f ca="1">C24</f>
        <v>0</v>
      </c>
      <c r="H58" s="188">
        <f ca="1">ROUND(G58*F58,2)</f>
        <v>0</v>
      </c>
    </row>
    <row r="59" spans="1:247" s="104" customFormat="1" ht="15.95" customHeight="1" thickBot="1" x14ac:dyDescent="0.35">
      <c r="A59" s="109"/>
      <c r="B59" s="293"/>
      <c r="C59" s="294"/>
      <c r="D59" s="294"/>
      <c r="E59" s="295"/>
      <c r="F59" s="296"/>
      <c r="G59" s="297" t="s">
        <v>237</v>
      </c>
      <c r="H59" s="299">
        <f ca="1">ROUND(SUM(H57:H58),2)</f>
        <v>0</v>
      </c>
    </row>
    <row r="60" spans="1:247" s="104" customFormat="1" ht="15.95" customHeight="1" x14ac:dyDescent="0.3">
      <c r="A60" s="109"/>
      <c r="B60" s="300"/>
      <c r="C60" s="301"/>
      <c r="D60" s="301"/>
      <c r="E60" s="301"/>
      <c r="F60" s="301"/>
      <c r="G60" s="301"/>
      <c r="H60" s="302"/>
    </row>
    <row r="61" spans="1:247" s="104" customFormat="1" ht="15.95" customHeight="1" x14ac:dyDescent="0.3">
      <c r="B61" s="576" t="s">
        <v>236</v>
      </c>
      <c r="C61" s="550" t="s">
        <v>235</v>
      </c>
      <c r="D61" s="552" t="s">
        <v>395</v>
      </c>
      <c r="E61" s="550" t="s">
        <v>397</v>
      </c>
      <c r="F61" s="552" t="s">
        <v>394</v>
      </c>
      <c r="G61" s="550" t="s">
        <v>396</v>
      </c>
      <c r="H61" s="116"/>
    </row>
    <row r="62" spans="1:247" s="104" customFormat="1" ht="29.45" customHeight="1" x14ac:dyDescent="0.3">
      <c r="B62" s="576"/>
      <c r="C62" s="550"/>
      <c r="D62" s="552"/>
      <c r="E62" s="550"/>
      <c r="F62" s="552"/>
      <c r="G62" s="550"/>
      <c r="H62" s="116"/>
      <c r="IF62" s="110"/>
      <c r="IG62" s="110"/>
      <c r="IH62" s="110"/>
      <c r="II62" s="110"/>
      <c r="IJ62" s="110"/>
      <c r="IK62" s="110"/>
      <c r="IL62" s="110"/>
      <c r="IM62" s="110"/>
    </row>
    <row r="63" spans="1:247" s="104" customFormat="1" ht="15.95" customHeight="1" x14ac:dyDescent="0.3">
      <c r="B63" s="303" t="s">
        <v>356</v>
      </c>
      <c r="C63" s="289">
        <f ca="1">+E31</f>
        <v>0</v>
      </c>
      <c r="D63" s="290">
        <f t="shared" ref="D63:D69" si="3">+C8</f>
        <v>0</v>
      </c>
      <c r="E63" s="291">
        <f ca="1">ROUND(D63*C63,2)</f>
        <v>0</v>
      </c>
      <c r="F63" s="290">
        <f>D63*12</f>
        <v>0</v>
      </c>
      <c r="G63" s="291">
        <f ca="1">E63*12</f>
        <v>0</v>
      </c>
      <c r="H63" s="121"/>
      <c r="IE63" s="110"/>
      <c r="IF63" s="110"/>
      <c r="IG63" s="110"/>
      <c r="IH63" s="110"/>
      <c r="II63" s="110"/>
      <c r="IJ63" s="110"/>
      <c r="IK63" s="110"/>
      <c r="IL63" s="110"/>
    </row>
    <row r="64" spans="1:247" s="104" customFormat="1" ht="15.95" customHeight="1" x14ac:dyDescent="0.3">
      <c r="B64" s="303" t="s">
        <v>357</v>
      </c>
      <c r="C64" s="289">
        <f ca="1">E36</f>
        <v>0</v>
      </c>
      <c r="D64" s="290">
        <f t="shared" si="3"/>
        <v>0</v>
      </c>
      <c r="E64" s="291">
        <f ca="1">ROUND(D64*C64,2)</f>
        <v>0</v>
      </c>
      <c r="F64" s="290">
        <f t="shared" ref="F64:F69" si="4">D64*12</f>
        <v>0</v>
      </c>
      <c r="G64" s="291">
        <f t="shared" ref="G64:G69" ca="1" si="5">E64*12</f>
        <v>0</v>
      </c>
      <c r="H64" s="121"/>
      <c r="IE64" s="110"/>
      <c r="IF64" s="110"/>
      <c r="IG64" s="110"/>
      <c r="IH64" s="110"/>
      <c r="II64" s="110"/>
      <c r="IJ64" s="110"/>
      <c r="IK64" s="110"/>
      <c r="IL64" s="110"/>
    </row>
    <row r="65" spans="1:246" s="104" customFormat="1" ht="15.95" customHeight="1" x14ac:dyDescent="0.3">
      <c r="B65" s="303" t="s">
        <v>230</v>
      </c>
      <c r="C65" s="289">
        <f ca="1">+E40</f>
        <v>0</v>
      </c>
      <c r="D65" s="290">
        <f t="shared" si="3"/>
        <v>0</v>
      </c>
      <c r="E65" s="291">
        <f ca="1">ROUND(D65*C65,2)</f>
        <v>0</v>
      </c>
      <c r="F65" s="290">
        <f t="shared" si="4"/>
        <v>0</v>
      </c>
      <c r="G65" s="291">
        <f t="shared" ca="1" si="5"/>
        <v>0</v>
      </c>
      <c r="H65" s="121"/>
      <c r="IE65" s="110"/>
      <c r="IF65" s="110"/>
      <c r="IG65" s="110"/>
      <c r="IH65" s="110"/>
      <c r="II65" s="110"/>
      <c r="IJ65" s="110"/>
      <c r="IK65" s="110"/>
      <c r="IL65" s="110"/>
    </row>
    <row r="66" spans="1:246" s="104" customFormat="1" ht="15.95" customHeight="1" x14ac:dyDescent="0.3">
      <c r="B66" s="303" t="s">
        <v>248</v>
      </c>
      <c r="C66" s="289">
        <f ca="1">+H55</f>
        <v>0</v>
      </c>
      <c r="D66" s="290">
        <f t="shared" si="3"/>
        <v>0</v>
      </c>
      <c r="E66" s="291">
        <f t="shared" ref="E66:E69" ca="1" si="6">ROUND(D66*C66,2)</f>
        <v>0</v>
      </c>
      <c r="F66" s="290">
        <f t="shared" si="4"/>
        <v>0</v>
      </c>
      <c r="G66" s="291">
        <f t="shared" ca="1" si="5"/>
        <v>0</v>
      </c>
      <c r="H66" s="121"/>
    </row>
    <row r="67" spans="1:246" s="104" customFormat="1" ht="15.95" customHeight="1" x14ac:dyDescent="0.3">
      <c r="B67" s="303" t="s">
        <v>249</v>
      </c>
      <c r="C67" s="289">
        <f ca="1">+H59</f>
        <v>0</v>
      </c>
      <c r="D67" s="290">
        <f t="shared" si="3"/>
        <v>0</v>
      </c>
      <c r="E67" s="291">
        <f t="shared" ca="1" si="6"/>
        <v>0</v>
      </c>
      <c r="F67" s="290">
        <f t="shared" si="4"/>
        <v>0</v>
      </c>
      <c r="G67" s="291">
        <f t="shared" ca="1" si="5"/>
        <v>0</v>
      </c>
      <c r="H67" s="121"/>
    </row>
    <row r="68" spans="1:246" s="104" customFormat="1" ht="15.95" customHeight="1" x14ac:dyDescent="0.3">
      <c r="B68" s="303" t="s">
        <v>359</v>
      </c>
      <c r="C68" s="289">
        <f ca="1">E44</f>
        <v>0</v>
      </c>
      <c r="D68" s="290">
        <f t="shared" si="3"/>
        <v>0</v>
      </c>
      <c r="E68" s="291">
        <f t="shared" ca="1" si="6"/>
        <v>0</v>
      </c>
      <c r="F68" s="290">
        <f t="shared" si="4"/>
        <v>0</v>
      </c>
      <c r="G68" s="291">
        <f t="shared" ca="1" si="5"/>
        <v>0</v>
      </c>
      <c r="H68" s="121"/>
    </row>
    <row r="69" spans="1:246" s="104" customFormat="1" ht="15.95" customHeight="1" x14ac:dyDescent="0.3">
      <c r="B69" s="303" t="s">
        <v>358</v>
      </c>
      <c r="C69" s="289">
        <f ca="1">E48</f>
        <v>0</v>
      </c>
      <c r="D69" s="290">
        <f t="shared" si="3"/>
        <v>0</v>
      </c>
      <c r="E69" s="291">
        <f t="shared" ca="1" si="6"/>
        <v>0</v>
      </c>
      <c r="F69" s="290">
        <f t="shared" si="4"/>
        <v>0</v>
      </c>
      <c r="G69" s="291">
        <f t="shared" ca="1" si="5"/>
        <v>0</v>
      </c>
      <c r="H69" s="121"/>
    </row>
    <row r="70" spans="1:246" s="104" customFormat="1" ht="15.95" customHeight="1" x14ac:dyDescent="0.3">
      <c r="A70" s="113" t="s">
        <v>231</v>
      </c>
      <c r="B70" s="539" t="s">
        <v>398</v>
      </c>
      <c r="C70" s="540"/>
      <c r="D70" s="540"/>
      <c r="E70" s="291">
        <f ca="1">SUM(E63:E69)</f>
        <v>0</v>
      </c>
      <c r="F70" s="541"/>
      <c r="G70" s="280">
        <f ca="1">SUM(G63:G69)</f>
        <v>0</v>
      </c>
      <c r="H70" s="116"/>
    </row>
    <row r="71" spans="1:246" s="104" customFormat="1" ht="15.95" customHeight="1" x14ac:dyDescent="0.3">
      <c r="A71" s="113"/>
      <c r="B71" s="539" t="s">
        <v>407</v>
      </c>
      <c r="C71" s="540"/>
      <c r="D71" s="540"/>
      <c r="E71" s="291">
        <f ca="1">Materiais!F86</f>
        <v>0</v>
      </c>
      <c r="F71" s="541"/>
      <c r="G71" s="280">
        <f ca="1">E71*12</f>
        <v>0</v>
      </c>
      <c r="H71" s="116"/>
    </row>
    <row r="72" spans="1:246" s="104" customFormat="1" ht="15.95" customHeight="1" x14ac:dyDescent="0.3">
      <c r="A72" s="113"/>
      <c r="B72" s="539" t="s">
        <v>399</v>
      </c>
      <c r="C72" s="540"/>
      <c r="D72" s="540"/>
      <c r="E72" s="291">
        <f ca="1">SUM(E70:E71)</f>
        <v>0</v>
      </c>
      <c r="F72" s="292"/>
      <c r="G72" s="292"/>
      <c r="H72" s="116"/>
    </row>
    <row r="73" spans="1:246" s="104" customFormat="1" ht="15.95" customHeight="1" x14ac:dyDescent="0.3">
      <c r="A73" s="107"/>
      <c r="B73" s="539" t="s">
        <v>228</v>
      </c>
      <c r="C73" s="540"/>
      <c r="D73" s="540"/>
      <c r="E73" s="540"/>
      <c r="F73" s="540"/>
      <c r="G73" s="280">
        <f ca="1">SUM(G70:G71)</f>
        <v>0</v>
      </c>
      <c r="H73" s="116"/>
    </row>
    <row r="74" spans="1:246" s="104" customFormat="1" ht="15.95" customHeight="1" x14ac:dyDescent="0.3">
      <c r="B74" s="189" t="s">
        <v>227</v>
      </c>
      <c r="C74" s="102"/>
      <c r="D74" s="102"/>
      <c r="E74" s="102"/>
      <c r="F74" s="102"/>
      <c r="G74" s="298"/>
      <c r="H74" s="116"/>
    </row>
    <row r="75" spans="1:246" s="104" customFormat="1" ht="15.95" customHeight="1" x14ac:dyDescent="0.3">
      <c r="B75" s="542" t="s">
        <v>364</v>
      </c>
      <c r="C75" s="543"/>
      <c r="D75" s="543"/>
      <c r="E75" s="543"/>
      <c r="F75" s="543"/>
      <c r="G75" s="543"/>
      <c r="H75" s="116"/>
    </row>
    <row r="76" spans="1:246" s="104" customFormat="1" ht="22.5" customHeight="1" x14ac:dyDescent="0.3">
      <c r="B76" s="190" t="s">
        <v>408</v>
      </c>
      <c r="C76" s="191"/>
      <c r="D76" s="191"/>
      <c r="E76" s="191"/>
      <c r="F76" s="191"/>
      <c r="G76" s="191"/>
      <c r="H76" s="116"/>
    </row>
    <row r="77" spans="1:246" s="104" customFormat="1" ht="30.75" customHeight="1" x14ac:dyDescent="0.3">
      <c r="B77" s="571" t="s">
        <v>367</v>
      </c>
      <c r="C77" s="572"/>
      <c r="D77" s="572"/>
      <c r="E77" s="572"/>
      <c r="F77" s="572"/>
      <c r="G77" s="572"/>
      <c r="H77" s="116"/>
    </row>
    <row r="78" spans="1:246" s="104" customFormat="1" ht="15.95" customHeight="1" x14ac:dyDescent="0.3">
      <c r="B78" s="569" t="s">
        <v>368</v>
      </c>
      <c r="C78" s="570"/>
      <c r="D78" s="570"/>
      <c r="E78" s="570"/>
      <c r="F78" s="570"/>
      <c r="G78" s="570"/>
      <c r="H78" s="116"/>
    </row>
    <row r="79" spans="1:246" s="104" customFormat="1" ht="35.25" customHeight="1" thickBot="1" x14ac:dyDescent="0.35">
      <c r="B79" s="557" t="s">
        <v>392</v>
      </c>
      <c r="C79" s="558"/>
      <c r="D79" s="558"/>
      <c r="E79" s="558"/>
      <c r="F79" s="558"/>
      <c r="G79" s="558"/>
      <c r="H79" s="279"/>
    </row>
    <row r="80" spans="1:246" s="104" customFormat="1" ht="15.95" customHeight="1" x14ac:dyDescent="0.3">
      <c r="A80" s="114"/>
    </row>
    <row r="81" spans="1:8" s="104" customFormat="1" ht="15.95" customHeight="1" x14ac:dyDescent="0.3">
      <c r="A81" s="114"/>
    </row>
    <row r="82" spans="1:8" s="104" customFormat="1" ht="15.95" customHeight="1" x14ac:dyDescent="0.3">
      <c r="A82" s="114"/>
    </row>
    <row r="83" spans="1:8" s="104" customFormat="1" ht="15.95" customHeight="1" x14ac:dyDescent="0.3">
      <c r="A83" s="114"/>
    </row>
    <row r="84" spans="1:8" s="104" customFormat="1" ht="15.95" customHeight="1" x14ac:dyDescent="0.3">
      <c r="A84" s="114"/>
    </row>
    <row r="85" spans="1:8" s="104" customFormat="1" ht="15.95" customHeight="1" x14ac:dyDescent="0.3">
      <c r="A85" s="114"/>
    </row>
    <row r="86" spans="1:8" s="104" customFormat="1" ht="15.95" customHeight="1" x14ac:dyDescent="0.3">
      <c r="A86" s="114"/>
    </row>
    <row r="87" spans="1:8" s="104" customFormat="1" ht="15.95" customHeight="1" x14ac:dyDescent="0.3">
      <c r="A87" s="114"/>
      <c r="B87" s="100"/>
      <c r="C87" s="100"/>
      <c r="D87" s="100"/>
      <c r="E87" s="100"/>
      <c r="F87" s="100"/>
    </row>
    <row r="88" spans="1:8" s="104" customFormat="1" ht="15.95" customHeight="1" x14ac:dyDescent="0.3">
      <c r="B88" s="100"/>
      <c r="C88" s="100"/>
      <c r="D88" s="100"/>
      <c r="E88" s="100"/>
      <c r="F88" s="100"/>
      <c r="G88" s="100"/>
    </row>
    <row r="89" spans="1:8" s="104" customFormat="1" ht="15.95" customHeight="1" x14ac:dyDescent="0.3">
      <c r="B89" s="100"/>
      <c r="C89" s="100"/>
      <c r="D89" s="100"/>
      <c r="E89" s="100"/>
      <c r="F89" s="100"/>
      <c r="G89" s="100"/>
      <c r="H89" s="100"/>
    </row>
    <row r="90" spans="1:8" s="104" customFormat="1" ht="15.95" customHeight="1" x14ac:dyDescent="0.3">
      <c r="A90" s="114"/>
      <c r="B90" s="100"/>
      <c r="C90" s="100"/>
      <c r="D90" s="100"/>
      <c r="E90" s="100"/>
      <c r="F90" s="100"/>
      <c r="G90" s="100"/>
      <c r="H90" s="100"/>
    </row>
    <row r="91" spans="1:8" s="104" customFormat="1" ht="15.95" customHeight="1" x14ac:dyDescent="0.3">
      <c r="A91" s="114"/>
      <c r="B91" s="100"/>
      <c r="C91" s="100"/>
      <c r="D91" s="100"/>
      <c r="E91" s="100"/>
      <c r="F91" s="100"/>
      <c r="G91" s="100"/>
      <c r="H91" s="100"/>
    </row>
    <row r="92" spans="1:8" s="104" customFormat="1" ht="15.95" customHeight="1" x14ac:dyDescent="0.3">
      <c r="B92" s="100"/>
      <c r="C92" s="100"/>
      <c r="D92" s="100"/>
      <c r="E92" s="100"/>
      <c r="F92" s="100"/>
      <c r="G92" s="100"/>
      <c r="H92" s="100"/>
    </row>
    <row r="96" spans="1:8" ht="13.35" customHeight="1" x14ac:dyDescent="0.3"/>
    <row r="116" ht="12.95" customHeight="1" x14ac:dyDescent="0.3"/>
    <row r="117" ht="10.5" customHeight="1" x14ac:dyDescent="0.3"/>
    <row r="128" ht="12" customHeight="1" x14ac:dyDescent="0.3"/>
    <row r="129" ht="12" customHeight="1" x14ac:dyDescent="0.3"/>
    <row r="140" ht="13.5" customHeight="1" x14ac:dyDescent="0.3"/>
    <row r="187" ht="10.5" customHeight="1" x14ac:dyDescent="0.3"/>
    <row r="188" ht="10.5" customHeight="1" x14ac:dyDescent="0.3"/>
  </sheetData>
  <mergeCells count="43">
    <mergeCell ref="F18:G18"/>
    <mergeCell ref="B4:H5"/>
    <mergeCell ref="C40:D40"/>
    <mergeCell ref="G50:G51"/>
    <mergeCell ref="F50:F51"/>
    <mergeCell ref="D50:D51"/>
    <mergeCell ref="F19:G19"/>
    <mergeCell ref="B31:D31"/>
    <mergeCell ref="B36:D36"/>
    <mergeCell ref="B44:D44"/>
    <mergeCell ref="B48:D48"/>
    <mergeCell ref="B79:G79"/>
    <mergeCell ref="J3:K3"/>
    <mergeCell ref="B1:H1"/>
    <mergeCell ref="B2:H2"/>
    <mergeCell ref="B3:H3"/>
    <mergeCell ref="B78:G78"/>
    <mergeCell ref="B77:G77"/>
    <mergeCell ref="G11:G12"/>
    <mergeCell ref="B70:D70"/>
    <mergeCell ref="B72:D72"/>
    <mergeCell ref="H50:H51"/>
    <mergeCell ref="B50:B51"/>
    <mergeCell ref="C50:C51"/>
    <mergeCell ref="B61:B62"/>
    <mergeCell ref="C61:C62"/>
    <mergeCell ref="D61:D62"/>
    <mergeCell ref="B73:F73"/>
    <mergeCell ref="F70:F71"/>
    <mergeCell ref="B75:G75"/>
    <mergeCell ref="B71:D71"/>
    <mergeCell ref="B15:E15"/>
    <mergeCell ref="B16:E16"/>
    <mergeCell ref="B17:E17"/>
    <mergeCell ref="B18:E18"/>
    <mergeCell ref="B19:E19"/>
    <mergeCell ref="E61:E62"/>
    <mergeCell ref="E50:E51"/>
    <mergeCell ref="F61:F62"/>
    <mergeCell ref="G61:G62"/>
    <mergeCell ref="F15:G15"/>
    <mergeCell ref="F16:G16"/>
    <mergeCell ref="F17:G17"/>
  </mergeCells>
  <dataValidations disablePrompts="1" count="1">
    <dataValidation type="custom" allowBlank="1" showErrorMessage="1" errorTitle="Erro" error="Não é permitido escrever nesta célula" sqref="IP102 SL102 ACH102 AMD102 AVZ102 BFV102 BPR102 BZN102 CJJ102 CTF102 DDB102 DMX102 DWT102 EGP102 EQL102 FAH102 FKD102 FTZ102 GDV102 GNR102 GXN102 HHJ102 HRF102 IBB102 IKX102 IUT102 JEP102 JOL102 JYH102 KID102 KRZ102 LBV102 LLR102 LVN102 MFJ102 MPF102 MZB102 NIX102 NST102 OCP102 OML102 OWH102 PGD102 PPZ102 PZV102 QJR102 QTN102 RDJ102 RNF102 RXB102 SGX102 SQT102 TAP102 TKL102 TUH102 UED102 UNZ102 UXV102 VHR102 VRN102 WBJ102 WLF102 WVB102 IP65638 SL65638 ACH65638 AMD65638 AVZ65638 BFV65638 BPR65638 BZN65638 CJJ65638 CTF65638 DDB65638 DMX65638 DWT65638 EGP65638 EQL65638 FAH65638 FKD65638 FTZ65638 GDV65638 GNR65638 GXN65638 HHJ65638 HRF65638 IBB65638 IKX65638 IUT65638 JEP65638 JOL65638 JYH65638 KID65638 KRZ65638 LBV65638 LLR65638 LVN65638 MFJ65638 MPF65638 MZB65638 NIX65638 NST65638 OCP65638 OML65638 OWH65638 PGD65638 PPZ65638 PZV65638 QJR65638 QTN65638 RDJ65638 RNF65638 RXB65638 SGX65638 SQT65638 TAP65638 TKL65638 TUH65638 UED65638 UNZ65638 UXV65638 VHR65638 VRN65638 WBJ65638 WLF65638 WVB65638 IP131174 SL131174 ACH131174 AMD131174 AVZ131174 BFV131174 BPR131174 BZN131174 CJJ131174 CTF131174 DDB131174 DMX131174 DWT131174 EGP131174 EQL131174 FAH131174 FKD131174 FTZ131174 GDV131174 GNR131174 GXN131174 HHJ131174 HRF131174 IBB131174 IKX131174 IUT131174 JEP131174 JOL131174 JYH131174 KID131174 KRZ131174 LBV131174 LLR131174 LVN131174 MFJ131174 MPF131174 MZB131174 NIX131174 NST131174 OCP131174 OML131174 OWH131174 PGD131174 PPZ131174 PZV131174 QJR131174 QTN131174 RDJ131174 RNF131174 RXB131174 SGX131174 SQT131174 TAP131174 TKL131174 TUH131174 UED131174 UNZ131174 UXV131174 VHR131174 VRN131174 WBJ131174 WLF131174 WVB131174 IP196710 SL196710 ACH196710 AMD196710 AVZ196710 BFV196710 BPR196710 BZN196710 CJJ196710 CTF196710 DDB196710 DMX196710 DWT196710 EGP196710 EQL196710 FAH196710 FKD196710 FTZ196710 GDV196710 GNR196710 GXN196710 HHJ196710 HRF196710 IBB196710 IKX196710 IUT196710 JEP196710 JOL196710 JYH196710 KID196710 KRZ196710 LBV196710 LLR196710 LVN196710 MFJ196710 MPF196710 MZB196710 NIX196710 NST196710 OCP196710 OML196710 OWH196710 PGD196710 PPZ196710 PZV196710 QJR196710 QTN196710 RDJ196710 RNF196710 RXB196710 SGX196710 SQT196710 TAP196710 TKL196710 TUH196710 UED196710 UNZ196710 UXV196710 VHR196710 VRN196710 WBJ196710 WLF196710 WVB196710 IP262246 SL262246 ACH262246 AMD262246 AVZ262246 BFV262246 BPR262246 BZN262246 CJJ262246 CTF262246 DDB262246 DMX262246 DWT262246 EGP262246 EQL262246 FAH262246 FKD262246 FTZ262246 GDV262246 GNR262246 GXN262246 HHJ262246 HRF262246 IBB262246 IKX262246 IUT262246 JEP262246 JOL262246 JYH262246 KID262246 KRZ262246 LBV262246 LLR262246 LVN262246 MFJ262246 MPF262246 MZB262246 NIX262246 NST262246 OCP262246 OML262246 OWH262246 PGD262246 PPZ262246 PZV262246 QJR262246 QTN262246 RDJ262246 RNF262246 RXB262246 SGX262246 SQT262246 TAP262246 TKL262246 TUH262246 UED262246 UNZ262246 UXV262246 VHR262246 VRN262246 WBJ262246 WLF262246 WVB262246 IP327782 SL327782 ACH327782 AMD327782 AVZ327782 BFV327782 BPR327782 BZN327782 CJJ327782 CTF327782 DDB327782 DMX327782 DWT327782 EGP327782 EQL327782 FAH327782 FKD327782 FTZ327782 GDV327782 GNR327782 GXN327782 HHJ327782 HRF327782 IBB327782 IKX327782 IUT327782 JEP327782 JOL327782 JYH327782 KID327782 KRZ327782 LBV327782 LLR327782 LVN327782 MFJ327782 MPF327782 MZB327782 NIX327782 NST327782 OCP327782 OML327782 OWH327782 PGD327782 PPZ327782 PZV327782 QJR327782 QTN327782 RDJ327782 RNF327782 RXB327782 SGX327782 SQT327782 TAP327782 TKL327782 TUH327782 UED327782 UNZ327782 UXV327782 VHR327782 VRN327782 WBJ327782 WLF327782 WVB327782 IP393318 SL393318 ACH393318 AMD393318 AVZ393318 BFV393318 BPR393318 BZN393318 CJJ393318 CTF393318 DDB393318 DMX393318 DWT393318 EGP393318 EQL393318 FAH393318 FKD393318 FTZ393318 GDV393318 GNR393318 GXN393318 HHJ393318 HRF393318 IBB393318 IKX393318 IUT393318 JEP393318 JOL393318 JYH393318 KID393318 KRZ393318 LBV393318 LLR393318 LVN393318 MFJ393318 MPF393318 MZB393318 NIX393318 NST393318 OCP393318 OML393318 OWH393318 PGD393318 PPZ393318 PZV393318 QJR393318 QTN393318 RDJ393318 RNF393318 RXB393318 SGX393318 SQT393318 TAP393318 TKL393318 TUH393318 UED393318 UNZ393318 UXV393318 VHR393318 VRN393318 WBJ393318 WLF393318 WVB393318 IP458854 SL458854 ACH458854 AMD458854 AVZ458854 BFV458854 BPR458854 BZN458854 CJJ458854 CTF458854 DDB458854 DMX458854 DWT458854 EGP458854 EQL458854 FAH458854 FKD458854 FTZ458854 GDV458854 GNR458854 GXN458854 HHJ458854 HRF458854 IBB458854 IKX458854 IUT458854 JEP458854 JOL458854 JYH458854 KID458854 KRZ458854 LBV458854 LLR458854 LVN458854 MFJ458854 MPF458854 MZB458854 NIX458854 NST458854 OCP458854 OML458854 OWH458854 PGD458854 PPZ458854 PZV458854 QJR458854 QTN458854 RDJ458854 RNF458854 RXB458854 SGX458854 SQT458854 TAP458854 TKL458854 TUH458854 UED458854 UNZ458854 UXV458854 VHR458854 VRN458854 WBJ458854 WLF458854 WVB458854 IP524390 SL524390 ACH524390 AMD524390 AVZ524390 BFV524390 BPR524390 BZN524390 CJJ524390 CTF524390 DDB524390 DMX524390 DWT524390 EGP524390 EQL524390 FAH524390 FKD524390 FTZ524390 GDV524390 GNR524390 GXN524390 HHJ524390 HRF524390 IBB524390 IKX524390 IUT524390 JEP524390 JOL524390 JYH524390 KID524390 KRZ524390 LBV524390 LLR524390 LVN524390 MFJ524390 MPF524390 MZB524390 NIX524390 NST524390 OCP524390 OML524390 OWH524390 PGD524390 PPZ524390 PZV524390 QJR524390 QTN524390 RDJ524390 RNF524390 RXB524390 SGX524390 SQT524390 TAP524390 TKL524390 TUH524390 UED524390 UNZ524390 UXV524390 VHR524390 VRN524390 WBJ524390 WLF524390 WVB524390 IP589926 SL589926 ACH589926 AMD589926 AVZ589926 BFV589926 BPR589926 BZN589926 CJJ589926 CTF589926 DDB589926 DMX589926 DWT589926 EGP589926 EQL589926 FAH589926 FKD589926 FTZ589926 GDV589926 GNR589926 GXN589926 HHJ589926 HRF589926 IBB589926 IKX589926 IUT589926 JEP589926 JOL589926 JYH589926 KID589926 KRZ589926 LBV589926 LLR589926 LVN589926 MFJ589926 MPF589926 MZB589926 NIX589926 NST589926 OCP589926 OML589926 OWH589926 PGD589926 PPZ589926 PZV589926 QJR589926 QTN589926 RDJ589926 RNF589926 RXB589926 SGX589926 SQT589926 TAP589926 TKL589926 TUH589926 UED589926 UNZ589926 UXV589926 VHR589926 VRN589926 WBJ589926 WLF589926 WVB589926 IP655462 SL655462 ACH655462 AMD655462 AVZ655462 BFV655462 BPR655462 BZN655462 CJJ655462 CTF655462 DDB655462 DMX655462 DWT655462 EGP655462 EQL655462 FAH655462 FKD655462 FTZ655462 GDV655462 GNR655462 GXN655462 HHJ655462 HRF655462 IBB655462 IKX655462 IUT655462 JEP655462 JOL655462 JYH655462 KID655462 KRZ655462 LBV655462 LLR655462 LVN655462 MFJ655462 MPF655462 MZB655462 NIX655462 NST655462 OCP655462 OML655462 OWH655462 PGD655462 PPZ655462 PZV655462 QJR655462 QTN655462 RDJ655462 RNF655462 RXB655462 SGX655462 SQT655462 TAP655462 TKL655462 TUH655462 UED655462 UNZ655462 UXV655462 VHR655462 VRN655462 WBJ655462 WLF655462 WVB655462 IP720998 SL720998 ACH720998 AMD720998 AVZ720998 BFV720998 BPR720998 BZN720998 CJJ720998 CTF720998 DDB720998 DMX720998 DWT720998 EGP720998 EQL720998 FAH720998 FKD720998 FTZ720998 GDV720998 GNR720998 GXN720998 HHJ720998 HRF720998 IBB720998 IKX720998 IUT720998 JEP720998 JOL720998 JYH720998 KID720998 KRZ720998 LBV720998 LLR720998 LVN720998 MFJ720998 MPF720998 MZB720998 NIX720998 NST720998 OCP720998 OML720998 OWH720998 PGD720998 PPZ720998 PZV720998 QJR720998 QTN720998 RDJ720998 RNF720998 RXB720998 SGX720998 SQT720998 TAP720998 TKL720998 TUH720998 UED720998 UNZ720998 UXV720998 VHR720998 VRN720998 WBJ720998 WLF720998 WVB720998 IP786534 SL786534 ACH786534 AMD786534 AVZ786534 BFV786534 BPR786534 BZN786534 CJJ786534 CTF786534 DDB786534 DMX786534 DWT786534 EGP786534 EQL786534 FAH786534 FKD786534 FTZ786534 GDV786534 GNR786534 GXN786534 HHJ786534 HRF786534 IBB786534 IKX786534 IUT786534 JEP786534 JOL786534 JYH786534 KID786534 KRZ786534 LBV786534 LLR786534 LVN786534 MFJ786534 MPF786534 MZB786534 NIX786534 NST786534 OCP786534 OML786534 OWH786534 PGD786534 PPZ786534 PZV786534 QJR786534 QTN786534 RDJ786534 RNF786534 RXB786534 SGX786534 SQT786534 TAP786534 TKL786534 TUH786534 UED786534 UNZ786534 UXV786534 VHR786534 VRN786534 WBJ786534 WLF786534 WVB786534 IP852070 SL852070 ACH852070 AMD852070 AVZ852070 BFV852070 BPR852070 BZN852070 CJJ852070 CTF852070 DDB852070 DMX852070 DWT852070 EGP852070 EQL852070 FAH852070 FKD852070 FTZ852070 GDV852070 GNR852070 GXN852070 HHJ852070 HRF852070 IBB852070 IKX852070 IUT852070 JEP852070 JOL852070 JYH852070 KID852070 KRZ852070 LBV852070 LLR852070 LVN852070 MFJ852070 MPF852070 MZB852070 NIX852070 NST852070 OCP852070 OML852070 OWH852070 PGD852070 PPZ852070 PZV852070 QJR852070 QTN852070 RDJ852070 RNF852070 RXB852070 SGX852070 SQT852070 TAP852070 TKL852070 TUH852070 UED852070 UNZ852070 UXV852070 VHR852070 VRN852070 WBJ852070 WLF852070 WVB852070 IP917606 SL917606 ACH917606 AMD917606 AVZ917606 BFV917606 BPR917606 BZN917606 CJJ917606 CTF917606 DDB917606 DMX917606 DWT917606 EGP917606 EQL917606 FAH917606 FKD917606 FTZ917606 GDV917606 GNR917606 GXN917606 HHJ917606 HRF917606 IBB917606 IKX917606 IUT917606 JEP917606 JOL917606 JYH917606 KID917606 KRZ917606 LBV917606 LLR917606 LVN917606 MFJ917606 MPF917606 MZB917606 NIX917606 NST917606 OCP917606 OML917606 OWH917606 PGD917606 PPZ917606 PZV917606 QJR917606 QTN917606 RDJ917606 RNF917606 RXB917606 SGX917606 SQT917606 TAP917606 TKL917606 TUH917606 UED917606 UNZ917606 UXV917606 VHR917606 VRN917606 WBJ917606 WLF917606 WVB917606 IP983142 SL983142 ACH983142 AMD983142 AVZ983142 BFV983142 BPR983142 BZN983142 CJJ983142 CTF983142 DDB983142 DMX983142 DWT983142 EGP983142 EQL983142 FAH983142 FKD983142 FTZ983142 GDV983142 GNR983142 GXN983142 HHJ983142 HRF983142 IBB983142 IKX983142 IUT983142 JEP983142 JOL983142 JYH983142 KID983142 KRZ983142 LBV983142 LLR983142 LVN983142 MFJ983142 MPF983142 MZB983142 NIX983142 NST983142 OCP983142 OML983142 OWH983142 PGD983142 PPZ983142 PZV983142 QJR983142 QTN983142 RDJ983142 RNF983142 RXB983142 SGX983142 SQT983142 TAP983142 TKL983142 TUH983142 UED983142 UNZ983142 UXV983142 VHR983142 VRN983142 WBJ983142 WLF983142 WVB983142">
      <formula1>"&lt;""""&gt; "</formula1>
      <formula2>0</formula2>
    </dataValidation>
  </dataValidations>
  <pageMargins left="0.98425196850393704" right="0.39370078740157483" top="0.78740157480314965" bottom="0.98425196850393704" header="0.59055118110236227" footer="0.78740157480314965"/>
  <pageSetup paperSize="9" scale="49" firstPageNumber="0" orientation="portrait" r:id="rId1"/>
  <headerFooter alignWithMargins="0">
    <oddHeader>&amp;RPlanilha Modelo (Nome da Empresa)</oddHeader>
    <oddFooter>&amp;C&amp;"Arial Narrow,Normal"&amp;A - Página &amp;P</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15"/>
  <sheetViews>
    <sheetView zoomScaleNormal="100" zoomScaleSheetLayoutView="85" workbookViewId="0">
      <selection activeCell="B72" sqref="B72:F72"/>
    </sheetView>
  </sheetViews>
  <sheetFormatPr defaultColWidth="11.42578125" defaultRowHeight="16.5" x14ac:dyDescent="0.3"/>
  <cols>
    <col min="1" max="1" width="3" style="100" bestFit="1" customWidth="1"/>
    <col min="2" max="2" width="44.28515625" style="100" customWidth="1"/>
    <col min="3" max="8" width="14.5703125" style="100" customWidth="1"/>
    <col min="9" max="16384" width="11.42578125" style="100"/>
  </cols>
  <sheetData>
    <row r="1" spans="1:246" ht="29.1" customHeight="1" x14ac:dyDescent="0.3">
      <c r="B1" s="591" t="s">
        <v>280</v>
      </c>
      <c r="C1" s="592"/>
      <c r="D1" s="592"/>
      <c r="E1" s="593"/>
      <c r="F1" s="104"/>
    </row>
    <row r="2" spans="1:246" ht="29.1" customHeight="1" thickBot="1" x14ac:dyDescent="0.35">
      <c r="B2" s="594" t="s">
        <v>271</v>
      </c>
      <c r="C2" s="595"/>
      <c r="D2" s="595"/>
      <c r="E2" s="596"/>
      <c r="F2" s="104"/>
    </row>
    <row r="3" spans="1:246" s="104" customFormat="1" ht="57.95" customHeight="1" thickBot="1" x14ac:dyDescent="0.35">
      <c r="B3" s="597" t="s">
        <v>337</v>
      </c>
      <c r="C3" s="598"/>
      <c r="D3" s="598"/>
      <c r="E3" s="599"/>
    </row>
    <row r="4" spans="1:246" s="104" customFormat="1" ht="29.45" customHeight="1" thickBot="1" x14ac:dyDescent="0.35">
      <c r="A4" s="100"/>
      <c r="B4" s="605" t="s">
        <v>263</v>
      </c>
      <c r="C4" s="606"/>
      <c r="D4" s="606"/>
      <c r="E4" s="607"/>
      <c r="F4" s="100"/>
      <c r="IC4" s="110"/>
      <c r="ID4" s="110"/>
      <c r="IE4" s="110"/>
      <c r="IF4" s="110"/>
      <c r="IG4" s="110"/>
      <c r="IH4" s="110"/>
      <c r="II4" s="110"/>
      <c r="IJ4" s="110"/>
    </row>
    <row r="5" spans="1:246" s="104" customFormat="1" ht="15.95" customHeight="1" x14ac:dyDescent="0.3">
      <c r="B5" s="617" t="s">
        <v>236</v>
      </c>
      <c r="C5" s="609" t="s">
        <v>275</v>
      </c>
      <c r="D5" s="621" t="s">
        <v>234</v>
      </c>
      <c r="E5" s="612" t="s">
        <v>233</v>
      </c>
      <c r="F5" s="100"/>
      <c r="G5" s="100"/>
      <c r="H5" s="100"/>
      <c r="IE5" s="110"/>
      <c r="IF5" s="110"/>
      <c r="IG5" s="110"/>
      <c r="IH5" s="110"/>
      <c r="II5" s="110"/>
      <c r="IJ5" s="110"/>
      <c r="IK5" s="110"/>
      <c r="IL5" s="110"/>
    </row>
    <row r="6" spans="1:246" s="104" customFormat="1" ht="15.95" customHeight="1" thickBot="1" x14ac:dyDescent="0.35">
      <c r="B6" s="618"/>
      <c r="C6" s="610"/>
      <c r="D6" s="620"/>
      <c r="E6" s="613"/>
      <c r="F6" s="100"/>
      <c r="G6" s="100"/>
      <c r="H6" s="100"/>
    </row>
    <row r="7" spans="1:246" s="104" customFormat="1" ht="15.95" customHeight="1" x14ac:dyDescent="0.3">
      <c r="B7" s="117" t="s">
        <v>232</v>
      </c>
      <c r="C7" s="111">
        <v>10.48</v>
      </c>
      <c r="D7" s="112">
        <v>10415.94</v>
      </c>
      <c r="E7" s="118">
        <f>ROUND(D7*C7,2)</f>
        <v>109159.05</v>
      </c>
      <c r="F7" s="100"/>
      <c r="G7" s="100"/>
    </row>
    <row r="8" spans="1:246" s="104" customFormat="1" ht="15.95" customHeight="1" x14ac:dyDescent="0.3">
      <c r="B8" s="119" t="s">
        <v>230</v>
      </c>
      <c r="C8" s="111">
        <v>4.32</v>
      </c>
      <c r="D8" s="112">
        <v>1410.02</v>
      </c>
      <c r="E8" s="118">
        <f>ROUND(D8*C8,2)</f>
        <v>6091.29</v>
      </c>
      <c r="F8" s="100"/>
      <c r="G8" s="100"/>
    </row>
    <row r="9" spans="1:246" s="104" customFormat="1" ht="15.95" customHeight="1" x14ac:dyDescent="0.3">
      <c r="B9" s="119" t="s">
        <v>248</v>
      </c>
      <c r="C9" s="111">
        <v>6.8</v>
      </c>
      <c r="D9" s="112">
        <v>1207</v>
      </c>
      <c r="E9" s="118">
        <f t="shared" ref="E9:E11" si="0">ROUND(D9*C9,2)</f>
        <v>8207.6</v>
      </c>
      <c r="F9" s="100"/>
      <c r="G9" s="100"/>
    </row>
    <row r="10" spans="1:246" s="104" customFormat="1" ht="15.95" customHeight="1" x14ac:dyDescent="0.3">
      <c r="B10" s="119" t="s">
        <v>249</v>
      </c>
      <c r="C10" s="111">
        <v>4.6500000000000004</v>
      </c>
      <c r="D10" s="112">
        <v>797</v>
      </c>
      <c r="E10" s="118">
        <f t="shared" si="0"/>
        <v>3706.05</v>
      </c>
      <c r="F10" s="100"/>
      <c r="G10" s="100"/>
    </row>
    <row r="11" spans="1:246" s="104" customFormat="1" ht="15.95" customHeight="1" x14ac:dyDescent="0.3">
      <c r="B11" s="119" t="s">
        <v>250</v>
      </c>
      <c r="C11" s="111">
        <v>12.88</v>
      </c>
      <c r="D11" s="112">
        <v>670.32</v>
      </c>
      <c r="E11" s="118">
        <f t="shared" si="0"/>
        <v>8633.7199999999993</v>
      </c>
      <c r="F11" s="100"/>
      <c r="G11" s="100"/>
    </row>
    <row r="12" spans="1:246" s="104" customFormat="1" ht="15.95" customHeight="1" x14ac:dyDescent="0.3">
      <c r="A12" s="113" t="s">
        <v>231</v>
      </c>
      <c r="B12" s="602" t="s">
        <v>229</v>
      </c>
      <c r="C12" s="603"/>
      <c r="D12" s="604"/>
      <c r="E12" s="118">
        <f>SUM(E7:E11)</f>
        <v>135797.71</v>
      </c>
      <c r="F12" s="100"/>
      <c r="G12" s="100"/>
      <c r="H12" s="100"/>
    </row>
    <row r="13" spans="1:246" s="104" customFormat="1" ht="15.95" customHeight="1" x14ac:dyDescent="0.3">
      <c r="A13" s="113"/>
      <c r="B13" s="602" t="s">
        <v>261</v>
      </c>
      <c r="C13" s="603"/>
      <c r="D13" s="604"/>
      <c r="E13" s="118"/>
      <c r="F13" s="100"/>
      <c r="G13" s="100"/>
      <c r="H13" s="100"/>
    </row>
    <row r="14" spans="1:246" ht="15.95" customHeight="1" x14ac:dyDescent="0.3">
      <c r="A14" s="107"/>
      <c r="B14" s="602" t="s">
        <v>228</v>
      </c>
      <c r="C14" s="603"/>
      <c r="D14" s="604"/>
      <c r="E14" s="118">
        <f>SUM(E12:E13)*12</f>
        <v>1629572.52</v>
      </c>
      <c r="H14" s="102"/>
      <c r="I14" s="104"/>
    </row>
    <row r="15" spans="1:246" s="104" customFormat="1" ht="15.95" customHeight="1" x14ac:dyDescent="0.3">
      <c r="A15" s="114"/>
      <c r="B15" s="120"/>
      <c r="C15" s="114"/>
      <c r="D15" s="114"/>
      <c r="E15" s="121"/>
    </row>
    <row r="16" spans="1:246" s="104" customFormat="1" ht="15.95" customHeight="1" thickBot="1" x14ac:dyDescent="0.35">
      <c r="A16" s="114"/>
      <c r="B16" s="120"/>
      <c r="C16" s="114"/>
      <c r="D16" s="114"/>
      <c r="E16" s="121"/>
    </row>
    <row r="17" spans="1:247" s="104" customFormat="1" ht="29.45" customHeight="1" thickBot="1" x14ac:dyDescent="0.35">
      <c r="A17" s="100"/>
      <c r="B17" s="605" t="s">
        <v>264</v>
      </c>
      <c r="C17" s="606"/>
      <c r="D17" s="606"/>
      <c r="E17" s="607"/>
      <c r="F17" s="100"/>
      <c r="G17" s="100"/>
      <c r="H17" s="100"/>
      <c r="I17" s="100"/>
      <c r="IF17" s="110"/>
      <c r="IG17" s="110"/>
      <c r="IH17" s="110"/>
      <c r="II17" s="110"/>
      <c r="IJ17" s="110"/>
      <c r="IK17" s="110"/>
      <c r="IL17" s="110"/>
      <c r="IM17" s="110"/>
    </row>
    <row r="18" spans="1:247" s="104" customFormat="1" ht="15.95" customHeight="1" x14ac:dyDescent="0.3">
      <c r="B18" s="617" t="s">
        <v>236</v>
      </c>
      <c r="C18" s="609" t="s">
        <v>275</v>
      </c>
      <c r="D18" s="619" t="s">
        <v>234</v>
      </c>
      <c r="E18" s="612" t="s">
        <v>276</v>
      </c>
      <c r="F18" s="100"/>
      <c r="G18" s="100"/>
      <c r="H18" s="100"/>
      <c r="IE18" s="110"/>
      <c r="IF18" s="110"/>
      <c r="IG18" s="110"/>
      <c r="IH18" s="110"/>
      <c r="II18" s="110"/>
      <c r="IJ18" s="110"/>
      <c r="IK18" s="110"/>
      <c r="IL18" s="110"/>
    </row>
    <row r="19" spans="1:247" s="104" customFormat="1" ht="15.95" customHeight="1" thickBot="1" x14ac:dyDescent="0.35">
      <c r="B19" s="618"/>
      <c r="C19" s="610"/>
      <c r="D19" s="620"/>
      <c r="E19" s="613"/>
      <c r="F19" s="100"/>
      <c r="G19" s="100"/>
      <c r="H19" s="100"/>
    </row>
    <row r="20" spans="1:247" s="104" customFormat="1" ht="15.95" customHeight="1" x14ac:dyDescent="0.3">
      <c r="B20" s="117" t="s">
        <v>232</v>
      </c>
      <c r="C20" s="111">
        <v>12.32</v>
      </c>
      <c r="D20" s="112">
        <v>10415.94</v>
      </c>
      <c r="E20" s="118">
        <f>ROUND(D20*C20,2)</f>
        <v>128324.38</v>
      </c>
      <c r="F20" s="100"/>
      <c r="G20" s="100"/>
    </row>
    <row r="21" spans="1:247" s="104" customFormat="1" ht="15.95" customHeight="1" x14ac:dyDescent="0.3">
      <c r="B21" s="119" t="s">
        <v>230</v>
      </c>
      <c r="C21" s="111">
        <v>5.88</v>
      </c>
      <c r="D21" s="112">
        <v>1410.02</v>
      </c>
      <c r="E21" s="118">
        <f>ROUND(D21*C21,2)</f>
        <v>8290.92</v>
      </c>
      <c r="F21" s="100"/>
      <c r="G21" s="100"/>
    </row>
    <row r="22" spans="1:247" s="104" customFormat="1" ht="15.95" customHeight="1" x14ac:dyDescent="0.3">
      <c r="B22" s="119" t="s">
        <v>248</v>
      </c>
      <c r="C22" s="111">
        <v>4.4400000000000004</v>
      </c>
      <c r="D22" s="112">
        <v>1207</v>
      </c>
      <c r="E22" s="118">
        <f t="shared" ref="E22:E24" si="1">ROUND(D22*C22,2)</f>
        <v>5359.08</v>
      </c>
      <c r="F22" s="100"/>
      <c r="G22" s="100"/>
    </row>
    <row r="23" spans="1:247" s="104" customFormat="1" ht="15.95" customHeight="1" x14ac:dyDescent="0.3">
      <c r="B23" s="119" t="s">
        <v>249</v>
      </c>
      <c r="C23" s="111">
        <v>3.26</v>
      </c>
      <c r="D23" s="112">
        <v>797</v>
      </c>
      <c r="E23" s="118">
        <f t="shared" si="1"/>
        <v>2598.2199999999998</v>
      </c>
      <c r="F23" s="100"/>
      <c r="G23" s="100"/>
    </row>
    <row r="24" spans="1:247" s="104" customFormat="1" ht="15.95" customHeight="1" x14ac:dyDescent="0.3">
      <c r="B24" s="119" t="s">
        <v>250</v>
      </c>
      <c r="C24" s="111">
        <v>14.79</v>
      </c>
      <c r="D24" s="112">
        <v>670.32</v>
      </c>
      <c r="E24" s="118">
        <f t="shared" si="1"/>
        <v>9914.0300000000007</v>
      </c>
      <c r="F24" s="100"/>
      <c r="G24" s="100"/>
    </row>
    <row r="25" spans="1:247" s="104" customFormat="1" ht="15.95" customHeight="1" x14ac:dyDescent="0.3">
      <c r="A25" s="113" t="s">
        <v>231</v>
      </c>
      <c r="B25" s="602" t="s">
        <v>229</v>
      </c>
      <c r="C25" s="603"/>
      <c r="D25" s="604"/>
      <c r="E25" s="118">
        <f>SUM(E20:E24)</f>
        <v>154486.63</v>
      </c>
      <c r="F25" s="100"/>
      <c r="G25" s="100"/>
      <c r="H25" s="100"/>
    </row>
    <row r="26" spans="1:247" x14ac:dyDescent="0.3">
      <c r="A26" s="113"/>
      <c r="B26" s="602" t="s">
        <v>261</v>
      </c>
      <c r="C26" s="603"/>
      <c r="D26" s="604"/>
      <c r="E26" s="118">
        <v>9026.92</v>
      </c>
      <c r="I26" s="104"/>
    </row>
    <row r="27" spans="1:247" ht="15.95" customHeight="1" x14ac:dyDescent="0.3">
      <c r="A27" s="107"/>
      <c r="B27" s="602" t="s">
        <v>228</v>
      </c>
      <c r="C27" s="603"/>
      <c r="D27" s="604"/>
      <c r="E27" s="118">
        <f>SUM(E25:E26)*12</f>
        <v>1962162.6</v>
      </c>
      <c r="H27" s="102"/>
      <c r="I27" s="104"/>
    </row>
    <row r="28" spans="1:247" s="104" customFormat="1" ht="15.95" customHeight="1" x14ac:dyDescent="0.3">
      <c r="A28" s="114"/>
      <c r="B28" s="120"/>
      <c r="C28" s="114"/>
      <c r="D28" s="114"/>
      <c r="E28" s="121"/>
    </row>
    <row r="29" spans="1:247" s="104" customFormat="1" ht="15.95" customHeight="1" thickBot="1" x14ac:dyDescent="0.35">
      <c r="A29" s="100"/>
      <c r="B29" s="115"/>
      <c r="C29" s="102"/>
      <c r="D29" s="102"/>
      <c r="E29" s="116"/>
      <c r="F29" s="100"/>
      <c r="G29" s="100"/>
      <c r="H29" s="100"/>
      <c r="I29" s="100"/>
    </row>
    <row r="30" spans="1:247" s="104" customFormat="1" ht="29.45" customHeight="1" thickBot="1" x14ac:dyDescent="0.35">
      <c r="A30" s="100"/>
      <c r="B30" s="605" t="s">
        <v>265</v>
      </c>
      <c r="C30" s="606"/>
      <c r="D30" s="606"/>
      <c r="E30" s="607"/>
      <c r="F30" s="100"/>
      <c r="G30" s="100"/>
      <c r="H30" s="100"/>
      <c r="I30" s="100"/>
      <c r="IF30" s="110"/>
      <c r="IG30" s="110"/>
      <c r="IH30" s="110"/>
      <c r="II30" s="110"/>
      <c r="IJ30" s="110"/>
      <c r="IK30" s="110"/>
      <c r="IL30" s="110"/>
      <c r="IM30" s="110"/>
    </row>
    <row r="31" spans="1:247" s="104" customFormat="1" ht="15.95" customHeight="1" x14ac:dyDescent="0.3">
      <c r="B31" s="617" t="s">
        <v>236</v>
      </c>
      <c r="C31" s="609" t="s">
        <v>275</v>
      </c>
      <c r="D31" s="619" t="s">
        <v>234</v>
      </c>
      <c r="E31" s="612" t="s">
        <v>276</v>
      </c>
      <c r="F31" s="100"/>
      <c r="G31" s="100"/>
      <c r="H31" s="100"/>
      <c r="IE31" s="110"/>
      <c r="IF31" s="110"/>
      <c r="IG31" s="110"/>
      <c r="IH31" s="110"/>
      <c r="II31" s="110"/>
      <c r="IJ31" s="110"/>
      <c r="IK31" s="110"/>
      <c r="IL31" s="110"/>
    </row>
    <row r="32" spans="1:247" s="104" customFormat="1" ht="15.95" customHeight="1" thickBot="1" x14ac:dyDescent="0.35">
      <c r="B32" s="618"/>
      <c r="C32" s="610"/>
      <c r="D32" s="620"/>
      <c r="E32" s="613"/>
      <c r="F32" s="100"/>
      <c r="G32" s="100"/>
      <c r="H32" s="100"/>
    </row>
    <row r="33" spans="1:247" s="104" customFormat="1" ht="15.95" customHeight="1" x14ac:dyDescent="0.3">
      <c r="B33" s="117" t="s">
        <v>232</v>
      </c>
      <c r="C33" s="111">
        <v>13.75</v>
      </c>
      <c r="D33" s="112">
        <v>10415.94</v>
      </c>
      <c r="E33" s="118">
        <f>ROUND(D33*C33,2)</f>
        <v>143219.18</v>
      </c>
      <c r="F33" s="100"/>
      <c r="G33" s="100"/>
    </row>
    <row r="34" spans="1:247" s="104" customFormat="1" ht="15.95" customHeight="1" x14ac:dyDescent="0.3">
      <c r="B34" s="119" t="s">
        <v>230</v>
      </c>
      <c r="C34" s="111">
        <v>6.98</v>
      </c>
      <c r="D34" s="112">
        <v>1410.02</v>
      </c>
      <c r="E34" s="118">
        <f>ROUND(D34*C34,2)</f>
        <v>9841.94</v>
      </c>
      <c r="F34" s="100"/>
      <c r="G34" s="100"/>
    </row>
    <row r="35" spans="1:247" s="104" customFormat="1" ht="15.95" customHeight="1" x14ac:dyDescent="0.3">
      <c r="B35" s="119" t="s">
        <v>248</v>
      </c>
      <c r="C35" s="111">
        <v>6.15</v>
      </c>
      <c r="D35" s="112">
        <v>1207</v>
      </c>
      <c r="E35" s="118">
        <f t="shared" ref="E35:E37" si="2">ROUND(D35*C35,2)</f>
        <v>7423.05</v>
      </c>
      <c r="F35" s="100"/>
      <c r="G35" s="100"/>
    </row>
    <row r="36" spans="1:247" s="104" customFormat="1" ht="15.95" customHeight="1" x14ac:dyDescent="0.3">
      <c r="B36" s="119" t="s">
        <v>249</v>
      </c>
      <c r="C36" s="111">
        <v>4.75</v>
      </c>
      <c r="D36" s="112">
        <v>797</v>
      </c>
      <c r="E36" s="118">
        <f t="shared" si="2"/>
        <v>3785.75</v>
      </c>
      <c r="F36" s="100"/>
      <c r="G36" s="100"/>
    </row>
    <row r="37" spans="1:247" s="104" customFormat="1" ht="15.95" customHeight="1" x14ac:dyDescent="0.3">
      <c r="B37" s="119" t="s">
        <v>250</v>
      </c>
      <c r="C37" s="111">
        <v>13.75</v>
      </c>
      <c r="D37" s="112">
        <v>670.32</v>
      </c>
      <c r="E37" s="118">
        <f t="shared" si="2"/>
        <v>9216.9</v>
      </c>
      <c r="F37" s="100"/>
      <c r="G37" s="100"/>
    </row>
    <row r="38" spans="1:247" s="104" customFormat="1" ht="15.95" customHeight="1" x14ac:dyDescent="0.3">
      <c r="A38" s="113" t="s">
        <v>231</v>
      </c>
      <c r="B38" s="602" t="s">
        <v>229</v>
      </c>
      <c r="C38" s="603"/>
      <c r="D38" s="604"/>
      <c r="E38" s="118">
        <f>SUM(E33:E37)</f>
        <v>173486.82</v>
      </c>
      <c r="F38" s="100"/>
      <c r="G38" s="100"/>
      <c r="H38" s="100"/>
    </row>
    <row r="39" spans="1:247" x14ac:dyDescent="0.3">
      <c r="A39" s="113"/>
      <c r="B39" s="602" t="s">
        <v>261</v>
      </c>
      <c r="C39" s="603"/>
      <c r="D39" s="604"/>
      <c r="E39" s="118">
        <v>9936.7999999999993</v>
      </c>
      <c r="I39" s="104"/>
    </row>
    <row r="40" spans="1:247" ht="15.95" customHeight="1" x14ac:dyDescent="0.3">
      <c r="A40" s="107"/>
      <c r="B40" s="602" t="s">
        <v>228</v>
      </c>
      <c r="C40" s="603"/>
      <c r="D40" s="604"/>
      <c r="E40" s="118">
        <f>SUM(E38:E39)*12</f>
        <v>2201083.44</v>
      </c>
      <c r="H40" s="102"/>
      <c r="I40" s="104"/>
    </row>
    <row r="41" spans="1:247" s="104" customFormat="1" ht="15.95" customHeight="1" x14ac:dyDescent="0.3">
      <c r="A41" s="114"/>
      <c r="B41" s="120"/>
      <c r="C41" s="114"/>
      <c r="D41" s="114"/>
      <c r="E41" s="121"/>
    </row>
    <row r="42" spans="1:247" s="104" customFormat="1" ht="15.95" customHeight="1" thickBot="1" x14ac:dyDescent="0.35">
      <c r="A42" s="100"/>
      <c r="B42" s="115"/>
      <c r="C42" s="102"/>
      <c r="D42" s="102"/>
      <c r="E42" s="116"/>
      <c r="F42" s="100"/>
      <c r="G42" s="100"/>
      <c r="H42" s="100"/>
      <c r="I42" s="100"/>
    </row>
    <row r="43" spans="1:247" s="104" customFormat="1" ht="29.45" customHeight="1" thickBot="1" x14ac:dyDescent="0.35">
      <c r="A43" s="100"/>
      <c r="B43" s="605" t="s">
        <v>266</v>
      </c>
      <c r="C43" s="606"/>
      <c r="D43" s="606"/>
      <c r="E43" s="607"/>
      <c r="F43" s="100"/>
      <c r="G43" s="100"/>
      <c r="H43" s="100"/>
      <c r="I43" s="100"/>
      <c r="IF43" s="110"/>
      <c r="IG43" s="110"/>
      <c r="IH43" s="110"/>
      <c r="II43" s="110"/>
      <c r="IJ43" s="110"/>
      <c r="IK43" s="110"/>
      <c r="IL43" s="110"/>
      <c r="IM43" s="110"/>
    </row>
    <row r="44" spans="1:247" s="104" customFormat="1" ht="15.95" customHeight="1" x14ac:dyDescent="0.3">
      <c r="B44" s="617" t="s">
        <v>236</v>
      </c>
      <c r="C44" s="609" t="s">
        <v>275</v>
      </c>
      <c r="D44" s="619" t="s">
        <v>234</v>
      </c>
      <c r="E44" s="612" t="s">
        <v>276</v>
      </c>
      <c r="F44" s="100"/>
      <c r="G44" s="100"/>
      <c r="H44" s="100"/>
      <c r="IE44" s="110"/>
      <c r="IF44" s="110"/>
      <c r="IG44" s="110"/>
      <c r="IH44" s="110"/>
      <c r="II44" s="110"/>
      <c r="IJ44" s="110"/>
      <c r="IK44" s="110"/>
      <c r="IL44" s="110"/>
    </row>
    <row r="45" spans="1:247" s="104" customFormat="1" ht="15.95" customHeight="1" thickBot="1" x14ac:dyDescent="0.35">
      <c r="B45" s="618"/>
      <c r="C45" s="610"/>
      <c r="D45" s="620"/>
      <c r="E45" s="613"/>
      <c r="F45" s="100"/>
      <c r="G45" s="100"/>
      <c r="H45" s="100"/>
    </row>
    <row r="46" spans="1:247" s="104" customFormat="1" ht="15.95" customHeight="1" x14ac:dyDescent="0.3">
      <c r="B46" s="117" t="s">
        <v>232</v>
      </c>
      <c r="C46" s="111">
        <v>14</v>
      </c>
      <c r="D46" s="112">
        <v>10415.94</v>
      </c>
      <c r="E46" s="118">
        <f>ROUND(D46*C46,2)</f>
        <v>145823.16</v>
      </c>
      <c r="F46" s="100"/>
      <c r="G46" s="100"/>
    </row>
    <row r="47" spans="1:247" s="104" customFormat="1" ht="15.95" customHeight="1" x14ac:dyDescent="0.3">
      <c r="B47" s="119" t="s">
        <v>230</v>
      </c>
      <c r="C47" s="111">
        <v>6.8</v>
      </c>
      <c r="D47" s="112">
        <v>1410.02</v>
      </c>
      <c r="E47" s="118">
        <f>ROUND(D47*C47,2)</f>
        <v>9588.14</v>
      </c>
      <c r="F47" s="100"/>
      <c r="G47" s="100"/>
    </row>
    <row r="48" spans="1:247" s="104" customFormat="1" ht="15.95" customHeight="1" x14ac:dyDescent="0.3">
      <c r="B48" s="119" t="s">
        <v>248</v>
      </c>
      <c r="C48" s="111">
        <v>6</v>
      </c>
      <c r="D48" s="112">
        <v>1207</v>
      </c>
      <c r="E48" s="118">
        <f t="shared" ref="E48:E50" si="3">ROUND(D48*C48,2)</f>
        <v>7242</v>
      </c>
      <c r="F48" s="100"/>
      <c r="G48" s="100"/>
    </row>
    <row r="49" spans="1:247" s="104" customFormat="1" ht="15.95" customHeight="1" x14ac:dyDescent="0.3">
      <c r="B49" s="119" t="s">
        <v>249</v>
      </c>
      <c r="C49" s="111">
        <v>4</v>
      </c>
      <c r="D49" s="112">
        <v>797</v>
      </c>
      <c r="E49" s="118">
        <f t="shared" si="3"/>
        <v>3188</v>
      </c>
      <c r="F49" s="100"/>
      <c r="G49" s="100"/>
    </row>
    <row r="50" spans="1:247" s="104" customFormat="1" ht="15.95" customHeight="1" x14ac:dyDescent="0.3">
      <c r="B50" s="119" t="s">
        <v>250</v>
      </c>
      <c r="C50" s="111">
        <v>16</v>
      </c>
      <c r="D50" s="112">
        <v>670.32</v>
      </c>
      <c r="E50" s="118">
        <f t="shared" si="3"/>
        <v>10725.12</v>
      </c>
      <c r="F50" s="100"/>
      <c r="G50" s="100"/>
    </row>
    <row r="51" spans="1:247" s="104" customFormat="1" ht="15.95" customHeight="1" x14ac:dyDescent="0.3">
      <c r="A51" s="113" t="s">
        <v>231</v>
      </c>
      <c r="B51" s="602" t="s">
        <v>229</v>
      </c>
      <c r="C51" s="603"/>
      <c r="D51" s="604"/>
      <c r="E51" s="118">
        <f>SUM(E46:E50)</f>
        <v>176566.42</v>
      </c>
      <c r="F51" s="100"/>
      <c r="G51" s="100"/>
      <c r="H51" s="100"/>
    </row>
    <row r="52" spans="1:247" x14ac:dyDescent="0.3">
      <c r="A52" s="113"/>
      <c r="B52" s="602" t="s">
        <v>261</v>
      </c>
      <c r="C52" s="603"/>
      <c r="D52" s="604"/>
      <c r="E52" s="118"/>
      <c r="I52" s="104"/>
    </row>
    <row r="53" spans="1:247" ht="15.95" customHeight="1" x14ac:dyDescent="0.3">
      <c r="A53" s="107"/>
      <c r="B53" s="602" t="s">
        <v>228</v>
      </c>
      <c r="C53" s="603"/>
      <c r="D53" s="604"/>
      <c r="E53" s="118">
        <f>SUM(E51:E52)*12</f>
        <v>2118797.04</v>
      </c>
      <c r="H53" s="102"/>
      <c r="I53" s="104"/>
    </row>
    <row r="54" spans="1:247" s="104" customFormat="1" ht="15.95" customHeight="1" x14ac:dyDescent="0.3">
      <c r="A54" s="114"/>
      <c r="B54" s="120"/>
      <c r="C54" s="114"/>
      <c r="D54" s="114"/>
      <c r="E54" s="121"/>
    </row>
    <row r="55" spans="1:247" s="104" customFormat="1" ht="15.95" customHeight="1" thickBot="1" x14ac:dyDescent="0.35">
      <c r="A55" s="100"/>
      <c r="B55" s="115"/>
      <c r="C55" s="102"/>
      <c r="D55" s="102"/>
      <c r="E55" s="116"/>
      <c r="F55" s="100"/>
      <c r="G55" s="100"/>
      <c r="H55" s="100"/>
      <c r="I55" s="100"/>
    </row>
    <row r="56" spans="1:247" s="104" customFormat="1" ht="29.45" customHeight="1" thickBot="1" x14ac:dyDescent="0.35">
      <c r="A56" s="100"/>
      <c r="B56" s="605" t="s">
        <v>267</v>
      </c>
      <c r="C56" s="606"/>
      <c r="D56" s="606"/>
      <c r="E56" s="607"/>
      <c r="F56" s="100"/>
      <c r="G56" s="100"/>
      <c r="H56" s="100"/>
      <c r="I56" s="100"/>
      <c r="IF56" s="110"/>
      <c r="IG56" s="110"/>
      <c r="IH56" s="110"/>
      <c r="II56" s="110"/>
      <c r="IJ56" s="110"/>
      <c r="IK56" s="110"/>
      <c r="IL56" s="110"/>
      <c r="IM56" s="110"/>
    </row>
    <row r="57" spans="1:247" s="104" customFormat="1" ht="15.95" customHeight="1" x14ac:dyDescent="0.3">
      <c r="B57" s="617" t="s">
        <v>236</v>
      </c>
      <c r="C57" s="609" t="s">
        <v>275</v>
      </c>
      <c r="D57" s="619" t="s">
        <v>234</v>
      </c>
      <c r="E57" s="612" t="s">
        <v>276</v>
      </c>
      <c r="F57" s="100"/>
      <c r="G57" s="100"/>
      <c r="H57" s="100"/>
      <c r="IE57" s="110"/>
      <c r="IF57" s="110"/>
      <c r="IG57" s="110"/>
      <c r="IH57" s="110"/>
      <c r="II57" s="110"/>
      <c r="IJ57" s="110"/>
      <c r="IK57" s="110"/>
      <c r="IL57" s="110"/>
    </row>
    <row r="58" spans="1:247" s="104" customFormat="1" ht="15.95" customHeight="1" thickBot="1" x14ac:dyDescent="0.35">
      <c r="B58" s="618"/>
      <c r="C58" s="610"/>
      <c r="D58" s="620"/>
      <c r="E58" s="613"/>
      <c r="F58" s="100"/>
      <c r="G58" s="100"/>
      <c r="H58" s="100"/>
    </row>
    <row r="59" spans="1:247" s="104" customFormat="1" ht="15.95" customHeight="1" x14ac:dyDescent="0.3">
      <c r="B59" s="117" t="s">
        <v>232</v>
      </c>
      <c r="C59" s="111">
        <v>7.39</v>
      </c>
      <c r="D59" s="112">
        <v>9792.33</v>
      </c>
      <c r="E59" s="118">
        <f>ROUND(D59*C59,2)</f>
        <v>72365.320000000007</v>
      </c>
      <c r="F59" s="100"/>
      <c r="G59" s="100"/>
    </row>
    <row r="60" spans="1:247" s="104" customFormat="1" ht="15.95" customHeight="1" x14ac:dyDescent="0.3">
      <c r="B60" s="119" t="s">
        <v>230</v>
      </c>
      <c r="C60" s="111">
        <v>3.7</v>
      </c>
      <c r="D60" s="112">
        <v>1410.02</v>
      </c>
      <c r="E60" s="118">
        <f>ROUND(D60*C60,2)</f>
        <v>5217.07</v>
      </c>
      <c r="F60" s="100"/>
      <c r="G60" s="100"/>
    </row>
    <row r="61" spans="1:247" s="104" customFormat="1" ht="15.95" customHeight="1" x14ac:dyDescent="0.3">
      <c r="B61" s="119" t="s">
        <v>248</v>
      </c>
      <c r="C61" s="111">
        <v>2.91</v>
      </c>
      <c r="D61" s="112">
        <v>1207</v>
      </c>
      <c r="E61" s="118">
        <f t="shared" ref="E61:E63" si="4">ROUND(D61*C61,2)</f>
        <v>3512.37</v>
      </c>
      <c r="F61" s="100"/>
      <c r="G61" s="100"/>
    </row>
    <row r="62" spans="1:247" s="104" customFormat="1" ht="15.95" customHeight="1" x14ac:dyDescent="0.3">
      <c r="B62" s="119" t="s">
        <v>249</v>
      </c>
      <c r="C62" s="111">
        <v>2.3199999999999998</v>
      </c>
      <c r="D62" s="112">
        <v>797</v>
      </c>
      <c r="E62" s="118">
        <f t="shared" si="4"/>
        <v>1849.04</v>
      </c>
      <c r="F62" s="100"/>
      <c r="G62" s="100"/>
    </row>
    <row r="63" spans="1:247" s="104" customFormat="1" ht="15.95" customHeight="1" x14ac:dyDescent="0.3">
      <c r="B63" s="119" t="s">
        <v>250</v>
      </c>
      <c r="C63" s="111">
        <v>9.0299999999999994</v>
      </c>
      <c r="D63" s="112">
        <v>670.32</v>
      </c>
      <c r="E63" s="118">
        <f t="shared" si="4"/>
        <v>6052.99</v>
      </c>
      <c r="F63" s="100"/>
      <c r="G63" s="100"/>
    </row>
    <row r="64" spans="1:247" s="104" customFormat="1" ht="15.95" customHeight="1" x14ac:dyDescent="0.3">
      <c r="A64" s="113" t="s">
        <v>231</v>
      </c>
      <c r="B64" s="602" t="s">
        <v>229</v>
      </c>
      <c r="C64" s="603"/>
      <c r="D64" s="604"/>
      <c r="E64" s="118">
        <f>SUM(E59:E63)</f>
        <v>88996.79</v>
      </c>
      <c r="F64" s="100"/>
      <c r="G64" s="100"/>
      <c r="H64" s="100"/>
    </row>
    <row r="65" spans="1:247" x14ac:dyDescent="0.3">
      <c r="A65" s="113"/>
      <c r="B65" s="602" t="s">
        <v>261</v>
      </c>
      <c r="C65" s="603"/>
      <c r="D65" s="604"/>
      <c r="E65" s="118">
        <v>9973.74</v>
      </c>
      <c r="I65" s="104"/>
    </row>
    <row r="66" spans="1:247" ht="15.95" customHeight="1" x14ac:dyDescent="0.3">
      <c r="A66" s="107"/>
      <c r="B66" s="602" t="s">
        <v>228</v>
      </c>
      <c r="C66" s="603"/>
      <c r="D66" s="604"/>
      <c r="E66" s="118">
        <f>SUM(E64:E65)*12</f>
        <v>1187646.3600000001</v>
      </c>
      <c r="H66" s="102"/>
      <c r="I66" s="104"/>
    </row>
    <row r="67" spans="1:247" s="104" customFormat="1" ht="15.95" customHeight="1" x14ac:dyDescent="0.3">
      <c r="A67" s="114"/>
      <c r="B67" s="120"/>
      <c r="C67" s="114"/>
      <c r="D67" s="114"/>
      <c r="E67" s="121"/>
    </row>
    <row r="68" spans="1:247" s="104" customFormat="1" ht="15.95" customHeight="1" thickBot="1" x14ac:dyDescent="0.35">
      <c r="A68" s="100"/>
      <c r="B68" s="115"/>
      <c r="C68" s="102"/>
      <c r="D68" s="102"/>
      <c r="E68" s="116"/>
      <c r="F68" s="100"/>
      <c r="G68" s="100"/>
      <c r="H68" s="100"/>
      <c r="I68" s="100"/>
    </row>
    <row r="69" spans="1:247" s="104" customFormat="1" ht="29.45" customHeight="1" thickBot="1" x14ac:dyDescent="0.35">
      <c r="A69" s="100"/>
      <c r="B69" s="605" t="s">
        <v>268</v>
      </c>
      <c r="C69" s="606"/>
      <c r="D69" s="606"/>
      <c r="E69" s="607"/>
      <c r="F69" s="100"/>
      <c r="G69" s="100"/>
      <c r="H69" s="100"/>
      <c r="I69" s="100"/>
      <c r="IF69" s="110"/>
      <c r="IG69" s="110"/>
      <c r="IH69" s="110"/>
      <c r="II69" s="110"/>
      <c r="IJ69" s="110"/>
      <c r="IK69" s="110"/>
      <c r="IL69" s="110"/>
      <c r="IM69" s="110"/>
    </row>
    <row r="70" spans="1:247" s="104" customFormat="1" ht="15.95" customHeight="1" thickBot="1" x14ac:dyDescent="0.35">
      <c r="B70" s="608" t="s">
        <v>236</v>
      </c>
      <c r="C70" s="609" t="s">
        <v>275</v>
      </c>
      <c r="D70" s="611" t="s">
        <v>234</v>
      </c>
      <c r="E70" s="612" t="s">
        <v>276</v>
      </c>
      <c r="F70" s="100"/>
      <c r="G70" s="100"/>
      <c r="H70" s="100"/>
      <c r="IE70" s="110"/>
      <c r="IF70" s="110"/>
      <c r="IG70" s="110"/>
      <c r="IH70" s="110"/>
      <c r="II70" s="110"/>
      <c r="IJ70" s="110"/>
      <c r="IK70" s="110"/>
      <c r="IL70" s="110"/>
    </row>
    <row r="71" spans="1:247" s="104" customFormat="1" ht="15.95" customHeight="1" thickBot="1" x14ac:dyDescent="0.35">
      <c r="B71" s="608"/>
      <c r="C71" s="610"/>
      <c r="D71" s="611"/>
      <c r="E71" s="613"/>
      <c r="F71" s="100"/>
      <c r="G71" s="100"/>
      <c r="H71" s="100"/>
    </row>
    <row r="72" spans="1:247" s="104" customFormat="1" ht="15.95" customHeight="1" x14ac:dyDescent="0.3">
      <c r="B72" s="117" t="s">
        <v>232</v>
      </c>
      <c r="C72" s="111">
        <v>15.16</v>
      </c>
      <c r="D72" s="112">
        <v>9792.33</v>
      </c>
      <c r="E72" s="118">
        <f>ROUND(D72*C72,2)</f>
        <v>148451.72</v>
      </c>
      <c r="F72" s="100"/>
      <c r="G72" s="100"/>
    </row>
    <row r="73" spans="1:247" s="104" customFormat="1" ht="15.95" customHeight="1" x14ac:dyDescent="0.3">
      <c r="B73" s="119" t="s">
        <v>230</v>
      </c>
      <c r="C73" s="111">
        <v>7.57</v>
      </c>
      <c r="D73" s="112">
        <v>1410.02</v>
      </c>
      <c r="E73" s="118">
        <f>ROUND(D73*C73,2)</f>
        <v>10673.85</v>
      </c>
      <c r="F73" s="100"/>
      <c r="G73" s="100"/>
    </row>
    <row r="74" spans="1:247" s="104" customFormat="1" ht="15.95" customHeight="1" x14ac:dyDescent="0.3">
      <c r="B74" s="119" t="s">
        <v>248</v>
      </c>
      <c r="C74" s="111">
        <v>4.91</v>
      </c>
      <c r="D74" s="112">
        <v>1207</v>
      </c>
      <c r="E74" s="118">
        <f t="shared" ref="E74:E76" si="5">ROUND(D74*C74,2)</f>
        <v>5926.37</v>
      </c>
      <c r="F74" s="100"/>
      <c r="G74" s="100"/>
    </row>
    <row r="75" spans="1:247" s="104" customFormat="1" ht="15.95" customHeight="1" x14ac:dyDescent="0.3">
      <c r="B75" s="119" t="s">
        <v>249</v>
      </c>
      <c r="C75" s="111">
        <v>3.49</v>
      </c>
      <c r="D75" s="112">
        <v>797</v>
      </c>
      <c r="E75" s="118">
        <f t="shared" si="5"/>
        <v>2781.53</v>
      </c>
      <c r="F75" s="100"/>
      <c r="G75" s="100"/>
    </row>
    <row r="76" spans="1:247" s="104" customFormat="1" ht="15.95" customHeight="1" x14ac:dyDescent="0.3">
      <c r="B76" s="119" t="s">
        <v>250</v>
      </c>
      <c r="C76" s="111">
        <v>15.16</v>
      </c>
      <c r="D76" s="112">
        <v>670.32</v>
      </c>
      <c r="E76" s="118">
        <f t="shared" si="5"/>
        <v>10162.049999999999</v>
      </c>
      <c r="F76" s="100"/>
      <c r="G76" s="100"/>
    </row>
    <row r="77" spans="1:247" x14ac:dyDescent="0.3">
      <c r="A77" s="113" t="s">
        <v>231</v>
      </c>
      <c r="B77" s="600" t="s">
        <v>229</v>
      </c>
      <c r="C77" s="601"/>
      <c r="D77" s="601"/>
      <c r="E77" s="118">
        <f>SUM(E72:E76)</f>
        <v>177995.51999999999</v>
      </c>
      <c r="I77" s="104"/>
    </row>
    <row r="78" spans="1:247" x14ac:dyDescent="0.3">
      <c r="A78" s="113"/>
      <c r="B78" s="602" t="s">
        <v>261</v>
      </c>
      <c r="C78" s="603"/>
      <c r="D78" s="604"/>
      <c r="E78" s="118">
        <v>14218.66</v>
      </c>
      <c r="I78" s="104"/>
    </row>
    <row r="79" spans="1:247" x14ac:dyDescent="0.3">
      <c r="A79" s="107"/>
      <c r="B79" s="600" t="s">
        <v>228</v>
      </c>
      <c r="C79" s="601"/>
      <c r="D79" s="601"/>
      <c r="E79" s="118">
        <f>SUM(E77:E78)*12</f>
        <v>2306570.16</v>
      </c>
      <c r="H79" s="102"/>
      <c r="I79" s="104"/>
    </row>
    <row r="80" spans="1:247" x14ac:dyDescent="0.3">
      <c r="B80" s="115"/>
      <c r="C80" s="102"/>
      <c r="D80" s="102"/>
      <c r="E80" s="116"/>
    </row>
    <row r="81" spans="2:5" ht="17.25" thickBot="1" x14ac:dyDescent="0.35">
      <c r="B81" s="115"/>
      <c r="C81" s="102"/>
      <c r="D81" s="102"/>
      <c r="E81" s="116"/>
    </row>
    <row r="82" spans="2:5" ht="17.25" thickBot="1" x14ac:dyDescent="0.35">
      <c r="B82" s="605" t="s">
        <v>277</v>
      </c>
      <c r="C82" s="606"/>
      <c r="D82" s="606"/>
      <c r="E82" s="607"/>
    </row>
    <row r="83" spans="2:5" ht="17.25" customHeight="1" thickBot="1" x14ac:dyDescent="0.35">
      <c r="B83" s="608" t="s">
        <v>236</v>
      </c>
      <c r="C83" s="616" t="s">
        <v>235</v>
      </c>
      <c r="D83" s="611" t="s">
        <v>234</v>
      </c>
      <c r="E83" s="612" t="s">
        <v>276</v>
      </c>
    </row>
    <row r="84" spans="2:5" ht="17.25" thickBot="1" x14ac:dyDescent="0.35">
      <c r="B84" s="608"/>
      <c r="C84" s="616"/>
      <c r="D84" s="611"/>
      <c r="E84" s="613"/>
    </row>
    <row r="85" spans="2:5" x14ac:dyDescent="0.3">
      <c r="B85" s="117" t="s">
        <v>232</v>
      </c>
      <c r="C85" s="111">
        <f>AVERAGE(C72,C59,C46,C33,C20,C7)</f>
        <v>12.18</v>
      </c>
      <c r="D85" s="112">
        <v>10415.94</v>
      </c>
      <c r="E85" s="118">
        <f>ROUND(D85*C85,2)</f>
        <v>126866.15</v>
      </c>
    </row>
    <row r="86" spans="2:5" x14ac:dyDescent="0.3">
      <c r="B86" s="119" t="s">
        <v>230</v>
      </c>
      <c r="C86" s="111">
        <f>AVERAGE(C73,C60,C47,C34,C21,C8)</f>
        <v>5.88</v>
      </c>
      <c r="D86" s="112">
        <v>1410.02</v>
      </c>
      <c r="E86" s="118">
        <f>ROUND(D86*C86,2)</f>
        <v>8290.92</v>
      </c>
    </row>
    <row r="87" spans="2:5" x14ac:dyDescent="0.3">
      <c r="B87" s="119" t="s">
        <v>248</v>
      </c>
      <c r="C87" s="111">
        <f>AVERAGE(C74,C61,C48,C35,C22,C9)</f>
        <v>5.2</v>
      </c>
      <c r="D87" s="112">
        <v>1207</v>
      </c>
      <c r="E87" s="118">
        <f t="shared" ref="E87:E89" si="6">ROUND(D87*C87,2)</f>
        <v>6276.4</v>
      </c>
    </row>
    <row r="88" spans="2:5" x14ac:dyDescent="0.3">
      <c r="B88" s="119" t="s">
        <v>249</v>
      </c>
      <c r="C88" s="111">
        <f>AVERAGE(C75,C62,C49,C36,C23,C10)</f>
        <v>3.75</v>
      </c>
      <c r="D88" s="112">
        <v>797</v>
      </c>
      <c r="E88" s="118">
        <f t="shared" si="6"/>
        <v>2988.75</v>
      </c>
    </row>
    <row r="89" spans="2:5" x14ac:dyDescent="0.3">
      <c r="B89" s="119" t="s">
        <v>250</v>
      </c>
      <c r="C89" s="111">
        <f>AVERAGE(C76,C63,C50,C37,C24,C11)</f>
        <v>13.6</v>
      </c>
      <c r="D89" s="112">
        <v>670.32</v>
      </c>
      <c r="E89" s="118">
        <f t="shared" si="6"/>
        <v>9116.35</v>
      </c>
    </row>
    <row r="90" spans="2:5" x14ac:dyDescent="0.3">
      <c r="B90" s="600" t="s">
        <v>229</v>
      </c>
      <c r="C90" s="601"/>
      <c r="D90" s="601"/>
      <c r="E90" s="118">
        <f>SUM(E85:E89)</f>
        <v>153538.57</v>
      </c>
    </row>
    <row r="91" spans="2:5" x14ac:dyDescent="0.3">
      <c r="B91" s="602" t="s">
        <v>261</v>
      </c>
      <c r="C91" s="603"/>
      <c r="D91" s="604"/>
      <c r="E91" s="118">
        <f>AVERAGE(E78,E65,E39,E26)</f>
        <v>10789.03</v>
      </c>
    </row>
    <row r="92" spans="2:5" ht="17.25" thickBot="1" x14ac:dyDescent="0.35">
      <c r="B92" s="614" t="s">
        <v>228</v>
      </c>
      <c r="C92" s="615"/>
      <c r="D92" s="615"/>
      <c r="E92" s="122">
        <f>SUM(E90:E91)*12</f>
        <v>1971931.2</v>
      </c>
    </row>
    <row r="114" ht="10.5" customHeight="1" x14ac:dyDescent="0.3"/>
    <row r="115" ht="10.5" customHeight="1" x14ac:dyDescent="0.3"/>
  </sheetData>
  <mergeCells count="59">
    <mergeCell ref="B31:B32"/>
    <mergeCell ref="C31:C32"/>
    <mergeCell ref="D31:D32"/>
    <mergeCell ref="E31:E32"/>
    <mergeCell ref="B4:E4"/>
    <mergeCell ref="B17:E17"/>
    <mergeCell ref="B18:B19"/>
    <mergeCell ref="C18:C19"/>
    <mergeCell ref="D18:D19"/>
    <mergeCell ref="B12:D12"/>
    <mergeCell ref="B13:D13"/>
    <mergeCell ref="B14:D14"/>
    <mergeCell ref="B5:B6"/>
    <mergeCell ref="C5:C6"/>
    <mergeCell ref="D5:D6"/>
    <mergeCell ref="E5:E6"/>
    <mergeCell ref="E18:E19"/>
    <mergeCell ref="B25:D25"/>
    <mergeCell ref="B26:D26"/>
    <mergeCell ref="B27:D27"/>
    <mergeCell ref="B30:E30"/>
    <mergeCell ref="B38:D38"/>
    <mergeCell ref="B39:D39"/>
    <mergeCell ref="B40:D40"/>
    <mergeCell ref="B43:E43"/>
    <mergeCell ref="B44:B45"/>
    <mergeCell ref="C44:C45"/>
    <mergeCell ref="D44:D45"/>
    <mergeCell ref="E44:E45"/>
    <mergeCell ref="B56:E56"/>
    <mergeCell ref="B57:B58"/>
    <mergeCell ref="C57:C58"/>
    <mergeCell ref="D57:D58"/>
    <mergeCell ref="E57:E58"/>
    <mergeCell ref="B92:D92"/>
    <mergeCell ref="B77:D77"/>
    <mergeCell ref="B78:D78"/>
    <mergeCell ref="B79:D79"/>
    <mergeCell ref="B82:E82"/>
    <mergeCell ref="B83:B84"/>
    <mergeCell ref="C83:C84"/>
    <mergeCell ref="D83:D84"/>
    <mergeCell ref="E83:E84"/>
    <mergeCell ref="B1:E1"/>
    <mergeCell ref="B2:E2"/>
    <mergeCell ref="B3:E3"/>
    <mergeCell ref="B90:D90"/>
    <mergeCell ref="B91:D91"/>
    <mergeCell ref="B64:D64"/>
    <mergeCell ref="B65:D65"/>
    <mergeCell ref="B66:D66"/>
    <mergeCell ref="B69:E69"/>
    <mergeCell ref="B70:B71"/>
    <mergeCell ref="C70:C71"/>
    <mergeCell ref="D70:D71"/>
    <mergeCell ref="E70:E71"/>
    <mergeCell ref="B51:D51"/>
    <mergeCell ref="B52:D52"/>
    <mergeCell ref="B53:D53"/>
  </mergeCells>
  <dataValidations count="1">
    <dataValidation type="custom" allowBlank="1" showErrorMessage="1" errorTitle="Erro" error="Não é permitido escrever nesta célula" sqref="IP983069 SL983069 ACH983069 AMD983069 AVZ983069 BFV983069 BPR983069 BZN983069 CJJ983069 CTF983069 DDB983069 DMX983069 DWT983069 EGP983069 EQL983069 FAH983069 FKD983069 FTZ983069 GDV983069 GNR983069 GXN983069 HHJ983069 HRF983069 IBB983069 IKX983069 IUT983069 JEP983069 JOL983069 JYH983069 KID983069 KRZ983069 LBV983069 LLR983069 LVN983069 MFJ983069 MPF983069 MZB983069 NIX983069 NST983069 OCP983069 OML983069 OWH983069 PGD983069 PPZ983069 PZV983069 QJR983069 QTN983069 RDJ983069 RNF983069 RXB983069 SGX983069 SQT983069 TAP983069 TKL983069 TUH983069 UED983069 UNZ983069 UXV983069 VHR983069 VRN983069 WBJ983069 WLF983069 WVB983069 IP65565 SL65565 ACH65565 AMD65565 AVZ65565 BFV65565 BPR65565 BZN65565 CJJ65565 CTF65565 DDB65565 DMX65565 DWT65565 EGP65565 EQL65565 FAH65565 FKD65565 FTZ65565 GDV65565 GNR65565 GXN65565 HHJ65565 HRF65565 IBB65565 IKX65565 IUT65565 JEP65565 JOL65565 JYH65565 KID65565 KRZ65565 LBV65565 LLR65565 LVN65565 MFJ65565 MPF65565 MZB65565 NIX65565 NST65565 OCP65565 OML65565 OWH65565 PGD65565 PPZ65565 PZV65565 QJR65565 QTN65565 RDJ65565 RNF65565 RXB65565 SGX65565 SQT65565 TAP65565 TKL65565 TUH65565 UED65565 UNZ65565 UXV65565 VHR65565 VRN65565 WBJ65565 WLF65565 WVB65565 IP131101 SL131101 ACH131101 AMD131101 AVZ131101 BFV131101 BPR131101 BZN131101 CJJ131101 CTF131101 DDB131101 DMX131101 DWT131101 EGP131101 EQL131101 FAH131101 FKD131101 FTZ131101 GDV131101 GNR131101 GXN131101 HHJ131101 HRF131101 IBB131101 IKX131101 IUT131101 JEP131101 JOL131101 JYH131101 KID131101 KRZ131101 LBV131101 LLR131101 LVN131101 MFJ131101 MPF131101 MZB131101 NIX131101 NST131101 OCP131101 OML131101 OWH131101 PGD131101 PPZ131101 PZV131101 QJR131101 QTN131101 RDJ131101 RNF131101 RXB131101 SGX131101 SQT131101 TAP131101 TKL131101 TUH131101 UED131101 UNZ131101 UXV131101 VHR131101 VRN131101 WBJ131101 WLF131101 WVB131101 IP196637 SL196637 ACH196637 AMD196637 AVZ196637 BFV196637 BPR196637 BZN196637 CJJ196637 CTF196637 DDB196637 DMX196637 DWT196637 EGP196637 EQL196637 FAH196637 FKD196637 FTZ196637 GDV196637 GNR196637 GXN196637 HHJ196637 HRF196637 IBB196637 IKX196637 IUT196637 JEP196637 JOL196637 JYH196637 KID196637 KRZ196637 LBV196637 LLR196637 LVN196637 MFJ196637 MPF196637 MZB196637 NIX196637 NST196637 OCP196637 OML196637 OWH196637 PGD196637 PPZ196637 PZV196637 QJR196637 QTN196637 RDJ196637 RNF196637 RXB196637 SGX196637 SQT196637 TAP196637 TKL196637 TUH196637 UED196637 UNZ196637 UXV196637 VHR196637 VRN196637 WBJ196637 WLF196637 WVB196637 IP262173 SL262173 ACH262173 AMD262173 AVZ262173 BFV262173 BPR262173 BZN262173 CJJ262173 CTF262173 DDB262173 DMX262173 DWT262173 EGP262173 EQL262173 FAH262173 FKD262173 FTZ262173 GDV262173 GNR262173 GXN262173 HHJ262173 HRF262173 IBB262173 IKX262173 IUT262173 JEP262173 JOL262173 JYH262173 KID262173 KRZ262173 LBV262173 LLR262173 LVN262173 MFJ262173 MPF262173 MZB262173 NIX262173 NST262173 OCP262173 OML262173 OWH262173 PGD262173 PPZ262173 PZV262173 QJR262173 QTN262173 RDJ262173 RNF262173 RXB262173 SGX262173 SQT262173 TAP262173 TKL262173 TUH262173 UED262173 UNZ262173 UXV262173 VHR262173 VRN262173 WBJ262173 WLF262173 WVB262173 IP327709 SL327709 ACH327709 AMD327709 AVZ327709 BFV327709 BPR327709 BZN327709 CJJ327709 CTF327709 DDB327709 DMX327709 DWT327709 EGP327709 EQL327709 FAH327709 FKD327709 FTZ327709 GDV327709 GNR327709 GXN327709 HHJ327709 HRF327709 IBB327709 IKX327709 IUT327709 JEP327709 JOL327709 JYH327709 KID327709 KRZ327709 LBV327709 LLR327709 LVN327709 MFJ327709 MPF327709 MZB327709 NIX327709 NST327709 OCP327709 OML327709 OWH327709 PGD327709 PPZ327709 PZV327709 QJR327709 QTN327709 RDJ327709 RNF327709 RXB327709 SGX327709 SQT327709 TAP327709 TKL327709 TUH327709 UED327709 UNZ327709 UXV327709 VHR327709 VRN327709 WBJ327709 WLF327709 WVB327709 IP393245 SL393245 ACH393245 AMD393245 AVZ393245 BFV393245 BPR393245 BZN393245 CJJ393245 CTF393245 DDB393245 DMX393245 DWT393245 EGP393245 EQL393245 FAH393245 FKD393245 FTZ393245 GDV393245 GNR393245 GXN393245 HHJ393245 HRF393245 IBB393245 IKX393245 IUT393245 JEP393245 JOL393245 JYH393245 KID393245 KRZ393245 LBV393245 LLR393245 LVN393245 MFJ393245 MPF393245 MZB393245 NIX393245 NST393245 OCP393245 OML393245 OWH393245 PGD393245 PPZ393245 PZV393245 QJR393245 QTN393245 RDJ393245 RNF393245 RXB393245 SGX393245 SQT393245 TAP393245 TKL393245 TUH393245 UED393245 UNZ393245 UXV393245 VHR393245 VRN393245 WBJ393245 WLF393245 WVB393245 IP458781 SL458781 ACH458781 AMD458781 AVZ458781 BFV458781 BPR458781 BZN458781 CJJ458781 CTF458781 DDB458781 DMX458781 DWT458781 EGP458781 EQL458781 FAH458781 FKD458781 FTZ458781 GDV458781 GNR458781 GXN458781 HHJ458781 HRF458781 IBB458781 IKX458781 IUT458781 JEP458781 JOL458781 JYH458781 KID458781 KRZ458781 LBV458781 LLR458781 LVN458781 MFJ458781 MPF458781 MZB458781 NIX458781 NST458781 OCP458781 OML458781 OWH458781 PGD458781 PPZ458781 PZV458781 QJR458781 QTN458781 RDJ458781 RNF458781 RXB458781 SGX458781 SQT458781 TAP458781 TKL458781 TUH458781 UED458781 UNZ458781 UXV458781 VHR458781 VRN458781 WBJ458781 WLF458781 WVB458781 IP524317 SL524317 ACH524317 AMD524317 AVZ524317 BFV524317 BPR524317 BZN524317 CJJ524317 CTF524317 DDB524317 DMX524317 DWT524317 EGP524317 EQL524317 FAH524317 FKD524317 FTZ524317 GDV524317 GNR524317 GXN524317 HHJ524317 HRF524317 IBB524317 IKX524317 IUT524317 JEP524317 JOL524317 JYH524317 KID524317 KRZ524317 LBV524317 LLR524317 LVN524317 MFJ524317 MPF524317 MZB524317 NIX524317 NST524317 OCP524317 OML524317 OWH524317 PGD524317 PPZ524317 PZV524317 QJR524317 QTN524317 RDJ524317 RNF524317 RXB524317 SGX524317 SQT524317 TAP524317 TKL524317 TUH524317 UED524317 UNZ524317 UXV524317 VHR524317 VRN524317 WBJ524317 WLF524317 WVB524317 IP589853 SL589853 ACH589853 AMD589853 AVZ589853 BFV589853 BPR589853 BZN589853 CJJ589853 CTF589853 DDB589853 DMX589853 DWT589853 EGP589853 EQL589853 FAH589853 FKD589853 FTZ589853 GDV589853 GNR589853 GXN589853 HHJ589853 HRF589853 IBB589853 IKX589853 IUT589853 JEP589853 JOL589853 JYH589853 KID589853 KRZ589853 LBV589853 LLR589853 LVN589853 MFJ589853 MPF589853 MZB589853 NIX589853 NST589853 OCP589853 OML589853 OWH589853 PGD589853 PPZ589853 PZV589853 QJR589853 QTN589853 RDJ589853 RNF589853 RXB589853 SGX589853 SQT589853 TAP589853 TKL589853 TUH589853 UED589853 UNZ589853 UXV589853 VHR589853 VRN589853 WBJ589853 WLF589853 WVB589853 IP655389 SL655389 ACH655389 AMD655389 AVZ655389 BFV655389 BPR655389 BZN655389 CJJ655389 CTF655389 DDB655389 DMX655389 DWT655389 EGP655389 EQL655389 FAH655389 FKD655389 FTZ655389 GDV655389 GNR655389 GXN655389 HHJ655389 HRF655389 IBB655389 IKX655389 IUT655389 JEP655389 JOL655389 JYH655389 KID655389 KRZ655389 LBV655389 LLR655389 LVN655389 MFJ655389 MPF655389 MZB655389 NIX655389 NST655389 OCP655389 OML655389 OWH655389 PGD655389 PPZ655389 PZV655389 QJR655389 QTN655389 RDJ655389 RNF655389 RXB655389 SGX655389 SQT655389 TAP655389 TKL655389 TUH655389 UED655389 UNZ655389 UXV655389 VHR655389 VRN655389 WBJ655389 WLF655389 WVB655389 IP720925 SL720925 ACH720925 AMD720925 AVZ720925 BFV720925 BPR720925 BZN720925 CJJ720925 CTF720925 DDB720925 DMX720925 DWT720925 EGP720925 EQL720925 FAH720925 FKD720925 FTZ720925 GDV720925 GNR720925 GXN720925 HHJ720925 HRF720925 IBB720925 IKX720925 IUT720925 JEP720925 JOL720925 JYH720925 KID720925 KRZ720925 LBV720925 LLR720925 LVN720925 MFJ720925 MPF720925 MZB720925 NIX720925 NST720925 OCP720925 OML720925 OWH720925 PGD720925 PPZ720925 PZV720925 QJR720925 QTN720925 RDJ720925 RNF720925 RXB720925 SGX720925 SQT720925 TAP720925 TKL720925 TUH720925 UED720925 UNZ720925 UXV720925 VHR720925 VRN720925 WBJ720925 WLF720925 WVB720925 IP786461 SL786461 ACH786461 AMD786461 AVZ786461 BFV786461 BPR786461 BZN786461 CJJ786461 CTF786461 DDB786461 DMX786461 DWT786461 EGP786461 EQL786461 FAH786461 FKD786461 FTZ786461 GDV786461 GNR786461 GXN786461 HHJ786461 HRF786461 IBB786461 IKX786461 IUT786461 JEP786461 JOL786461 JYH786461 KID786461 KRZ786461 LBV786461 LLR786461 LVN786461 MFJ786461 MPF786461 MZB786461 NIX786461 NST786461 OCP786461 OML786461 OWH786461 PGD786461 PPZ786461 PZV786461 QJR786461 QTN786461 RDJ786461 RNF786461 RXB786461 SGX786461 SQT786461 TAP786461 TKL786461 TUH786461 UED786461 UNZ786461 UXV786461 VHR786461 VRN786461 WBJ786461 WLF786461 WVB786461 IP851997 SL851997 ACH851997 AMD851997 AVZ851997 BFV851997 BPR851997 BZN851997 CJJ851997 CTF851997 DDB851997 DMX851997 DWT851997 EGP851997 EQL851997 FAH851997 FKD851997 FTZ851997 GDV851997 GNR851997 GXN851997 HHJ851997 HRF851997 IBB851997 IKX851997 IUT851997 JEP851997 JOL851997 JYH851997 KID851997 KRZ851997 LBV851997 LLR851997 LVN851997 MFJ851997 MPF851997 MZB851997 NIX851997 NST851997 OCP851997 OML851997 OWH851997 PGD851997 PPZ851997 PZV851997 QJR851997 QTN851997 RDJ851997 RNF851997 RXB851997 SGX851997 SQT851997 TAP851997 TKL851997 TUH851997 UED851997 UNZ851997 UXV851997 VHR851997 VRN851997 WBJ851997 WLF851997 WVB851997 IP917533 SL917533 ACH917533 AMD917533 AVZ917533 BFV917533 BPR917533 BZN917533 CJJ917533 CTF917533 DDB917533 DMX917533 DWT917533 EGP917533 EQL917533 FAH917533 FKD917533 FTZ917533 GDV917533 GNR917533 GXN917533 HHJ917533 HRF917533 IBB917533 IKX917533 IUT917533 JEP917533 JOL917533 JYH917533 KID917533 KRZ917533 LBV917533 LLR917533 LVN917533 MFJ917533 MPF917533 MZB917533 NIX917533 NST917533 OCP917533 OML917533 OWH917533 PGD917533 PPZ917533 PZV917533 QJR917533 QTN917533 RDJ917533 RNF917533 RXB917533 SGX917533 SQT917533 TAP917533 TKL917533 TUH917533 UED917533 UNZ917533 UXV917533 VHR917533 VRN917533 WBJ917533 WLF917533 WVB917533">
      <formula1>"&lt;""""&gt; "</formula1>
      <formula2>0</formula2>
    </dataValidation>
  </dataValidations>
  <printOptions horizontalCentered="1"/>
  <pageMargins left="0.98425196850393704" right="0.39370078740157483" top="0.78740157480314965" bottom="0.98425196850393704" header="0.59055118110236227" footer="0.78740157480314965"/>
  <pageSetup paperSize="9" scale="83" firstPageNumber="0" fitToHeight="2" orientation="portrait" r:id="rId1"/>
  <headerFooter alignWithMargins="0">
    <oddHeader>&amp;RPlanilha Elaborada pela SEAPL</oddHeader>
    <oddFooter>&amp;C&amp;"Arial Narrow,Normal"&amp;A - Pagina &amp;P</oddFooter>
  </headerFooter>
  <rowBreaks count="1" manualBreakCount="1">
    <brk id="4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11</vt:i4>
      </vt:variant>
    </vt:vector>
  </HeadingPairs>
  <TitlesOfParts>
    <vt:vector size="21" baseType="lpstr">
      <vt:lpstr>Observações</vt:lpstr>
      <vt:lpstr>Materiais</vt:lpstr>
      <vt:lpstr>Uniformes e EPI's</vt:lpstr>
      <vt:lpstr>Agente de Higienização_Turnos</vt:lpstr>
      <vt:lpstr>Limpador de Vidros_Manhã</vt:lpstr>
      <vt:lpstr>Encarregado de Limpeza_Manhã</vt:lpstr>
      <vt:lpstr>Líder de Limpeza_Tarde</vt:lpstr>
      <vt:lpstr>Quadro Resumo M² - SEAPL</vt:lpstr>
      <vt:lpstr>Orçamentos SEACA</vt:lpstr>
      <vt:lpstr>Média Orçamentos</vt:lpstr>
      <vt:lpstr>'Agente de Higienização_Turnos'!Area_de_impressao</vt:lpstr>
      <vt:lpstr>'Encarregado de Limpeza_Manhã'!Area_de_impressao</vt:lpstr>
      <vt:lpstr>'Líder de Limpeza_Tarde'!Area_de_impressao</vt:lpstr>
      <vt:lpstr>'Limpador de Vidros_Manhã'!Area_de_impressao</vt:lpstr>
      <vt:lpstr>Materiais!Area_de_impressao</vt:lpstr>
      <vt:lpstr>'Média Orçamentos'!Area_de_impressao</vt:lpstr>
      <vt:lpstr>Observações!Area_de_impressao</vt:lpstr>
      <vt:lpstr>'Orçamentos SEACA'!Area_de_impressao</vt:lpstr>
      <vt:lpstr>'Quadro Resumo M² - SEAPL'!Area_de_impressao</vt:lpstr>
      <vt:lpstr>'Uniformes e EPI''s'!Area_de_impressao</vt:lpstr>
      <vt:lpstr>'Uniformes e EPI''s'!Titulos_de_impressao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Rosiane de Oliveira</dc:creator>
  <cp:lastModifiedBy>Ricardo Yutaka Yamada</cp:lastModifiedBy>
  <cp:lastPrinted>2023-09-26T14:14:00Z</cp:lastPrinted>
  <dcterms:created xsi:type="dcterms:W3CDTF">2013-10-22T12:23:02Z</dcterms:created>
  <dcterms:modified xsi:type="dcterms:W3CDTF">2023-11-09T16:37:25Z</dcterms:modified>
</cp:coreProperties>
</file>