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53222"/>
  <mc:AlternateContent xmlns:mc="http://schemas.openxmlformats.org/markup-compatibility/2006">
    <mc:Choice Requires="x15">
      <x15ac:absPath xmlns:x15ac="http://schemas.microsoft.com/office/spreadsheetml/2010/11/ac" url="Z:\DELCO\SELIC\DOCUMENTOS 2023\03 - LICITAÇÕES\EDITAIS\PREGÃO ELETRÔNICO\TERMO DE REFERENCIA\Proc_066_2023_Digitação SEDES\"/>
    </mc:Choice>
  </mc:AlternateContent>
  <workbookProtection lockWindows="1"/>
  <bookViews>
    <workbookView xWindow="0" yWindow="0" windowWidth="24000" windowHeight="9735" tabRatio="932" activeTab="1"/>
  </bookViews>
  <sheets>
    <sheet name="Observações" sheetId="51" r:id="rId1"/>
    <sheet name="Digitador DIU - ETSP" sheetId="3" r:id="rId2"/>
    <sheet name="Resumo Geral" sheetId="7" r:id="rId3"/>
  </sheets>
  <definedNames>
    <definedName name="_xlnm.Print_Area" localSheetId="1">'Digitador DIU - ETSP'!$A$1:$G$130</definedName>
    <definedName name="_xlnm.Print_Area" localSheetId="2">'Resumo Geral'!$B$1:$J$6</definedName>
  </definedNames>
  <calcPr calcId="152511" iterate="1"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6" i="3" l="1"/>
  <c r="F83" i="3"/>
  <c r="F81" i="3"/>
  <c r="F80" i="3"/>
  <c r="F79" i="3"/>
  <c r="F72" i="3"/>
  <c r="F71" i="3"/>
  <c r="F69" i="3"/>
  <c r="F48" i="3"/>
  <c r="F47" i="3"/>
  <c r="F46" i="3"/>
  <c r="F45" i="3"/>
  <c r="F44" i="3"/>
  <c r="F43" i="3"/>
  <c r="F42" i="3"/>
  <c r="F41" i="3"/>
  <c r="F36" i="3"/>
  <c r="F35" i="3"/>
  <c r="F93" i="3" l="1"/>
  <c r="F5" i="7" l="1"/>
  <c r="F6" i="7" s="1"/>
  <c r="E5" i="7"/>
  <c r="D5" i="7"/>
  <c r="B5" i="7"/>
  <c r="F28" i="3" l="1"/>
  <c r="F29" i="3" l="1"/>
  <c r="G29" i="3" s="1"/>
  <c r="G60" i="3"/>
  <c r="G59" i="3"/>
  <c r="G58" i="3"/>
  <c r="G56" i="3"/>
  <c r="G55" i="3"/>
  <c r="G54" i="3"/>
  <c r="G53" i="3"/>
  <c r="G57" i="3"/>
  <c r="G52" i="3" l="1"/>
  <c r="G27" i="3"/>
  <c r="F96" i="3" l="1"/>
  <c r="G26" i="3" l="1"/>
  <c r="G25" i="3"/>
  <c r="G28" i="3" l="1"/>
  <c r="G51" i="3"/>
  <c r="G61" i="3" s="1"/>
  <c r="C5" i="7" l="1"/>
  <c r="G5" i="7" l="1"/>
  <c r="G6" i="7" s="1"/>
  <c r="F129" i="3" l="1"/>
  <c r="F128" i="3"/>
  <c r="F115" i="3" l="1"/>
  <c r="F116" i="3" s="1"/>
  <c r="G103" i="3" l="1"/>
  <c r="G32" i="3"/>
  <c r="G95" i="3" l="1"/>
  <c r="G118" i="3"/>
  <c r="G46" i="3"/>
  <c r="G45" i="3"/>
  <c r="G43" i="3"/>
  <c r="G89" i="3"/>
  <c r="G42" i="3"/>
  <c r="G41" i="3"/>
  <c r="G86" i="3"/>
  <c r="G82" i="3"/>
  <c r="G78" i="3"/>
  <c r="G44" i="3"/>
  <c r="G35" i="3"/>
  <c r="G74" i="3"/>
  <c r="G47" i="3"/>
  <c r="G48" i="3"/>
  <c r="G83" i="3"/>
  <c r="G81" i="3"/>
  <c r="G80" i="3"/>
  <c r="G79" i="3"/>
  <c r="G71" i="3"/>
  <c r="G65" i="3" l="1"/>
  <c r="G72" i="3"/>
  <c r="G49" i="3"/>
  <c r="G64" i="3" s="1"/>
  <c r="G84" i="3"/>
  <c r="G69" i="3"/>
  <c r="F84" i="3"/>
  <c r="F70" i="3"/>
  <c r="G70" i="3" s="1"/>
  <c r="F98" i="3" l="1"/>
  <c r="H84" i="3"/>
  <c r="G36" i="3"/>
  <c r="F37" i="3" l="1"/>
  <c r="F49" i="3" l="1"/>
  <c r="G96" i="3" l="1"/>
  <c r="G92" i="3"/>
  <c r="G93" i="3" s="1"/>
  <c r="G100" i="3" s="1"/>
  <c r="F87" i="3"/>
  <c r="F88" i="3"/>
  <c r="G88" i="3" s="1"/>
  <c r="F73" i="3"/>
  <c r="H49" i="3"/>
  <c r="F64" i="3"/>
  <c r="F38" i="3"/>
  <c r="F90" i="3" l="1"/>
  <c r="G87" i="3"/>
  <c r="G90" i="3" s="1"/>
  <c r="G38" i="3"/>
  <c r="G39" i="3" s="1"/>
  <c r="F39" i="3"/>
  <c r="F63" i="3" l="1"/>
  <c r="F99" i="3"/>
  <c r="H90" i="3"/>
  <c r="G73" i="3"/>
  <c r="G75" i="3" s="1"/>
  <c r="G120" i="3" s="1"/>
  <c r="F75" i="3"/>
  <c r="H75" i="3" s="1"/>
  <c r="H39" i="3"/>
  <c r="G98" i="3"/>
  <c r="G99" i="3"/>
  <c r="G101" i="3" l="1"/>
  <c r="G121" i="3" s="1"/>
  <c r="F100" i="3"/>
  <c r="G63" i="3"/>
  <c r="G66" i="3" s="1"/>
  <c r="G119" i="3" s="1"/>
  <c r="H96" i="3" l="1"/>
  <c r="G104" i="3" l="1"/>
  <c r="G105" i="3" l="1"/>
  <c r="G106" i="3" l="1"/>
  <c r="G122" i="3" s="1"/>
  <c r="G123" i="3" s="1"/>
  <c r="G109" i="3" s="1"/>
  <c r="G110" i="3" l="1"/>
  <c r="G112" i="3"/>
  <c r="G113" i="3"/>
  <c r="G114" i="3"/>
  <c r="G115" i="3"/>
  <c r="H115" i="3"/>
  <c r="G116" i="3"/>
  <c r="G124" i="3"/>
  <c r="G125" i="3"/>
  <c r="H125" i="3"/>
  <c r="G127" i="3"/>
  <c r="G128" i="3"/>
  <c r="G129" i="3"/>
  <c r="G130" i="3"/>
  <c r="H5" i="7"/>
  <c r="I5" i="7"/>
  <c r="J5" i="7"/>
  <c r="I6" i="7"/>
  <c r="J6" i="7"/>
</calcChain>
</file>

<file path=xl/comments1.xml><?xml version="1.0" encoding="utf-8"?>
<comments xmlns="http://schemas.openxmlformats.org/spreadsheetml/2006/main">
  <authors>
    <author>Rosiane de Oliveira</author>
  </authors>
  <commentList>
    <comment ref="F69" authorId="0" shapeId="0">
      <text>
        <r>
          <rPr>
            <b/>
            <sz val="9"/>
            <color indexed="81"/>
            <rFont val="Segoe UI"/>
            <family val="2"/>
          </rPr>
          <t>Rosiane de Oliveira:</t>
        </r>
        <r>
          <rPr>
            <sz val="9"/>
            <color indexed="81"/>
            <rFont val="Segoe UI"/>
            <family val="2"/>
          </rPr>
          <t xml:space="preserve">
Considera-se que 90% dos empregados estarão sob aviso prévio indenizado e 10% sob aviso prévio trabalhado</t>
        </r>
      </text>
    </comment>
    <comment ref="B71" authorId="0" shapeId="0">
      <text>
        <r>
          <rPr>
            <b/>
            <sz val="9"/>
            <color indexed="81"/>
            <rFont val="Segoe UI"/>
            <family val="2"/>
          </rPr>
          <t>Rosiane de Oliveira:</t>
        </r>
        <r>
          <rPr>
            <sz val="9"/>
            <color indexed="81"/>
            <rFont val="Segoe UI"/>
            <family val="2"/>
          </rPr>
          <t xml:space="preserve">
Conta vinculada</t>
        </r>
      </text>
    </comment>
    <comment ref="F71" authorId="0" shapeId="0">
      <text>
        <r>
          <rPr>
            <b/>
            <sz val="9"/>
            <color indexed="81"/>
            <rFont val="Segoe UI"/>
            <family val="2"/>
          </rPr>
          <t>Rosiane de Oliveira:</t>
        </r>
        <r>
          <rPr>
            <sz val="9"/>
            <color indexed="81"/>
            <rFont val="Segoe UI"/>
            <family val="2"/>
          </rPr>
          <t xml:space="preserve">
Multa FGTS - Rescisão sem Justa Causa - A Lei Complementar nº 110, de 29 de 
junho de 2001, determina multa de 40%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8%x40%x90% x (1 + 5/56 + 5/56 + 1/3 * 5/56) ou 0,08 x 0,4 x 0,9 x (1 + 0,09 + 0,09 + 0,03) ou 0,03 x 1,21  que resulta 0,04 = 4% 
</t>
        </r>
      </text>
    </comment>
    <comment ref="B74" authorId="0" shapeId="0">
      <text>
        <r>
          <rPr>
            <b/>
            <sz val="9"/>
            <color indexed="81"/>
            <rFont val="Segoe UI"/>
            <family val="2"/>
          </rPr>
          <t>Rosiane de Oliveira:</t>
        </r>
        <r>
          <rPr>
            <sz val="9"/>
            <color indexed="81"/>
            <rFont val="Segoe UI"/>
            <family val="2"/>
          </rPr>
          <t xml:space="preserve">
Conta vincula, constante no 3.c
</t>
        </r>
      </text>
    </comment>
  </commentList>
</comments>
</file>

<file path=xl/sharedStrings.xml><?xml version="1.0" encoding="utf-8"?>
<sst xmlns="http://schemas.openxmlformats.org/spreadsheetml/2006/main" count="257" uniqueCount="194">
  <si>
    <t>PLANILHA DE CUSTO E FORMAÇÃO DE PREÇOS</t>
  </si>
  <si>
    <t>I - DISCRIMINAÇÃO DOS SERVIÇOS</t>
  </si>
  <si>
    <t>Município/UF:</t>
  </si>
  <si>
    <t>Tipo de serviço:</t>
  </si>
  <si>
    <t>Unidade de Medida:</t>
  </si>
  <si>
    <t>Período contratual:</t>
  </si>
  <si>
    <t>DADOS COMPLEMENTARES</t>
  </si>
  <si>
    <t>Salário mínimo oficial vigente:</t>
  </si>
  <si>
    <t>Categoria Profissional:</t>
  </si>
  <si>
    <t>Salário Normativo da Categoria Profissional:</t>
  </si>
  <si>
    <t>Data Base da Categoria:</t>
  </si>
  <si>
    <t>MODULO 1 - COMPOSIÇÃO DA REMUNERAÇÃO</t>
  </si>
  <si>
    <t>Valor Total</t>
  </si>
  <si>
    <t>DSR Sobre Adicional Noturno</t>
  </si>
  <si>
    <t>TOTAL TAXA GLOBAL DE ADMINISTRAÇÃO</t>
  </si>
  <si>
    <t>VALOR MENSAL PELO TOTAL DE POSTOS DE SERVIÇO</t>
  </si>
  <si>
    <t>POSTO/UNIDADE</t>
  </si>
  <si>
    <t>TOTAL</t>
  </si>
  <si>
    <t>Total de Pessoas</t>
  </si>
  <si>
    <t>Data de Apresentação da Proposta:</t>
  </si>
  <si>
    <t xml:space="preserve">Posto de Trabalho: </t>
  </si>
  <si>
    <t>Quantidade de Pessoas por Posto:</t>
  </si>
  <si>
    <t>Quantidade de Postos:</t>
  </si>
  <si>
    <t>Outras Informações:</t>
  </si>
  <si>
    <t>Classificação Brasileira de Ocupações (CBO):</t>
  </si>
  <si>
    <t>Ano do acordo, convenção ou  dissídio coletivo:</t>
  </si>
  <si>
    <t>Adicional Periculosidade</t>
  </si>
  <si>
    <t>Adicional Insalubridade</t>
  </si>
  <si>
    <t>Outros</t>
  </si>
  <si>
    <t>Composição da Remuneração</t>
  </si>
  <si>
    <t>A</t>
  </si>
  <si>
    <t>B</t>
  </si>
  <si>
    <t>C</t>
  </si>
  <si>
    <t>D</t>
  </si>
  <si>
    <t>E</t>
  </si>
  <si>
    <t>F</t>
  </si>
  <si>
    <t>G</t>
  </si>
  <si>
    <t>H</t>
  </si>
  <si>
    <t>MÓDULO 2 - ENCARGOS E BENEFÍCIOS ANUAIS, MENSAIS E DIÁRIOS</t>
  </si>
  <si>
    <t>13º  Salário</t>
  </si>
  <si>
    <t>Ferias e terço  constitucional (conta vinculada)</t>
  </si>
  <si>
    <t>Incidência do Submódulo 2.2 sobre o Submódulo 2.1</t>
  </si>
  <si>
    <t xml:space="preserve">Total do Submódulo 2.1  </t>
  </si>
  <si>
    <t xml:space="preserve">Subtotal  </t>
  </si>
  <si>
    <t>Submódulo 2.1 - 13º  Salário, Férias e Adicional de Férias</t>
  </si>
  <si>
    <t>Submódulo 2.2 – GPS, FGTS e Outras Contribuições</t>
  </si>
  <si>
    <t xml:space="preserve">Total da Remuneração/MÓDULO 1  </t>
  </si>
  <si>
    <t xml:space="preserve">INSS </t>
  </si>
  <si>
    <t xml:space="preserve">Salário Educação </t>
  </si>
  <si>
    <t>SAT (Seguro Acidente de Trabalho)</t>
  </si>
  <si>
    <t>SESC ou SESI</t>
  </si>
  <si>
    <t xml:space="preserve">SENAI - SENAC </t>
  </si>
  <si>
    <t xml:space="preserve">SEBRAE </t>
  </si>
  <si>
    <t xml:space="preserve">INCRA </t>
  </si>
  <si>
    <t xml:space="preserve">FGTS </t>
  </si>
  <si>
    <t xml:space="preserve">Total do Submódulo 2.2   </t>
  </si>
  <si>
    <t>Transporte</t>
  </si>
  <si>
    <t>B.1</t>
  </si>
  <si>
    <t>B.2</t>
  </si>
  <si>
    <t xml:space="preserve">Total do Submódulo 2.3   </t>
  </si>
  <si>
    <t>QUADRO RESUMO - MÓDULO 2</t>
  </si>
  <si>
    <t>2.1</t>
  </si>
  <si>
    <t>2.2</t>
  </si>
  <si>
    <t>2.3</t>
  </si>
  <si>
    <t>Submódulo 2.3 – Benefícios Mensais e Diários</t>
  </si>
  <si>
    <t>Benefícios Mensais e Diários</t>
  </si>
  <si>
    <t>GPS, FGTS e Outras Contribuições</t>
  </si>
  <si>
    <t>13º  Salário, Férias e Adicional de Férias</t>
  </si>
  <si>
    <t xml:space="preserve">TOTAL MÓDULO 2  </t>
  </si>
  <si>
    <t>MÓDULO 3 - PROVISÃO PARA RESCISÃO</t>
  </si>
  <si>
    <t>Aviso Prévio Indenizado</t>
  </si>
  <si>
    <t>Incidência do FGTS sobre Aviso Prévio Indenizado</t>
  </si>
  <si>
    <t xml:space="preserve">Aviso Prévio Trabalhado </t>
  </si>
  <si>
    <t>Provisão para Rescisão</t>
  </si>
  <si>
    <t xml:space="preserve">TOTAL MÓDULO 3  </t>
  </si>
  <si>
    <t>MÓDULO 4 - CUSTO DE REPOSIÇÃO DO PROFISSIONAL AUSENTE</t>
  </si>
  <si>
    <t>MÓDULO 4 – CUSTO DE REPOSIÇÃO DO PROFISSIONAL AUSENTE</t>
  </si>
  <si>
    <t>Submódulo 4.1 - Ausências Legais</t>
  </si>
  <si>
    <t>Ausências Legais</t>
  </si>
  <si>
    <t xml:space="preserve">Total do Submódulo 4.1   </t>
  </si>
  <si>
    <t>Submódulo 4.1.1 - Afastamento Maternidade (120 dias)</t>
  </si>
  <si>
    <t>Férias pagas ao substituto pelos 120 dias de reposição</t>
  </si>
  <si>
    <t>Incidência dos encargos do submódulo 2.2 sobre as férias pagas ao substituto</t>
  </si>
  <si>
    <t>Incidencia do submódulo 2.2 s/ a remuneração e o 13º proporcionais aos 120 d</t>
  </si>
  <si>
    <t xml:space="preserve">Total do Submódulo 4.1.1   </t>
  </si>
  <si>
    <t>Submódulo 4.2 - Intrajornada</t>
  </si>
  <si>
    <t>Total do Submódulo 4.2</t>
  </si>
  <si>
    <t>4.1.1</t>
  </si>
  <si>
    <t>4.2</t>
  </si>
  <si>
    <t>Afastamento Maternidade (120 dias)</t>
  </si>
  <si>
    <t>Intrajornada</t>
  </si>
  <si>
    <t>QUADRO RESUMO - MÓDULO 4</t>
  </si>
  <si>
    <t xml:space="preserve">TOTAL MÓDULO 4  </t>
  </si>
  <si>
    <t>MÓDULO 5 - INSUMOS DIVERSOS</t>
  </si>
  <si>
    <t xml:space="preserve">TOTAL MÓDULO 5  </t>
  </si>
  <si>
    <t>MÓDULO 6 - CUSTOS INDIRETOS, TRIBUTOS E LUCRO</t>
  </si>
  <si>
    <t>Custos Indiretos , Tributos e Lucro</t>
  </si>
  <si>
    <t>Custos Indiretos</t>
  </si>
  <si>
    <t>Lucro</t>
  </si>
  <si>
    <t>Tributos</t>
  </si>
  <si>
    <t>PIS</t>
  </si>
  <si>
    <t>COFINS</t>
  </si>
  <si>
    <t>ISS</t>
  </si>
  <si>
    <t>C.1</t>
  </si>
  <si>
    <t>C.2</t>
  </si>
  <si>
    <t>C.3</t>
  </si>
  <si>
    <t xml:space="preserve">TOTAL DOS MÓDULOS  1 A 5  </t>
  </si>
  <si>
    <t>QUADRO RESUMO - MÃO DE OBRA VINCULADA A EXECUÇÃO CONTRATUAL</t>
  </si>
  <si>
    <t>MÓDULO 1 - COMPOSIÇÃO DA REMUNERAÇÃO</t>
  </si>
  <si>
    <t>MÓDULO 2 – ENCARGOS E BENEFÍCIOS ANUAIS, MENSAIS E DIÁRIOS</t>
  </si>
  <si>
    <t>MÓDULO 3 – PROVISÃO PARA RESCISÃO</t>
  </si>
  <si>
    <t>MÓDULO 5 – INSUMOS DIVERSOS</t>
  </si>
  <si>
    <t>MÓDULO 6 – CUSTOS INDIRETOS, TRIBUTOS E LUCRO</t>
  </si>
  <si>
    <t xml:space="preserve">Subtotal (A + B + C + D + E)    </t>
  </si>
  <si>
    <t xml:space="preserve">TOTAL MÓDULO 6  </t>
  </si>
  <si>
    <t>Valor Mensal por Mão-de-Obra Vinculada a Execução Contratual</t>
  </si>
  <si>
    <t>Valor Mensal por Posto de Serviço</t>
  </si>
  <si>
    <t>Subtotal dos Tributos</t>
  </si>
  <si>
    <t>Quant/Horas/Perc</t>
  </si>
  <si>
    <t>Pessoas p/Posto</t>
  </si>
  <si>
    <t>Total de Postos</t>
  </si>
  <si>
    <t>Valor Individual p/ Posto</t>
  </si>
  <si>
    <t>Valor Mensal p/ Total de Postos</t>
  </si>
  <si>
    <t>4.1</t>
  </si>
  <si>
    <t>Posto/Hora</t>
  </si>
  <si>
    <t>Adicional Noturno (Hora Noturna/Hora Reduzida)</t>
  </si>
  <si>
    <t>12 meses</t>
  </si>
  <si>
    <t>Salário Base</t>
  </si>
  <si>
    <t>Outrros (especificar)</t>
  </si>
  <si>
    <t>I</t>
  </si>
  <si>
    <t>Multa do FGTS sobre o Aviso Prévio Indenizado</t>
  </si>
  <si>
    <t xml:space="preserve">Multa do FGTS sobre o Aviso Prévio Trabalhado. </t>
  </si>
  <si>
    <t>Submódulo 4.2.1 - Cobertura de Feriados, Dias Ponte, e outros (exceto para postos 12 x 36)</t>
  </si>
  <si>
    <t>Cobertura Feriados, Dias Ponte, e outros (exceto para postos 12 x 36)</t>
  </si>
  <si>
    <t>Total do Submódulo 4.2.1</t>
  </si>
  <si>
    <t>Outros (Especificar)</t>
  </si>
  <si>
    <t>OBSERVAÇÕES  RELATIVAS AS PLANILHAS DE CUSTOS E FORMAÇÃO DE PREÇOS</t>
  </si>
  <si>
    <t>Planilhas Modelo</t>
  </si>
  <si>
    <t>Sub módulo 2.2 (Anexar junto com as planilhas)</t>
  </si>
  <si>
    <t>Submódulos 4.2 e 4.2.1</t>
  </si>
  <si>
    <t>Módulo 6 (Anexar junto com as planilhas Arquivos e Documentos para comprovação das alíquotas efetivas para empresas optantes pelo regime tributário Lucro Real)</t>
  </si>
  <si>
    <t>Módulo 6 (Anexar junto com as planilhas documentos para comprovação tributária)</t>
  </si>
  <si>
    <t>Para a comprovação do regime tributário, deverá ser apresentada cópia da página dos Dados Iniciais da DCTF -  Declaração de Débitos e Créditos Tributários Federais ou ECF- Escrituração Contábil Fiscal, transmitida pela empresa constando o regime de apuração que a empresa está atuando no ano exercício corrente. No caso de SIMPLES Nacional,  a fim de comprovação da faixa de enquadramento de acordo com os anexos da Lei Complementar nº 123/2006 (atualização 2018), solicito encaminhamento de extrato do PGDAS-D, relativo ao período de apuração de janeiro do ano exercício corrente. Tal solicitação se faz necessária, considerando a nova sistemática de cálculos para apuração das alíquotas por faixa de enquadramento.</t>
  </si>
  <si>
    <t>Módulo 6 - Observação: optantes pelo SIMPLES Nacional na prestação de serviços de vigilância, limpeza ou conservação.</t>
  </si>
  <si>
    <t>De acordo com o art. 18, § 5º-H, da Lei Complementar nº 123/2006 , apenas os serviços tributados pelo Anexo IV podem ser prestados por meio de cessão ou locação de mão-de-obra, sem prejuízo para a opção pelo Simples Nacional. Desta forma, a prestação de serviços de vigilância, limpeza ou conservação, ainda que por meio de cessão ou locação de mão-de-obra, não impede a opção pelo Simples Nacional, desde que não seja exercida em conjunto com outra atividade vedada – conforme Solução de Consulta Cosit nº 7, de 15 de outubro de 2007. Contudo, como a prestação desses serviços serão tributadas na forma do Anexo IV da LC nº 123/2006, não estará incluída no Simples Nacional a contribuição prevista no inciso VI do caput do art. 13 (contribuições previdenciárias) devendo ela ser recolhida segundo a legislação prevista para os demais contribuintes ou responsáveis.</t>
  </si>
  <si>
    <t>Incidência do Sub módulo 2.2</t>
  </si>
  <si>
    <t>VALOR PERÍODO DE 12 MESES PELO TOTAL DE POSTOS DE SERVIÇO</t>
  </si>
  <si>
    <t>4 - Nas planilhas de insumos a periodicidade/mês e o quantitativo devem ser preenchidos conforme informações constantes no Edital</t>
  </si>
  <si>
    <t>5 - Algumas células apresentam fórmulas multiplicadas por 0 (zero) para manter a integridade dos cálculos, caso o conteúdo da célula seja aplicável a licitante sugere-se apagar o zero e manter a integridade do cálculo e/ou adaptar conforme a característica e particularidade da Licitante.</t>
  </si>
  <si>
    <t>6 - Ao utilizar utilizar as planilhas Modelo editáveis da CEAGESP sugere-se seguir o preenchimento na ordem em que se encontram para facilitar a integração dos cálculos e manutenção das fórmulas</t>
  </si>
  <si>
    <t>A Licitante deverá indicar em campo específico qual o ano, a data base e a convenção coletiva de trabalho que está sendo utilizada para compor salários e benefícios em suas planilhas de custos e formação de preços. Os modelos constantes no Edital e no Portal CEAGESP deverão ser adapatados conforme as caracteristicas e particularidades de cada empresa licitante.</t>
  </si>
  <si>
    <t>PLANILHA - INSUMOS DIVERSOS</t>
  </si>
  <si>
    <t>As planilhas constantes no edital são modelos e as empresas licitantes deverão atender aos dispositivos compostos no Edital, como por exemplo no Anexo I - Termo de Referência, Anexo II - Modelo de Planilhas, e demais condições do instrumento convocatório.</t>
  </si>
  <si>
    <t>IMPORTANTE</t>
  </si>
  <si>
    <t>As planilhas de custos elaboradas pela CEAGESP tem como base o nosso histórico de contratações, sendo assim, as planilhas de custos da Licitante devem espelhar a sua realidade como por exemplo: sindicatos, percentuais de tributos, SAT, insumos, etc.</t>
  </si>
  <si>
    <t>Módulo 3 Item D (Custos não renováveis)</t>
  </si>
  <si>
    <t>Cálculo dos Submódulos 4.2 e 4.2.1 somente se previstos no Instrumento Convocatório</t>
  </si>
  <si>
    <t>OBSERVAÇÕES GERAIS</t>
  </si>
  <si>
    <t>Conforme orientações da SEGES - Secretaria de Gestão, neste módulo as empresas optantes pelo regime tributário lucro real (com direito à incidência não cumulativa de contribuições ao PIS e COFINS), devem cotar nas planilhas de custos e formação de preços as alíquotas médias efetivamente recolhidas dessas contribuições, e para a comprovação serão exigidos os documentos de Escrituração Fiscal Digital da Contribuição (EFD-Contribuições) para o PIS/PASEP e COFINS dos últimos 12 (doze) meses anteriores à apresentação da proposta ou declaração da empresa contendo as alíquotas efetivas, com assinatura de contabilista devidamente registrado no órgão de classe. Observa-se ainda que nas eventuais correções e repactuações previstas em contrato, a contratada deverá apresentar as mesmas documentações.</t>
  </si>
  <si>
    <t>Os salários e beneficios utilizados nos modelos de planilhas de custos e formação de preços constantes no Edital tem como base a Convenção Coletiva de Trabalho 2023 das referidas categorias dos postos de serviços. Observa-se ainda que funções não definidas em convenção coletiva serão corrigidas de acordo com o percentual de reajuste definido na convenção coletiva de trabalho utilizada pela licitante.</t>
  </si>
  <si>
    <t>MEMÓRIA DE CÁLCULO</t>
  </si>
  <si>
    <t>A LICITANTE DEVERÁ APRESENTAR A MEMÓRIA DE CÁLCULO UTILIZADA NOS DIVERSOS MÓDULOS DE SUAS PLANILHAS DE CUSTOS E JUSTIFICÁ-LAS QUANDO NECESSÁRIO.</t>
  </si>
  <si>
    <t>Salários, benefícios e demais itens obrigatórios constantes nos acordos e convenções coletivas utilizadas pela Licitante que se aplicam a mão de obra deverão compor as planilhas de custos e formação de preços.</t>
  </si>
  <si>
    <t>Adicional de Insalubridade</t>
  </si>
  <si>
    <r>
      <t>1 -</t>
    </r>
    <r>
      <rPr>
        <b/>
        <sz val="12"/>
        <rFont val="Arial"/>
        <family val="2"/>
      </rPr>
      <t xml:space="preserve"> DEVERÃO ser utilizadas as planilhas de custos e formação de preços conforme modelo do anexo II do edital</t>
    </r>
    <r>
      <rPr>
        <sz val="12"/>
        <rFont val="Arial"/>
        <family val="2"/>
      </rPr>
      <t>;
2 - Solicita-se usar sistemática de arredondamento nas fórmulas, tanto para valores quanto para percentuais, utilizando sempre duas casas decimais; Exemplo Sugerido: =ARRED(........;2)
3 - Sugere-se ainda, habilitar nas planilhas do Excel a opção "Habilitar cálculo interativo", esta ação contribui para o cálculo integrado dos diversos módulos da planilha, segue caminho: (ARQUIVO/Opções/Fórmulas/Habilitar cálculo interativo).</t>
    </r>
  </si>
  <si>
    <r>
      <rPr>
        <b/>
        <sz val="12"/>
        <rFont val="Arial"/>
        <family val="2"/>
      </rPr>
      <t>INSTRUÇÃO NORMATINA Nº 05/2017</t>
    </r>
    <r>
      <rPr>
        <sz val="12"/>
        <rFont val="Arial"/>
        <family val="2"/>
      </rPr>
      <t xml:space="preserve">                                                                                                  Art. 6º A Administração não se vincula às disposições contidas em Acordos, Convenções ou Dissídios Coletivos de Trabalho que tratem de pagamento de participação dos trabalhadores nos lucros ou resultados da empresa contratada, de matéria não trabalhista, ou que estabeleçam direitos não previstos em lei, tais como valores ou índices obrigatórios de encargos sociais ou previdenciários, bem como de preços para os insumos relacionados ao exercício da atividade.
Parágrafo único. É vedado ao órgão e entidade vincular-se às disposições previstas nos Acordos, Convenções ou Dissídios Coletivos de Trabalho que tratem de obrigações e direitos que somente se aplicam aos contratos com a Administração Pública.</t>
    </r>
  </si>
  <si>
    <r>
      <t>A Licitante deve anexar junto com as planilhas a memória de cálculo SAT (FAP x RAT) informando o percentual RAT conforme CNAE da empresa, bem como a comprovação do percentual do FAP (Fator Acidentario de Prevenção) através de competente documento o qual pode ser obtido em http://www.previdencia.gov.br/saude-e-seguranca-do-trabalhador/politicas-de-prevencao/fator-acidentario-de-prevencao-fap/</t>
    </r>
    <r>
      <rPr>
        <b/>
        <sz val="12"/>
        <rFont val="Arial"/>
        <family val="2"/>
      </rPr>
      <t xml:space="preserve"> E</t>
    </r>
    <r>
      <rPr>
        <sz val="12"/>
        <rFont val="Arial"/>
        <family val="2"/>
      </rPr>
      <t xml:space="preserve"> cópia da página da GFIP-SEFIP onde consta o FAP e o RAT ajustado da empresa.</t>
    </r>
  </si>
  <si>
    <r>
      <rPr>
        <b/>
        <u/>
        <sz val="12"/>
        <rFont val="Arial"/>
        <family val="2"/>
      </rPr>
      <t>Aviso Prévio Trabalhado</t>
    </r>
    <r>
      <rPr>
        <sz val="12"/>
        <rFont val="Arial"/>
        <family val="2"/>
      </rPr>
      <t>: conforme orientações descritas no Acórdão nº 1.186/2017 TCU-Plenário e reafirmada no Acórdão nº 1.586/2018 TCU-Plenário, a parcela referente à esta rúbrica será excluída após o primeiro ano de contrato, e a cada ano adicional poderá ser incluído a parcela mensal no percentual máximo de até 0,194%.</t>
    </r>
  </si>
  <si>
    <r>
      <t xml:space="preserve">Consideramos p/ este cálculo os feriados nacionais e estaduas durante o ano. A Licitante deverá prever em suas planilhas sua realidade e particularidade.
</t>
    </r>
    <r>
      <rPr>
        <b/>
        <sz val="12"/>
        <rFont val="Arial"/>
        <family val="2"/>
      </rPr>
      <t>OBSERVAÇÃO:</t>
    </r>
    <r>
      <rPr>
        <sz val="12"/>
        <rFont val="Arial"/>
        <family val="2"/>
      </rPr>
      <t xml:space="preserve"> O cálculo de dias utilizado pela licitante na fase licitatória referente a esta rubrica permanecerá até o término do contrato, portanto, a licitante deverá prever em seus custos eventuais diferenças quantitativas de dias ocorridas.</t>
    </r>
  </si>
  <si>
    <r>
      <t>OBSERVAÇÃO 1:</t>
    </r>
    <r>
      <rPr>
        <sz val="12"/>
        <rFont val="Arial"/>
        <family val="2"/>
      </rPr>
      <t xml:space="preserve"> Caso o licitante tenha interesse em utilizar os modelos das planilhas de custo desenvolvidas pela Ceagesp, poderá acessá-la no endereço www.ceagesp.gov.br, opção acesso a informação (licitações e contratos).</t>
    </r>
    <r>
      <rPr>
        <b/>
        <sz val="12"/>
        <rFont val="Arial"/>
        <family val="2"/>
      </rPr>
      <t xml:space="preserve">
OBSERVAÇÃO 2: </t>
    </r>
    <r>
      <rPr>
        <sz val="12"/>
        <rFont val="Arial"/>
        <family val="2"/>
      </rPr>
      <t xml:space="preserve"> Os modelos disponibilizados encontram-se em Excel e possuem fórmulas que podem ser adaptadas conforme as características, legalmente aceitáveis, de cada licitante. </t>
    </r>
    <r>
      <rPr>
        <b/>
        <sz val="12"/>
        <rFont val="Arial"/>
        <family val="2"/>
      </rPr>
      <t xml:space="preserve">
OBSERVAÇÃO 3: </t>
    </r>
    <r>
      <rPr>
        <sz val="12"/>
        <rFont val="Arial"/>
        <family val="2"/>
      </rPr>
      <t xml:space="preserve"> A Ceagesp não se responsabilizará pela utilização incorreta das fórmulas disponibilizadas nas planilhas quando essas prejudicarem os preços ofertados pelos licitantes. </t>
    </r>
  </si>
  <si>
    <t>Acordos e Convenções Coletivas</t>
  </si>
  <si>
    <t>CATEGORIA SINDICAL - Acordos e Convenções Coletivas</t>
  </si>
  <si>
    <t>Acordos e Convenções Coletivas - Mão de Obra</t>
  </si>
  <si>
    <t>Acordos e Convenções Coletivas - (Itens não permitidos)</t>
  </si>
  <si>
    <t>Apresentar cópia dos Acordos e Convenções Coletivas que a Licitante utilizou para compor salários e benefícios na planilha de custos e formaão de preços</t>
  </si>
  <si>
    <t>Substituto na cobertura de Ausências Legais</t>
  </si>
  <si>
    <t>Substituto na cobertura de Licença Paternidade</t>
  </si>
  <si>
    <t xml:space="preserve">Substituto na cobertura de Ausência por Acidente de Trabalho </t>
  </si>
  <si>
    <t>Substituto na cobertura de Outras Ausências</t>
  </si>
  <si>
    <t>Prever nas planilhas de custos conforme legislação vigente (se necessário)</t>
  </si>
  <si>
    <t>SÃO PAULO/SP</t>
  </si>
  <si>
    <t>Digitador</t>
  </si>
  <si>
    <t>OBJETO: PRESTAÇÃO DE SERVIÇOS EM DIGITAÇÃO</t>
  </si>
  <si>
    <t>4121-10</t>
  </si>
  <si>
    <t>Digitação</t>
  </si>
  <si>
    <t>30 Horas Semanais</t>
  </si>
  <si>
    <t>Incidência de GPS, FGTS e outras contribuições sobre Aviso Prévio Trabalhado</t>
  </si>
  <si>
    <t xml:space="preserve">Substituto na cobertura de Férias </t>
  </si>
  <si>
    <t>Substituto na cobertura de Afastamento Maternidade</t>
  </si>
  <si>
    <t>Valor Total pelo Período de 12 Meses</t>
  </si>
  <si>
    <t>PROCESSO Nº ___/2023</t>
  </si>
  <si>
    <t>QUADRO RESUMO - Nome da Licitante</t>
  </si>
  <si>
    <t xml:space="preserve">Sindicato:  </t>
  </si>
  <si>
    <t>Posto de trabalho: De Segunda à Sexta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</si>
</sst>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R$&quot;\ * #,##0.00_-;\-&quot;R$&quot;\ * #,##0.00_-;_-&quot;R$&quot;\ * &quot;-&quot;??_-;_-@_-"/>
    <numFmt numFmtId="43" formatCode="_-* #,##0.00_-;\-* #,##0.00_-;_-* &quot;-&quot;??_-;_-@_-"/>
    <numFmt numFmtId="164" formatCode="_(* #,##0.00_);_(* \(#,##0.00\);_(* \-??_);_(@_)"/>
    <numFmt numFmtId="165" formatCode="_(&quot;R$ &quot;* #,##0.00_);_(&quot;R$ &quot;* \(#,##0.00\);_(&quot;R$ &quot;* \-??_);_(@_)"/>
    <numFmt numFmtId="166" formatCode="&quot;R$ &quot;#,##0.00"/>
    <numFmt numFmtId="167" formatCode="_-* #,##0.00_-;\-* #,##0.00_-;_-* \-??_-;_-@_-"/>
    <numFmt numFmtId="168" formatCode="#,##0.00_);[Red]\(#,##0.00\)"/>
    <numFmt numFmtId="169" formatCode="_-&quot;R$ &quot;* #,##0.00_-;&quot;-R$ &quot;* #,##0.00_-;_-&quot;R$ &quot;* \-??_-;_-@_-"/>
    <numFmt numFmtId="170" formatCode="&quot;R$&quot;\ #,##0.00"/>
    <numFmt numFmtId="171" formatCode="_(* #,##0.00_);_(* \(#,##0.00\);_(* &quot;-&quot;??_);_(@_)"/>
    <numFmt numFmtId="172" formatCode="0.0000%"/>
    <numFmt numFmtId="173" formatCode="_-* #,##0.0000_-;\-* #,##0.0000_-;_-* &quot;-&quot;????_-;_-@_-"/>
  </numFmts>
  <fonts count="23" x14ac:knownFonts="1">
    <font>
      <sz val="10"/>
      <name val="Arial"/>
      <family val="2"/>
      <charset val="1"/>
    </font>
    <font>
      <sz val="11"/>
      <color theme="1"/>
      <name val="Calibri"/>
      <family val="2"/>
      <scheme val="minor"/>
    </font>
    <font>
      <sz val="11"/>
      <color theme="1"/>
      <name val="Calibri"/>
      <family val="2"/>
      <scheme val="minor"/>
    </font>
    <font>
      <sz val="10"/>
      <name val="Arial"/>
      <family val="2"/>
      <charset val="1"/>
    </font>
    <font>
      <sz val="10"/>
      <name val="Arial Narrow"/>
      <family val="2"/>
    </font>
    <font>
      <b/>
      <sz val="10"/>
      <name val="Arial Narrow"/>
      <family val="2"/>
    </font>
    <font>
      <b/>
      <sz val="9"/>
      <name val="Arial Narrow"/>
      <family val="2"/>
    </font>
    <font>
      <sz val="11"/>
      <name val="Arial Narrow"/>
      <family val="2"/>
    </font>
    <font>
      <b/>
      <sz val="11"/>
      <name val="Arial Narrow"/>
      <family val="2"/>
    </font>
    <font>
      <sz val="9"/>
      <color indexed="81"/>
      <name val="Segoe UI"/>
      <family val="2"/>
    </font>
    <font>
      <b/>
      <sz val="9"/>
      <color indexed="81"/>
      <name val="Segoe UI"/>
      <family val="2"/>
    </font>
    <font>
      <sz val="10"/>
      <color theme="0" tint="-4.9989318521683403E-2"/>
      <name val="Arial Narrow"/>
      <family val="2"/>
    </font>
    <font>
      <b/>
      <sz val="10"/>
      <color theme="2"/>
      <name val="Arial Narrow"/>
      <family val="2"/>
    </font>
    <font>
      <sz val="10"/>
      <name val="Arial"/>
      <family val="2"/>
    </font>
    <font>
      <b/>
      <sz val="12"/>
      <name val="Arial Narrow"/>
      <family val="2"/>
    </font>
    <font>
      <sz val="12"/>
      <name val="Arial Narrow"/>
      <family val="2"/>
    </font>
    <font>
      <b/>
      <sz val="14"/>
      <name val="Arial"/>
      <family val="2"/>
    </font>
    <font>
      <b/>
      <sz val="10"/>
      <name val="Arial"/>
      <family val="2"/>
    </font>
    <font>
      <b/>
      <i/>
      <u/>
      <sz val="10"/>
      <name val="Arial"/>
      <family val="2"/>
    </font>
    <font>
      <b/>
      <sz val="12"/>
      <name val="Arial"/>
      <family val="2"/>
    </font>
    <font>
      <sz val="12"/>
      <name val="Arial"/>
      <family val="2"/>
    </font>
    <font>
      <b/>
      <u/>
      <sz val="12"/>
      <name val="Arial"/>
      <family val="2"/>
    </font>
    <font>
      <b/>
      <i/>
      <sz val="12"/>
      <name val="Arial"/>
      <family val="2"/>
    </font>
  </fonts>
  <fills count="21">
    <fill>
      <patternFill patternType="none"/>
    </fill>
    <fill>
      <patternFill patternType="gray125"/>
    </fill>
    <fill>
      <patternFill patternType="solid">
        <fgColor rgb="FFFFFFFF"/>
        <bgColor rgb="FFE6E6E6"/>
      </patternFill>
    </fill>
    <fill>
      <patternFill patternType="solid">
        <fgColor rgb="FF8FAADC"/>
        <bgColor rgb="FFAFABAB"/>
      </patternFill>
    </fill>
    <fill>
      <patternFill patternType="solid">
        <fgColor rgb="FFB4C7E7"/>
        <bgColor rgb="FFC0C0C0"/>
      </patternFill>
    </fill>
    <fill>
      <patternFill patternType="solid">
        <fgColor rgb="FFE6E6E6"/>
        <bgColor rgb="FFDAE3F3"/>
      </patternFill>
    </fill>
    <fill>
      <patternFill patternType="solid">
        <fgColor theme="4" tint="0.59999389629810485"/>
        <bgColor rgb="FFAFABAB"/>
      </patternFill>
    </fill>
    <fill>
      <patternFill patternType="solid">
        <fgColor theme="4" tint="0.39997558519241921"/>
        <bgColor rgb="FFAFABAB"/>
      </patternFill>
    </fill>
    <fill>
      <patternFill patternType="solid">
        <fgColor theme="4" tint="0.79998168889431442"/>
        <bgColor rgb="FFC0C0C0"/>
      </patternFill>
    </fill>
    <fill>
      <patternFill patternType="solid">
        <fgColor theme="0"/>
        <bgColor rgb="FFBFBFBF"/>
      </patternFill>
    </fill>
    <fill>
      <patternFill patternType="solid">
        <fgColor theme="8" tint="0.79998168889431442"/>
        <bgColor rgb="FFDAE3F3"/>
      </patternFill>
    </fill>
    <fill>
      <patternFill patternType="solid">
        <fgColor theme="8" tint="0.39997558519241921"/>
        <bgColor rgb="FFE6E6E6"/>
      </patternFill>
    </fill>
    <fill>
      <patternFill patternType="solid">
        <fgColor theme="0"/>
        <bgColor rgb="FFDAE3F3"/>
      </patternFill>
    </fill>
    <fill>
      <patternFill patternType="solid">
        <fgColor theme="8" tint="0.59999389629810485"/>
        <bgColor rgb="FFBFBFBF"/>
      </patternFill>
    </fill>
    <fill>
      <patternFill patternType="solid">
        <fgColor theme="8" tint="0.39997558519241921"/>
        <bgColor rgb="FFBFBFBF"/>
      </patternFill>
    </fill>
    <fill>
      <patternFill patternType="solid">
        <fgColor theme="8" tint="0.79998168889431442"/>
        <bgColor indexed="64"/>
      </patternFill>
    </fill>
    <fill>
      <patternFill patternType="solid">
        <fgColor theme="8" tint="0.59999389629810485"/>
        <bgColor rgb="FFC0C0C0"/>
      </patternFill>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D9E1F2"/>
        <bgColor rgb="FF000000"/>
      </patternFill>
    </fill>
  </fills>
  <borders count="53">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style="medium">
        <color auto="1"/>
      </left>
      <right/>
      <top/>
      <bottom/>
      <diagonal/>
    </border>
    <border>
      <left style="thin">
        <color indexed="64"/>
      </left>
      <right style="thin">
        <color indexed="64"/>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style="thin">
        <color auto="1"/>
      </right>
      <top style="thin">
        <color auto="1"/>
      </top>
      <bottom/>
      <diagonal/>
    </border>
    <border>
      <left/>
      <right style="thin">
        <color auto="1"/>
      </right>
      <top/>
      <bottom/>
      <diagonal/>
    </border>
    <border>
      <left style="thin">
        <color auto="1"/>
      </left>
      <right style="medium">
        <color auto="1"/>
      </right>
      <top style="thin">
        <color auto="1"/>
      </top>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auto="1"/>
      </bottom>
      <diagonal/>
    </border>
    <border>
      <left style="thin">
        <color indexed="64"/>
      </left>
      <right style="thin">
        <color indexed="64"/>
      </right>
      <top style="medium">
        <color indexed="64"/>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5">
    <xf numFmtId="0" fontId="0" fillId="0" borderId="0"/>
    <xf numFmtId="164" fontId="3" fillId="0" borderId="0"/>
    <xf numFmtId="165" fontId="3" fillId="0" borderId="0"/>
    <xf numFmtId="9" fontId="3" fillId="0" borderId="0"/>
    <xf numFmtId="164" fontId="3" fillId="0" borderId="0"/>
    <xf numFmtId="0" fontId="13" fillId="0" borderId="0"/>
    <xf numFmtId="0" fontId="13" fillId="0" borderId="0"/>
    <xf numFmtId="171" fontId="13" fillId="0" borderId="0" applyFont="0" applyFill="0" applyBorder="0" applyAlignment="0" applyProtection="0"/>
    <xf numFmtId="165" fontId="13" fillId="0" borderId="0" applyFill="0" applyBorder="0" applyAlignment="0" applyProtection="0"/>
    <xf numFmtId="0" fontId="3" fillId="0" borderId="0"/>
    <xf numFmtId="9" fontId="13" fillId="0" borderId="0" applyFont="0" applyFill="0" applyBorder="0" applyAlignment="0" applyProtection="0"/>
    <xf numFmtId="164" fontId="3" fillId="0" borderId="0"/>
    <xf numFmtId="0" fontId="2" fillId="0" borderId="0"/>
    <xf numFmtId="0" fontId="1" fillId="0" borderId="0"/>
    <xf numFmtId="44" fontId="1" fillId="0" borderId="0" applyFont="0" applyFill="0" applyBorder="0" applyAlignment="0" applyProtection="0"/>
  </cellStyleXfs>
  <cellXfs count="271">
    <xf numFmtId="0" fontId="0" fillId="0" borderId="0" xfId="0"/>
    <xf numFmtId="0" fontId="4" fillId="0" borderId="0" xfId="0" applyFont="1"/>
    <xf numFmtId="0" fontId="4" fillId="0" borderId="0" xfId="0" applyFont="1" applyBorder="1"/>
    <xf numFmtId="0" fontId="4" fillId="0" borderId="0" xfId="0" applyFont="1" applyAlignment="1" applyProtection="1">
      <alignment vertical="center"/>
    </xf>
    <xf numFmtId="164" fontId="4" fillId="0" borderId="0" xfId="0" applyNumberFormat="1" applyFont="1" applyAlignment="1" applyProtection="1">
      <alignment vertical="center"/>
    </xf>
    <xf numFmtId="167" fontId="4" fillId="0" borderId="0" xfId="0" applyNumberFormat="1" applyFont="1" applyAlignment="1" applyProtection="1">
      <alignment vertical="center"/>
    </xf>
    <xf numFmtId="0" fontId="4" fillId="2" borderId="0" xfId="0" applyFont="1" applyFill="1" applyAlignment="1" applyProtection="1">
      <alignment vertical="center"/>
    </xf>
    <xf numFmtId="0" fontId="4" fillId="5" borderId="0" xfId="0" applyFont="1" applyFill="1" applyAlignment="1" applyProtection="1">
      <alignment vertical="center"/>
    </xf>
    <xf numFmtId="0" fontId="4" fillId="0" borderId="0" xfId="0" applyFont="1" applyBorder="1" applyAlignment="1" applyProtection="1">
      <alignment vertical="center"/>
    </xf>
    <xf numFmtId="0" fontId="7" fillId="0" borderId="0" xfId="0" applyFont="1" applyProtection="1">
      <protection locked="0"/>
    </xf>
    <xf numFmtId="1" fontId="4" fillId="0" borderId="28" xfId="0" applyNumberFormat="1" applyFont="1" applyBorder="1" applyAlignment="1" applyProtection="1">
      <alignment horizontal="center" vertical="center"/>
    </xf>
    <xf numFmtId="3" fontId="4" fillId="0" borderId="35" xfId="3" applyNumberFormat="1" applyFont="1" applyBorder="1" applyAlignment="1" applyProtection="1">
      <alignment horizontal="center" vertical="center"/>
    </xf>
    <xf numFmtId="1" fontId="4" fillId="0" borderId="35" xfId="0" applyNumberFormat="1" applyFont="1" applyBorder="1" applyAlignment="1" applyProtection="1">
      <alignment horizontal="center" vertical="center"/>
    </xf>
    <xf numFmtId="10" fontId="4" fillId="0" borderId="9" xfId="3" applyNumberFormat="1" applyFont="1" applyBorder="1" applyAlignment="1" applyProtection="1">
      <alignment horizontal="center" vertical="center"/>
    </xf>
    <xf numFmtId="10" fontId="4" fillId="0" borderId="17" xfId="3" applyNumberFormat="1" applyFont="1" applyBorder="1" applyAlignment="1" applyProtection="1">
      <alignment horizontal="center" vertical="center"/>
    </xf>
    <xf numFmtId="10" fontId="4" fillId="0" borderId="30" xfId="3" applyNumberFormat="1" applyFont="1" applyBorder="1" applyAlignment="1" applyProtection="1">
      <alignment horizontal="center" vertical="center"/>
    </xf>
    <xf numFmtId="0" fontId="5" fillId="9" borderId="4" xfId="0" applyFont="1" applyFill="1" applyBorder="1" applyAlignment="1" applyProtection="1">
      <alignment horizontal="center" vertical="center"/>
    </xf>
    <xf numFmtId="164" fontId="5" fillId="9" borderId="6" xfId="1" applyFont="1" applyFill="1" applyBorder="1" applyAlignment="1" applyProtection="1">
      <alignment horizontal="center" vertical="center"/>
    </xf>
    <xf numFmtId="0" fontId="4" fillId="0" borderId="29" xfId="0" applyFont="1" applyBorder="1" applyAlignment="1">
      <alignment horizontal="center"/>
    </xf>
    <xf numFmtId="164" fontId="4" fillId="0" borderId="36" xfId="1" applyFont="1" applyBorder="1" applyAlignment="1" applyProtection="1">
      <alignment vertical="center"/>
    </xf>
    <xf numFmtId="0" fontId="4" fillId="0" borderId="17" xfId="0" applyFont="1" applyBorder="1" applyAlignment="1" applyProtection="1">
      <alignment horizontal="center" vertical="center"/>
    </xf>
    <xf numFmtId="164" fontId="4" fillId="0" borderId="18" xfId="1" applyFont="1" applyBorder="1" applyAlignment="1" applyProtection="1">
      <alignment vertical="center"/>
    </xf>
    <xf numFmtId="164" fontId="5" fillId="10" borderId="6" xfId="1" applyFont="1" applyFill="1" applyBorder="1" applyAlignment="1" applyProtection="1">
      <alignment vertical="center"/>
    </xf>
    <xf numFmtId="0" fontId="4" fillId="0" borderId="16" xfId="0" applyFont="1" applyBorder="1" applyAlignment="1">
      <alignment horizontal="center"/>
    </xf>
    <xf numFmtId="168" fontId="4" fillId="0" borderId="15" xfId="1" applyNumberFormat="1" applyFont="1" applyBorder="1" applyAlignment="1" applyProtection="1">
      <alignment vertical="center"/>
    </xf>
    <xf numFmtId="0" fontId="4" fillId="0" borderId="2" xfId="0" applyFont="1" applyBorder="1" applyAlignment="1">
      <alignment horizontal="center"/>
    </xf>
    <xf numFmtId="168" fontId="4" fillId="0" borderId="41" xfId="1" applyNumberFormat="1" applyFont="1" applyBorder="1" applyAlignment="1" applyProtection="1">
      <alignment vertical="center"/>
    </xf>
    <xf numFmtId="0" fontId="4" fillId="0" borderId="29" xfId="0" applyFont="1" applyBorder="1"/>
    <xf numFmtId="10" fontId="5" fillId="0" borderId="22" xfId="3" applyNumberFormat="1"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19" xfId="0" applyFont="1" applyBorder="1" applyAlignment="1" applyProtection="1">
      <alignment vertical="center"/>
    </xf>
    <xf numFmtId="0" fontId="4" fillId="0" borderId="22" xfId="0" applyFont="1" applyBorder="1" applyAlignment="1" applyProtection="1">
      <alignment vertical="center"/>
    </xf>
    <xf numFmtId="10" fontId="4" fillId="0" borderId="5" xfId="3" applyNumberFormat="1" applyFont="1" applyBorder="1" applyAlignment="1" applyProtection="1">
      <alignment horizontal="center" vertical="center"/>
    </xf>
    <xf numFmtId="168" fontId="4" fillId="0" borderId="39" xfId="1" applyNumberFormat="1" applyFont="1" applyBorder="1" applyAlignment="1" applyProtection="1">
      <alignment vertical="center"/>
    </xf>
    <xf numFmtId="10" fontId="5" fillId="10" borderId="19" xfId="0" applyNumberFormat="1" applyFont="1" applyFill="1" applyBorder="1" applyAlignment="1" applyProtection="1">
      <alignment horizontal="center" vertical="center"/>
    </xf>
    <xf numFmtId="168" fontId="5" fillId="10" borderId="6" xfId="0" applyNumberFormat="1" applyFont="1" applyFill="1" applyBorder="1" applyAlignment="1" applyProtection="1">
      <alignment horizontal="right" vertical="center"/>
    </xf>
    <xf numFmtId="0" fontId="4" fillId="0" borderId="34" xfId="0" applyFont="1" applyBorder="1" applyAlignment="1">
      <alignment horizontal="center"/>
    </xf>
    <xf numFmtId="168" fontId="4" fillId="0" borderId="40" xfId="1" applyNumberFormat="1" applyFont="1" applyBorder="1" applyAlignment="1" applyProtection="1">
      <alignment vertical="center"/>
    </xf>
    <xf numFmtId="44" fontId="4" fillId="0" borderId="28" xfId="0" applyNumberFormat="1" applyFont="1" applyBorder="1" applyAlignment="1" applyProtection="1">
      <alignment horizontal="center" vertical="center"/>
    </xf>
    <xf numFmtId="44" fontId="4" fillId="0" borderId="35" xfId="0" applyNumberFormat="1" applyFont="1" applyBorder="1" applyAlignment="1" applyProtection="1">
      <alignment horizontal="center" vertical="center"/>
    </xf>
    <xf numFmtId="0" fontId="5" fillId="12" borderId="32" xfId="0" applyFont="1" applyFill="1" applyBorder="1" applyAlignment="1" applyProtection="1">
      <alignment horizontal="center" vertical="center"/>
    </xf>
    <xf numFmtId="168" fontId="5" fillId="12" borderId="36" xfId="0" applyNumberFormat="1" applyFont="1" applyFill="1" applyBorder="1" applyAlignment="1" applyProtection="1">
      <alignment horizontal="right" vertical="center"/>
    </xf>
    <xf numFmtId="0" fontId="5" fillId="12" borderId="29" xfId="0" applyFont="1" applyFill="1" applyBorder="1" applyAlignment="1" applyProtection="1">
      <alignment horizontal="center" vertical="center"/>
    </xf>
    <xf numFmtId="168" fontId="5" fillId="12" borderId="18" xfId="0" applyNumberFormat="1" applyFont="1" applyFill="1" applyBorder="1" applyAlignment="1" applyProtection="1">
      <alignment horizontal="right" vertical="center"/>
    </xf>
    <xf numFmtId="0" fontId="5" fillId="9" borderId="24" xfId="0" applyFont="1" applyFill="1" applyBorder="1" applyAlignment="1" applyProtection="1">
      <alignment horizontal="left" vertical="center"/>
    </xf>
    <xf numFmtId="0" fontId="5" fillId="9" borderId="40" xfId="0" applyFont="1" applyFill="1" applyBorder="1" applyAlignment="1" applyProtection="1">
      <alignment horizontal="left" vertical="center"/>
    </xf>
    <xf numFmtId="10" fontId="5" fillId="10" borderId="27" xfId="0" applyNumberFormat="1" applyFont="1" applyFill="1" applyBorder="1" applyAlignment="1" applyProtection="1">
      <alignment horizontal="center" vertical="center"/>
    </xf>
    <xf numFmtId="168" fontId="5" fillId="10" borderId="3" xfId="0" applyNumberFormat="1" applyFont="1" applyFill="1" applyBorder="1" applyAlignment="1" applyProtection="1">
      <alignment horizontal="right" vertical="center"/>
    </xf>
    <xf numFmtId="0" fontId="5" fillId="9" borderId="5" xfId="0" applyFont="1" applyFill="1" applyBorder="1" applyAlignment="1" applyProtection="1">
      <alignment horizontal="center" vertical="center"/>
    </xf>
    <xf numFmtId="10" fontId="5" fillId="12" borderId="28" xfId="0" applyNumberFormat="1" applyFont="1" applyFill="1" applyBorder="1" applyAlignment="1" applyProtection="1">
      <alignment horizontal="center" vertical="center"/>
    </xf>
    <xf numFmtId="10" fontId="5" fillId="12" borderId="35" xfId="0" applyNumberFormat="1" applyFont="1" applyFill="1" applyBorder="1" applyAlignment="1" applyProtection="1">
      <alignment horizontal="center" vertical="center"/>
    </xf>
    <xf numFmtId="10" fontId="5" fillId="0" borderId="30" xfId="3" applyNumberFormat="1" applyFont="1" applyBorder="1" applyAlignment="1" applyProtection="1">
      <alignment horizontal="center" vertical="center"/>
    </xf>
    <xf numFmtId="168" fontId="5" fillId="0" borderId="30" xfId="1" applyNumberFormat="1" applyFont="1" applyBorder="1" applyAlignment="1" applyProtection="1">
      <alignment vertical="center"/>
    </xf>
    <xf numFmtId="0" fontId="4" fillId="0" borderId="9" xfId="0" applyNumberFormat="1" applyFont="1" applyBorder="1" applyAlignment="1" applyProtection="1">
      <alignment horizontal="center" vertical="center"/>
    </xf>
    <xf numFmtId="0" fontId="4" fillId="0" borderId="17" xfId="0" applyNumberFormat="1" applyFont="1" applyBorder="1" applyAlignment="1" applyProtection="1">
      <alignment horizontal="center" vertical="center"/>
    </xf>
    <xf numFmtId="10" fontId="4" fillId="0" borderId="17" xfId="0" applyNumberFormat="1" applyFont="1" applyBorder="1" applyAlignment="1" applyProtection="1">
      <alignment horizontal="center" vertical="center"/>
    </xf>
    <xf numFmtId="168" fontId="4" fillId="0" borderId="9" xfId="1" applyNumberFormat="1" applyFont="1" applyBorder="1" applyAlignment="1" applyProtection="1">
      <alignment vertical="center"/>
    </xf>
    <xf numFmtId="168" fontId="4" fillId="0" borderId="17" xfId="1" applyNumberFormat="1" applyFont="1" applyBorder="1" applyAlignment="1" applyProtection="1">
      <alignment vertical="center"/>
    </xf>
    <xf numFmtId="168" fontId="4" fillId="0" borderId="30" xfId="1" applyNumberFormat="1" applyFont="1" applyBorder="1" applyAlignment="1" applyProtection="1">
      <alignment vertical="center"/>
    </xf>
    <xf numFmtId="0" fontId="11" fillId="0" borderId="0" xfId="0" applyFont="1"/>
    <xf numFmtId="0" fontId="4" fillId="15" borderId="32" xfId="0" applyFont="1" applyFill="1" applyBorder="1"/>
    <xf numFmtId="0" fontId="5" fillId="10" borderId="24" xfId="0" applyFont="1" applyFill="1" applyBorder="1" applyAlignment="1" applyProtection="1">
      <alignment vertical="center"/>
    </xf>
    <xf numFmtId="0" fontId="5" fillId="10" borderId="28" xfId="0" applyFont="1" applyFill="1" applyBorder="1" applyAlignment="1" applyProtection="1">
      <alignment vertical="center"/>
    </xf>
    <xf numFmtId="168" fontId="5" fillId="10" borderId="36" xfId="2" applyNumberFormat="1" applyFont="1" applyFill="1" applyBorder="1" applyAlignment="1" applyProtection="1">
      <alignment vertical="center"/>
    </xf>
    <xf numFmtId="0" fontId="4" fillId="15" borderId="29" xfId="0" applyFont="1" applyFill="1" applyBorder="1"/>
    <xf numFmtId="0" fontId="5" fillId="10" borderId="0" xfId="0" applyFont="1" applyFill="1" applyBorder="1" applyAlignment="1" applyProtection="1">
      <alignment vertical="center"/>
    </xf>
    <xf numFmtId="1" fontId="12" fillId="10" borderId="35" xfId="0" applyNumberFormat="1" applyFont="1" applyFill="1" applyBorder="1" applyAlignment="1" applyProtection="1">
      <alignment vertical="center"/>
    </xf>
    <xf numFmtId="168" fontId="5" fillId="10" borderId="18" xfId="2" applyNumberFormat="1" applyFont="1" applyFill="1" applyBorder="1" applyAlignment="1" applyProtection="1">
      <alignment vertical="center"/>
    </xf>
    <xf numFmtId="3" fontId="5" fillId="13" borderId="35" xfId="3" applyNumberFormat="1" applyFont="1" applyFill="1" applyBorder="1" applyAlignment="1" applyProtection="1">
      <alignment vertical="center"/>
    </xf>
    <xf numFmtId="168" fontId="5" fillId="16" borderId="18" xfId="2" applyNumberFormat="1" applyFont="1" applyFill="1" applyBorder="1" applyAlignment="1" applyProtection="1">
      <alignment vertical="center"/>
    </xf>
    <xf numFmtId="3" fontId="5" fillId="13" borderId="38" xfId="3" applyNumberFormat="1" applyFont="1" applyFill="1" applyBorder="1" applyAlignment="1" applyProtection="1">
      <alignment vertical="center"/>
    </xf>
    <xf numFmtId="168" fontId="5" fillId="13" borderId="42" xfId="2" applyNumberFormat="1" applyFont="1" applyFill="1" applyBorder="1" applyAlignment="1" applyProtection="1">
      <alignment vertical="center"/>
    </xf>
    <xf numFmtId="0" fontId="5" fillId="13" borderId="29" xfId="0" applyFont="1" applyFill="1" applyBorder="1" applyAlignment="1" applyProtection="1">
      <alignment vertical="center"/>
    </xf>
    <xf numFmtId="0" fontId="5" fillId="13" borderId="37" xfId="0" applyFont="1" applyFill="1" applyBorder="1" applyAlignment="1" applyProtection="1">
      <alignment vertical="center"/>
    </xf>
    <xf numFmtId="0" fontId="5" fillId="0" borderId="20" xfId="0" applyFont="1" applyBorder="1" applyAlignment="1" applyProtection="1">
      <alignment horizontal="center" vertical="center"/>
    </xf>
    <xf numFmtId="0" fontId="7" fillId="0" borderId="0" xfId="0" applyFont="1" applyBorder="1" applyProtection="1">
      <protection locked="0"/>
    </xf>
    <xf numFmtId="169" fontId="15" fillId="0" borderId="0" xfId="0" applyNumberFormat="1" applyFont="1" applyBorder="1" applyAlignment="1" applyProtection="1">
      <alignment vertical="center"/>
      <protection locked="0"/>
    </xf>
    <xf numFmtId="0" fontId="15" fillId="0" borderId="0" xfId="0" applyFont="1" applyBorder="1" applyProtection="1">
      <protection locked="0"/>
    </xf>
    <xf numFmtId="3" fontId="14" fillId="4" borderId="10" xfId="4" applyNumberFormat="1" applyFont="1" applyFill="1" applyBorder="1" applyAlignment="1" applyProtection="1">
      <alignment vertical="center"/>
      <protection locked="0"/>
    </xf>
    <xf numFmtId="165" fontId="14" fillId="4" borderId="10" xfId="4" applyNumberFormat="1" applyFont="1" applyFill="1" applyBorder="1" applyAlignment="1" applyProtection="1">
      <alignment vertical="center"/>
      <protection locked="0"/>
    </xf>
    <xf numFmtId="172" fontId="15" fillId="0" borderId="0" xfId="0" applyNumberFormat="1" applyFont="1" applyBorder="1" applyProtection="1">
      <protection locked="0"/>
    </xf>
    <xf numFmtId="3" fontId="14" fillId="4" borderId="1" xfId="4" applyNumberFormat="1" applyFont="1" applyFill="1" applyBorder="1" applyAlignment="1" applyProtection="1">
      <alignment horizontal="center" vertical="center"/>
      <protection locked="0"/>
    </xf>
    <xf numFmtId="165" fontId="7" fillId="0" borderId="30" xfId="4" applyNumberFormat="1" applyFont="1" applyBorder="1" applyAlignment="1" applyProtection="1">
      <alignment horizontal="center" vertical="center" wrapText="1"/>
      <protection locked="0"/>
    </xf>
    <xf numFmtId="165" fontId="7" fillId="0" borderId="3" xfId="4" applyNumberFormat="1" applyFont="1" applyBorder="1" applyAlignment="1" applyProtection="1">
      <alignment horizontal="center" vertical="center" wrapText="1"/>
      <protection locked="0"/>
    </xf>
    <xf numFmtId="0" fontId="4" fillId="0" borderId="0" xfId="0" applyFont="1" applyBorder="1" applyAlignment="1"/>
    <xf numFmtId="43" fontId="7" fillId="0" borderId="0" xfId="0" applyNumberFormat="1" applyFont="1" applyProtection="1">
      <protection locked="0"/>
    </xf>
    <xf numFmtId="173" fontId="7" fillId="0" borderId="0" xfId="0" applyNumberFormat="1" applyFont="1" applyProtection="1">
      <protection locked="0"/>
    </xf>
    <xf numFmtId="165" fontId="14" fillId="4" borderId="10" xfId="4" applyNumberFormat="1" applyFont="1" applyFill="1" applyBorder="1" applyAlignment="1" applyProtection="1">
      <alignment horizontal="center" vertical="center"/>
      <protection locked="0"/>
    </xf>
    <xf numFmtId="165" fontId="14" fillId="4" borderId="8" xfId="0" applyNumberFormat="1"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xf>
    <xf numFmtId="10" fontId="4" fillId="0" borderId="17" xfId="3" applyNumberFormat="1" applyFont="1" applyFill="1" applyBorder="1" applyAlignment="1" applyProtection="1">
      <alignment horizontal="center" vertical="center"/>
    </xf>
    <xf numFmtId="10" fontId="4" fillId="0" borderId="30" xfId="3" applyNumberFormat="1" applyFont="1" applyFill="1" applyBorder="1" applyAlignment="1" applyProtection="1">
      <alignment horizontal="center" vertical="center"/>
    </xf>
    <xf numFmtId="0" fontId="4" fillId="0" borderId="34" xfId="9" applyFont="1" applyBorder="1" applyAlignment="1">
      <alignment horizontal="center"/>
    </xf>
    <xf numFmtId="10" fontId="4" fillId="0" borderId="9" xfId="10" applyNumberFormat="1" applyFont="1" applyBorder="1" applyAlignment="1" applyProtection="1">
      <alignment horizontal="center" vertical="center"/>
    </xf>
    <xf numFmtId="168" fontId="4" fillId="0" borderId="36" xfId="11" applyNumberFormat="1" applyFont="1" applyBorder="1" applyAlignment="1" applyProtection="1">
      <alignment vertical="center"/>
    </xf>
    <xf numFmtId="10" fontId="5" fillId="10" borderId="19" xfId="9" applyNumberFormat="1" applyFont="1" applyFill="1" applyBorder="1" applyAlignment="1" applyProtection="1">
      <alignment horizontal="center" vertical="center"/>
    </xf>
    <xf numFmtId="168" fontId="5" fillId="10" borderId="6" xfId="9" applyNumberFormat="1" applyFont="1" applyFill="1" applyBorder="1" applyAlignment="1" applyProtection="1">
      <alignment horizontal="right" vertical="center"/>
    </xf>
    <xf numFmtId="164" fontId="4" fillId="0" borderId="15" xfId="1" applyFont="1" applyBorder="1" applyAlignment="1" applyProtection="1">
      <alignment vertical="center"/>
    </xf>
    <xf numFmtId="44" fontId="4" fillId="17" borderId="35" xfId="9" applyNumberFormat="1" applyFont="1" applyFill="1" applyBorder="1" applyAlignment="1" applyProtection="1">
      <alignment horizontal="center" vertical="center"/>
    </xf>
    <xf numFmtId="44" fontId="4" fillId="0" borderId="35" xfId="9" applyNumberFormat="1" applyFont="1" applyFill="1" applyBorder="1" applyAlignment="1" applyProtection="1">
      <alignment horizontal="center" vertical="center"/>
    </xf>
    <xf numFmtId="0" fontId="18" fillId="0" borderId="0" xfId="9" applyFont="1" applyFill="1" applyBorder="1" applyAlignment="1">
      <alignment vertical="center"/>
    </xf>
    <xf numFmtId="0" fontId="17" fillId="0" borderId="0" xfId="0" applyFont="1" applyFill="1" applyBorder="1" applyAlignment="1">
      <alignment horizontal="center" wrapText="1"/>
    </xf>
    <xf numFmtId="0" fontId="13" fillId="0" borderId="0" xfId="0" applyFont="1" applyFill="1" applyBorder="1"/>
    <xf numFmtId="0" fontId="13" fillId="0" borderId="0" xfId="0" applyFont="1" applyFill="1" applyBorder="1" applyAlignment="1">
      <alignment horizontal="left" vertical="center" wrapText="1"/>
    </xf>
    <xf numFmtId="0" fontId="7" fillId="0" borderId="2"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3" fontId="7" fillId="0" borderId="30" xfId="4" applyNumberFormat="1" applyFont="1" applyBorder="1" applyAlignment="1" applyProtection="1">
      <alignment horizontal="center" vertical="center" wrapText="1"/>
      <protection locked="0"/>
    </xf>
    <xf numFmtId="170" fontId="4" fillId="0" borderId="24" xfId="0" applyNumberFormat="1" applyFont="1" applyBorder="1" applyAlignment="1" applyProtection="1">
      <alignment vertical="center"/>
    </xf>
    <xf numFmtId="10" fontId="4" fillId="0" borderId="23" xfId="10" applyNumberFormat="1" applyFont="1" applyBorder="1" applyAlignment="1" applyProtection="1">
      <alignment horizontal="center" vertical="center"/>
    </xf>
    <xf numFmtId="0" fontId="20" fillId="0" borderId="15" xfId="0" applyFont="1" applyFill="1" applyBorder="1" applyAlignment="1">
      <alignment horizontal="justify" vertical="center" wrapText="1"/>
    </xf>
    <xf numFmtId="0" fontId="19" fillId="0" borderId="2" xfId="0" applyFont="1" applyFill="1" applyBorder="1" applyAlignment="1">
      <alignment horizontal="justify" vertical="center" wrapText="1"/>
    </xf>
    <xf numFmtId="0" fontId="19" fillId="19" borderId="2" xfId="0" applyFont="1" applyFill="1" applyBorder="1" applyAlignment="1">
      <alignment horizontal="justify" vertical="center" wrapText="1"/>
    </xf>
    <xf numFmtId="0" fontId="20" fillId="19" borderId="3" xfId="0" applyFont="1" applyFill="1" applyBorder="1" applyAlignment="1">
      <alignment horizontal="left" vertical="center" wrapText="1"/>
    </xf>
    <xf numFmtId="0" fontId="20" fillId="0" borderId="3" xfId="0" applyFont="1" applyFill="1" applyBorder="1" applyAlignment="1">
      <alignment horizontal="justify" vertical="center" wrapText="1"/>
    </xf>
    <xf numFmtId="0" fontId="20" fillId="0" borderId="6" xfId="0" applyFont="1" applyFill="1" applyBorder="1" applyAlignment="1">
      <alignment horizontal="justify" vertical="center" wrapText="1"/>
    </xf>
    <xf numFmtId="0" fontId="22" fillId="0" borderId="6" xfId="9" applyFont="1" applyFill="1" applyBorder="1" applyAlignment="1">
      <alignment horizontal="justify" vertical="center"/>
    </xf>
    <xf numFmtId="0" fontId="19" fillId="19" borderId="4" xfId="0" applyFont="1" applyFill="1" applyBorder="1" applyAlignment="1">
      <alignment horizontal="center" vertical="center" wrapText="1"/>
    </xf>
    <xf numFmtId="0" fontId="20" fillId="19" borderId="6" xfId="0" applyFont="1" applyFill="1" applyBorder="1" applyAlignment="1">
      <alignment horizontal="justify" vertical="center" wrapText="1"/>
    </xf>
    <xf numFmtId="0" fontId="19" fillId="0" borderId="34" xfId="0" applyFont="1" applyFill="1" applyBorder="1" applyAlignment="1">
      <alignment horizontal="center" vertical="center" wrapText="1"/>
    </xf>
    <xf numFmtId="0" fontId="20" fillId="0" borderId="36" xfId="0" applyFont="1" applyFill="1" applyBorder="1" applyAlignment="1">
      <alignment horizontal="justify" vertical="center" wrapText="1"/>
    </xf>
    <xf numFmtId="0" fontId="19" fillId="19" borderId="6" xfId="0" applyFont="1" applyFill="1" applyBorder="1" applyAlignment="1">
      <alignment horizontal="justify" vertical="center" wrapText="1"/>
    </xf>
    <xf numFmtId="164" fontId="4" fillId="0" borderId="18" xfId="11" applyFont="1" applyBorder="1" applyAlignment="1" applyProtection="1">
      <alignment vertical="center"/>
    </xf>
    <xf numFmtId="0" fontId="20" fillId="0" borderId="36"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0" fillId="0" borderId="6" xfId="0" applyFont="1" applyFill="1" applyBorder="1" applyAlignment="1">
      <alignment horizontal="left" vertical="center" wrapText="1"/>
    </xf>
    <xf numFmtId="165" fontId="6" fillId="0" borderId="49" xfId="4" applyNumberFormat="1"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165" fontId="6" fillId="0" borderId="51" xfId="4" applyNumberFormat="1" applyFont="1" applyBorder="1" applyAlignment="1" applyProtection="1">
      <alignment horizontal="center" vertical="center" wrapText="1"/>
      <protection locked="0"/>
    </xf>
    <xf numFmtId="0" fontId="4" fillId="0" borderId="0" xfId="0" applyFont="1" applyBorder="1" applyAlignment="1" applyProtection="1">
      <alignment vertical="center"/>
    </xf>
    <xf numFmtId="10" fontId="4" fillId="0" borderId="9" xfId="10" applyNumberFormat="1" applyFont="1" applyFill="1" applyBorder="1" applyAlignment="1" applyProtection="1">
      <alignment horizontal="center" vertical="center"/>
    </xf>
    <xf numFmtId="10" fontId="4" fillId="0" borderId="17" xfId="10" applyNumberFormat="1" applyFont="1" applyBorder="1" applyAlignment="1" applyProtection="1">
      <alignment horizontal="center" vertical="center"/>
    </xf>
    <xf numFmtId="0" fontId="19" fillId="0" borderId="4" xfId="0" applyFont="1" applyFill="1" applyBorder="1" applyAlignment="1">
      <alignment horizontal="justify" vertical="center" wrapText="1"/>
    </xf>
    <xf numFmtId="0" fontId="20" fillId="0" borderId="36"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32"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6" fillId="20" borderId="46" xfId="0" applyFont="1" applyFill="1" applyBorder="1" applyAlignment="1">
      <alignment horizontal="center" vertical="center" wrapText="1"/>
    </xf>
    <xf numFmtId="0" fontId="16" fillId="20" borderId="52" xfId="0" applyFont="1" applyFill="1" applyBorder="1" applyAlignment="1">
      <alignment horizontal="center" vertical="center" wrapText="1"/>
    </xf>
    <xf numFmtId="0" fontId="16" fillId="20" borderId="50" xfId="0" applyFont="1" applyFill="1" applyBorder="1" applyAlignment="1">
      <alignment horizontal="center" vertical="center" wrapText="1"/>
    </xf>
    <xf numFmtId="0" fontId="16" fillId="20" borderId="1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0" fillId="0" borderId="6" xfId="0" applyFont="1" applyFill="1" applyBorder="1" applyAlignment="1">
      <alignment horizontal="left" vertical="center" wrapText="1"/>
    </xf>
    <xf numFmtId="0" fontId="5" fillId="10" borderId="31" xfId="0" applyFont="1" applyFill="1" applyBorder="1" applyAlignment="1" applyProtection="1">
      <alignment horizontal="right" vertical="center"/>
    </xf>
    <xf numFmtId="0" fontId="5" fillId="10" borderId="22" xfId="0" applyFont="1" applyFill="1" applyBorder="1" applyAlignment="1" applyProtection="1">
      <alignment horizontal="right" vertical="center"/>
    </xf>
    <xf numFmtId="0" fontId="5" fillId="10" borderId="25" xfId="0" applyFont="1" applyFill="1" applyBorder="1" applyAlignment="1" applyProtection="1">
      <alignment horizontal="right" vertical="center"/>
    </xf>
    <xf numFmtId="0" fontId="5" fillId="12" borderId="29" xfId="0" applyFont="1" applyFill="1" applyBorder="1" applyAlignment="1" applyProtection="1">
      <alignment horizontal="left" vertical="center"/>
    </xf>
    <xf numFmtId="0" fontId="5" fillId="12" borderId="0" xfId="0" applyFont="1" applyFill="1" applyBorder="1" applyAlignment="1" applyProtection="1">
      <alignment horizontal="left" vertical="center"/>
    </xf>
    <xf numFmtId="0" fontId="5" fillId="12" borderId="35" xfId="0" applyFont="1" applyFill="1" applyBorder="1" applyAlignment="1" applyProtection="1">
      <alignment horizontal="left" vertical="center"/>
    </xf>
    <xf numFmtId="0" fontId="5" fillId="11" borderId="4" xfId="0" applyFont="1" applyFill="1" applyBorder="1" applyAlignment="1" applyProtection="1">
      <alignment horizontal="center" vertical="center"/>
    </xf>
    <xf numFmtId="0" fontId="5" fillId="11" borderId="25" xfId="0" applyFont="1" applyFill="1" applyBorder="1" applyAlignment="1" applyProtection="1">
      <alignment horizontal="center" vertical="center"/>
    </xf>
    <xf numFmtId="0" fontId="5" fillId="11" borderId="5" xfId="0" applyFont="1" applyFill="1" applyBorder="1" applyAlignment="1" applyProtection="1">
      <alignment horizontal="center" vertical="center"/>
    </xf>
    <xf numFmtId="0" fontId="5" fillId="11" borderId="6" xfId="0" applyFont="1" applyFill="1" applyBorder="1" applyAlignment="1" applyProtection="1">
      <alignment horizontal="center" vertical="center"/>
    </xf>
    <xf numFmtId="0" fontId="5" fillId="0" borderId="27" xfId="0" applyFont="1" applyBorder="1" applyAlignment="1" applyProtection="1">
      <alignment horizontal="right" vertical="center"/>
    </xf>
    <xf numFmtId="0" fontId="5" fillId="0" borderId="20" xfId="0" applyFont="1" applyBorder="1" applyAlignment="1" applyProtection="1">
      <alignment horizontal="right" vertical="center"/>
    </xf>
    <xf numFmtId="0" fontId="4" fillId="0" borderId="26" xfId="0" applyFont="1" applyBorder="1" applyAlignment="1" applyProtection="1">
      <alignment horizontal="left" vertical="center"/>
    </xf>
    <xf numFmtId="0" fontId="4" fillId="0" borderId="0" xfId="0" applyFont="1" applyBorder="1" applyAlignment="1" applyProtection="1">
      <alignment horizontal="left" vertical="center"/>
    </xf>
    <xf numFmtId="0" fontId="5" fillId="12" borderId="32" xfId="0" applyFont="1" applyFill="1" applyBorder="1" applyAlignment="1" applyProtection="1">
      <alignment horizontal="left" vertical="center"/>
    </xf>
    <xf numFmtId="0" fontId="5" fillId="12" borderId="24" xfId="0" applyFont="1" applyFill="1" applyBorder="1" applyAlignment="1" applyProtection="1">
      <alignment horizontal="left" vertical="center"/>
    </xf>
    <xf numFmtId="0" fontId="5" fillId="12" borderId="28" xfId="0" applyFont="1" applyFill="1" applyBorder="1" applyAlignment="1" applyProtection="1">
      <alignment horizontal="left" vertical="center"/>
    </xf>
    <xf numFmtId="0" fontId="5" fillId="12" borderId="29" xfId="0" applyFont="1" applyFill="1" applyBorder="1" applyAlignment="1" applyProtection="1">
      <alignment horizontal="right" vertical="center"/>
    </xf>
    <xf numFmtId="0" fontId="5" fillId="12" borderId="0" xfId="0" applyFont="1" applyFill="1" applyBorder="1" applyAlignment="1" applyProtection="1">
      <alignment horizontal="right" vertical="center"/>
    </xf>
    <xf numFmtId="0" fontId="5" fillId="12" borderId="35" xfId="0" applyFont="1" applyFill="1" applyBorder="1" applyAlignment="1" applyProtection="1">
      <alignment horizontal="right" vertical="center"/>
    </xf>
    <xf numFmtId="0" fontId="5" fillId="12" borderId="33" xfId="0" applyFont="1" applyFill="1" applyBorder="1" applyAlignment="1" applyProtection="1">
      <alignment horizontal="left" vertical="center"/>
    </xf>
    <xf numFmtId="0" fontId="5" fillId="12" borderId="20" xfId="0" applyFont="1" applyFill="1" applyBorder="1" applyAlignment="1" applyProtection="1">
      <alignment horizontal="left" vertical="center"/>
    </xf>
    <xf numFmtId="0" fontId="5" fillId="12" borderId="21" xfId="0" applyFont="1" applyFill="1" applyBorder="1" applyAlignment="1" applyProtection="1">
      <alignment horizontal="left" vertical="center"/>
    </xf>
    <xf numFmtId="0" fontId="4" fillId="0" borderId="23" xfId="9" applyFont="1" applyBorder="1" applyAlignment="1" applyProtection="1">
      <alignment horizontal="left" vertical="center"/>
    </xf>
    <xf numFmtId="0" fontId="4" fillId="0" borderId="24" xfId="9" applyFont="1" applyBorder="1" applyAlignment="1" applyProtection="1">
      <alignment horizontal="left" vertical="center"/>
    </xf>
    <xf numFmtId="0" fontId="4" fillId="0" borderId="27" xfId="9" applyFont="1" applyBorder="1" applyAlignment="1" applyProtection="1">
      <alignment horizontal="left" vertical="center"/>
    </xf>
    <xf numFmtId="0" fontId="4" fillId="0" borderId="20" xfId="9" applyFont="1" applyBorder="1" applyAlignment="1" applyProtection="1">
      <alignment horizontal="left" vertical="center"/>
    </xf>
    <xf numFmtId="0" fontId="4" fillId="0" borderId="19" xfId="9" applyFont="1" applyBorder="1" applyAlignment="1" applyProtection="1">
      <alignment horizontal="left" vertical="center"/>
    </xf>
    <xf numFmtId="0" fontId="4" fillId="0" borderId="22" xfId="9" applyFont="1" applyBorder="1" applyAlignment="1" applyProtection="1">
      <alignment horizontal="left" vertical="center"/>
    </xf>
    <xf numFmtId="0" fontId="4" fillId="0" borderId="25" xfId="9"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20"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24" xfId="0" applyFont="1" applyBorder="1" applyAlignment="1" applyProtection="1">
      <alignment horizontal="left" vertical="center"/>
    </xf>
    <xf numFmtId="0" fontId="5" fillId="12" borderId="29" xfId="9" applyFont="1" applyFill="1" applyBorder="1" applyAlignment="1" applyProtection="1">
      <alignment horizontal="left" vertical="center"/>
    </xf>
    <xf numFmtId="0" fontId="5" fillId="12" borderId="0" xfId="9" applyFont="1" applyFill="1" applyBorder="1" applyAlignment="1" applyProtection="1">
      <alignment horizontal="left" vertical="center"/>
    </xf>
    <xf numFmtId="0" fontId="5" fillId="9" borderId="31" xfId="9" applyFont="1" applyFill="1" applyBorder="1" applyAlignment="1" applyProtection="1">
      <alignment horizontal="left" vertical="center"/>
    </xf>
    <xf numFmtId="0" fontId="5" fillId="9" borderId="22" xfId="9" applyFont="1" applyFill="1" applyBorder="1" applyAlignment="1" applyProtection="1">
      <alignment horizontal="left" vertical="center"/>
    </xf>
    <xf numFmtId="0" fontId="5" fillId="9" borderId="39" xfId="9" applyFont="1" applyFill="1" applyBorder="1" applyAlignment="1" applyProtection="1">
      <alignment horizontal="left" vertical="center"/>
    </xf>
    <xf numFmtId="0" fontId="5" fillId="10" borderId="4" xfId="0" applyFont="1" applyFill="1" applyBorder="1" applyAlignment="1" applyProtection="1">
      <alignment horizontal="right" vertical="center"/>
    </xf>
    <xf numFmtId="0" fontId="5" fillId="9" borderId="31" xfId="0" applyFont="1" applyFill="1" applyBorder="1" applyAlignment="1" applyProtection="1">
      <alignment horizontal="left" vertical="center"/>
    </xf>
    <xf numFmtId="0" fontId="5" fillId="9" borderId="22" xfId="0" applyFont="1" applyFill="1" applyBorder="1" applyAlignment="1" applyProtection="1">
      <alignment horizontal="left" vertical="center"/>
    </xf>
    <xf numFmtId="0" fontId="5" fillId="9" borderId="39" xfId="0" applyFont="1" applyFill="1" applyBorder="1" applyAlignment="1" applyProtection="1">
      <alignment horizontal="left" vertical="center"/>
    </xf>
    <xf numFmtId="0" fontId="4" fillId="0" borderId="26" xfId="9" applyFont="1" applyBorder="1" applyAlignment="1" applyProtection="1">
      <alignment horizontal="left" vertical="center"/>
    </xf>
    <xf numFmtId="0" fontId="4" fillId="0" borderId="0" xfId="9" applyFont="1" applyBorder="1" applyAlignment="1" applyProtection="1">
      <alignment horizontal="left" vertical="center"/>
    </xf>
    <xf numFmtId="0" fontId="4" fillId="0" borderId="26" xfId="9" applyFont="1" applyBorder="1" applyAlignment="1" applyProtection="1">
      <alignment vertical="center"/>
    </xf>
    <xf numFmtId="0" fontId="4" fillId="0" borderId="0" xfId="9" applyFont="1" applyBorder="1" applyAlignment="1" applyProtection="1">
      <alignment vertical="center"/>
    </xf>
    <xf numFmtId="0" fontId="4" fillId="0" borderId="23" xfId="0" applyFont="1" applyBorder="1" applyAlignment="1" applyProtection="1">
      <alignment vertical="center"/>
    </xf>
    <xf numFmtId="0" fontId="4" fillId="0" borderId="24" xfId="0" applyFont="1" applyBorder="1" applyAlignment="1" applyProtection="1">
      <alignment vertical="center"/>
    </xf>
    <xf numFmtId="0" fontId="4" fillId="0" borderId="31" xfId="0" applyFont="1" applyBorder="1" applyAlignment="1" applyProtection="1">
      <alignment horizontal="right" vertical="center"/>
    </xf>
    <xf numFmtId="0" fontId="4" fillId="0" borderId="22" xfId="0" applyFont="1" applyBorder="1" applyAlignment="1" applyProtection="1">
      <alignment horizontal="right" vertical="center"/>
    </xf>
    <xf numFmtId="0" fontId="4" fillId="0" borderId="25" xfId="0" applyFont="1" applyBorder="1" applyAlignment="1" applyProtection="1">
      <alignment horizontal="right" vertical="center"/>
    </xf>
    <xf numFmtId="0" fontId="5" fillId="0" borderId="22"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7" borderId="26" xfId="0" applyFont="1" applyFill="1" applyBorder="1" applyAlignment="1" applyProtection="1">
      <alignment horizontal="center" vertical="center"/>
    </xf>
    <xf numFmtId="0" fontId="5" fillId="7" borderId="15" xfId="0" applyFont="1" applyFill="1" applyBorder="1" applyAlignment="1" applyProtection="1">
      <alignment horizontal="center" vertical="center"/>
    </xf>
    <xf numFmtId="0" fontId="4" fillId="0" borderId="17" xfId="0" applyFont="1" applyBorder="1" applyAlignment="1" applyProtection="1">
      <alignment horizontal="left" vertical="center"/>
    </xf>
    <xf numFmtId="14" fontId="5" fillId="8" borderId="26" xfId="0" applyNumberFormat="1" applyFont="1" applyFill="1" applyBorder="1" applyAlignment="1" applyProtection="1">
      <alignment horizontal="center" vertical="center"/>
    </xf>
    <xf numFmtId="14" fontId="5" fillId="8" borderId="15" xfId="0" applyNumberFormat="1" applyFont="1" applyFill="1" applyBorder="1" applyAlignment="1" applyProtection="1">
      <alignment horizontal="center" vertical="center"/>
    </xf>
    <xf numFmtId="0" fontId="5" fillId="0" borderId="22" xfId="0" applyFont="1" applyBorder="1" applyAlignment="1" applyProtection="1">
      <alignment horizontal="right" vertical="center"/>
      <protection locked="0"/>
    </xf>
    <xf numFmtId="0" fontId="5" fillId="3" borderId="1" xfId="0" applyFont="1" applyFill="1" applyBorder="1" applyAlignment="1" applyProtection="1">
      <alignment horizontal="center" vertical="center"/>
    </xf>
    <xf numFmtId="0" fontId="5" fillId="11" borderId="4" xfId="0" applyFont="1" applyFill="1" applyBorder="1" applyAlignment="1" applyProtection="1">
      <alignment horizontal="center" vertical="center" wrapText="1"/>
    </xf>
    <xf numFmtId="0" fontId="5" fillId="11" borderId="25" xfId="0" applyFont="1" applyFill="1" applyBorder="1" applyAlignment="1" applyProtection="1">
      <alignment horizontal="center" vertical="center" wrapText="1"/>
    </xf>
    <xf numFmtId="0" fontId="5" fillId="11" borderId="5" xfId="0" applyFont="1" applyFill="1" applyBorder="1" applyAlignment="1" applyProtection="1">
      <alignment horizontal="center" vertical="center" wrapText="1"/>
    </xf>
    <xf numFmtId="0" fontId="5" fillId="11" borderId="6" xfId="0" applyFont="1" applyFill="1" applyBorder="1" applyAlignment="1" applyProtection="1">
      <alignment horizontal="center" vertical="center" wrapText="1"/>
    </xf>
    <xf numFmtId="0" fontId="5" fillId="0" borderId="29" xfId="0" applyFont="1" applyBorder="1" applyAlignment="1" applyProtection="1">
      <alignment horizontal="justify" vertical="center"/>
    </xf>
    <xf numFmtId="0" fontId="5" fillId="0" borderId="0" xfId="0" applyFont="1" applyBorder="1" applyAlignment="1" applyProtection="1">
      <alignment horizontal="justify" vertical="center"/>
    </xf>
    <xf numFmtId="0" fontId="5" fillId="0" borderId="15" xfId="0" applyFont="1" applyBorder="1" applyAlignment="1" applyProtection="1">
      <alignment horizontal="justify" vertical="center"/>
    </xf>
    <xf numFmtId="0" fontId="5" fillId="0" borderId="19"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4" fillId="0" borderId="31" xfId="0" applyFont="1" applyBorder="1" applyAlignment="1" applyProtection="1">
      <alignment horizontal="right" vertical="center" wrapText="1"/>
    </xf>
    <xf numFmtId="0" fontId="4" fillId="0" borderId="22" xfId="0" applyFont="1" applyBorder="1" applyAlignment="1" applyProtection="1">
      <alignment horizontal="right" vertical="center" wrapText="1"/>
    </xf>
    <xf numFmtId="0" fontId="4" fillId="0" borderId="25" xfId="0" applyFont="1" applyBorder="1" applyAlignment="1" applyProtection="1">
      <alignment horizontal="right" vertical="center" wrapText="1"/>
    </xf>
    <xf numFmtId="0" fontId="5" fillId="0" borderId="22" xfId="0" applyFont="1" applyBorder="1" applyAlignment="1" applyProtection="1">
      <alignment horizontal="center" vertical="center" wrapText="1"/>
    </xf>
    <xf numFmtId="0" fontId="5" fillId="18" borderId="44" xfId="0" applyFont="1" applyFill="1" applyBorder="1" applyAlignment="1" applyProtection="1">
      <alignment horizontal="center" vertical="center"/>
    </xf>
    <xf numFmtId="0" fontId="5" fillId="18" borderId="45" xfId="0" applyFont="1" applyFill="1" applyBorder="1" applyAlignment="1" applyProtection="1">
      <alignment horizontal="center" vertical="center"/>
    </xf>
    <xf numFmtId="0" fontId="5" fillId="0" borderId="43" xfId="0" applyFont="1" applyBorder="1" applyAlignment="1" applyProtection="1">
      <alignment horizontal="left" vertical="center"/>
    </xf>
    <xf numFmtId="0" fontId="5" fillId="0" borderId="44" xfId="0" applyFont="1" applyBorder="1" applyAlignment="1" applyProtection="1">
      <alignment horizontal="left" vertical="center"/>
    </xf>
    <xf numFmtId="166" fontId="5" fillId="0" borderId="23" xfId="2" applyNumberFormat="1" applyFont="1" applyBorder="1" applyAlignment="1" applyProtection="1">
      <alignment horizontal="center" vertical="center"/>
    </xf>
    <xf numFmtId="166" fontId="5" fillId="0" borderId="40" xfId="2" applyNumberFormat="1" applyFont="1" applyBorder="1" applyAlignment="1" applyProtection="1">
      <alignment horizontal="center" vertical="center"/>
    </xf>
    <xf numFmtId="166" fontId="5" fillId="6" borderId="26" xfId="2" applyNumberFormat="1" applyFont="1" applyFill="1" applyBorder="1" applyAlignment="1" applyProtection="1">
      <alignment horizontal="center" vertical="center"/>
    </xf>
    <xf numFmtId="166" fontId="5" fillId="6" borderId="15" xfId="2" applyNumberFormat="1" applyFont="1" applyFill="1" applyBorder="1" applyAlignment="1" applyProtection="1">
      <alignment horizontal="center" vertical="center"/>
    </xf>
    <xf numFmtId="0" fontId="5" fillId="0" borderId="32" xfId="0" applyFont="1" applyBorder="1" applyAlignment="1" applyProtection="1">
      <alignment horizontal="justify" vertical="center" wrapText="1"/>
    </xf>
    <xf numFmtId="0" fontId="5" fillId="0" borderId="24" xfId="0" applyFont="1" applyBorder="1" applyAlignment="1" applyProtection="1">
      <alignment horizontal="justify" vertical="center" wrapText="1"/>
    </xf>
    <xf numFmtId="0" fontId="5" fillId="0" borderId="40" xfId="0" applyFont="1" applyBorder="1" applyAlignment="1" applyProtection="1">
      <alignment horizontal="justify" vertical="center" wrapText="1"/>
    </xf>
    <xf numFmtId="0" fontId="5" fillId="10" borderId="5" xfId="0" applyFont="1" applyFill="1" applyBorder="1" applyAlignment="1" applyProtection="1">
      <alignment horizontal="right" vertical="center"/>
    </xf>
    <xf numFmtId="0" fontId="5" fillId="0" borderId="27"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1" fontId="5" fillId="0" borderId="26" xfId="0" applyNumberFormat="1" applyFont="1" applyBorder="1" applyAlignment="1" applyProtection="1">
      <alignment horizontal="center" vertical="center"/>
    </xf>
    <xf numFmtId="1" fontId="5" fillId="0" borderId="15" xfId="0" applyNumberFormat="1"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31" xfId="0" applyFont="1" applyBorder="1" applyAlignment="1" applyProtection="1">
      <alignment horizontal="center" vertical="center" wrapText="1"/>
    </xf>
    <xf numFmtId="0" fontId="5" fillId="9" borderId="5" xfId="0" applyFont="1" applyFill="1" applyBorder="1" applyAlignment="1" applyProtection="1">
      <alignment horizontal="center" vertical="center"/>
    </xf>
    <xf numFmtId="0" fontId="4" fillId="0" borderId="9" xfId="0" applyFont="1" applyBorder="1" applyAlignment="1" applyProtection="1">
      <alignment horizontal="left" vertical="center"/>
    </xf>
    <xf numFmtId="0" fontId="4" fillId="0" borderId="26" xfId="0" applyFont="1" applyBorder="1" applyAlignment="1" applyProtection="1">
      <alignment vertical="center"/>
    </xf>
    <xf numFmtId="0" fontId="4" fillId="0" borderId="0" xfId="0" applyFont="1" applyBorder="1" applyAlignment="1" applyProtection="1">
      <alignment vertical="center"/>
    </xf>
    <xf numFmtId="0" fontId="5" fillId="13" borderId="13" xfId="0" applyFont="1" applyFill="1" applyBorder="1" applyAlignment="1" applyProtection="1">
      <alignment horizontal="left" vertical="center"/>
    </xf>
    <xf numFmtId="0" fontId="5" fillId="0" borderId="26" xfId="0" applyFont="1" applyBorder="1" applyAlignment="1" applyProtection="1">
      <alignment horizontal="left" vertical="center"/>
    </xf>
    <xf numFmtId="0" fontId="5" fillId="0" borderId="0" xfId="0" applyFont="1" applyBorder="1" applyAlignment="1" applyProtection="1">
      <alignment horizontal="left" vertical="center"/>
    </xf>
    <xf numFmtId="0" fontId="5" fillId="14" borderId="31" xfId="0" applyFont="1" applyFill="1" applyBorder="1" applyAlignment="1" applyProtection="1">
      <alignment horizontal="center" vertical="center"/>
    </xf>
    <xf numFmtId="0" fontId="5" fillId="14" borderId="22" xfId="0" applyFont="1" applyFill="1" applyBorder="1" applyAlignment="1" applyProtection="1">
      <alignment horizontal="center" vertical="center"/>
    </xf>
    <xf numFmtId="0" fontId="5" fillId="14" borderId="39" xfId="0" applyFont="1" applyFill="1" applyBorder="1" applyAlignment="1" applyProtection="1">
      <alignment horizontal="center" vertical="center"/>
    </xf>
    <xf numFmtId="0" fontId="5" fillId="13" borderId="0" xfId="0" applyFont="1" applyFill="1" applyBorder="1" applyAlignment="1" applyProtection="1">
      <alignment horizontal="left" vertical="center"/>
    </xf>
    <xf numFmtId="0" fontId="5" fillId="10" borderId="4" xfId="9" applyFont="1" applyFill="1" applyBorder="1" applyAlignment="1" applyProtection="1">
      <alignment horizontal="right" vertical="center"/>
    </xf>
    <xf numFmtId="0" fontId="5" fillId="10" borderId="25" xfId="9" applyFont="1" applyFill="1" applyBorder="1" applyAlignment="1" applyProtection="1">
      <alignment horizontal="right" vertical="center"/>
    </xf>
    <xf numFmtId="0" fontId="14" fillId="4" borderId="7"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8" fillId="3" borderId="46" xfId="0" applyFont="1" applyFill="1" applyBorder="1" applyAlignment="1" applyProtection="1">
      <alignment horizontal="center" vertical="center"/>
    </xf>
    <xf numFmtId="0" fontId="8" fillId="3" borderId="47" xfId="0" applyFont="1" applyFill="1" applyBorder="1" applyAlignment="1" applyProtection="1">
      <alignment horizontal="center" vertical="center"/>
    </xf>
    <xf numFmtId="0" fontId="8" fillId="3" borderId="52" xfId="0" applyFont="1" applyFill="1" applyBorder="1" applyAlignment="1" applyProtection="1">
      <alignment horizontal="center" vertical="center"/>
    </xf>
    <xf numFmtId="0" fontId="8" fillId="3" borderId="5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6" fillId="0" borderId="7"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8" fillId="0" borderId="4"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cellXfs>
  <cellStyles count="15">
    <cellStyle name="Moeda" xfId="2" builtinId="4"/>
    <cellStyle name="Moeda 2" xfId="8"/>
    <cellStyle name="Moeda 3" xfId="14"/>
    <cellStyle name="Normal" xfId="0" builtinId="0"/>
    <cellStyle name="Normal 2" xfId="5"/>
    <cellStyle name="Normal 3" xfId="6"/>
    <cellStyle name="Normal 4" xfId="12"/>
    <cellStyle name="Normal 5" xfId="9"/>
    <cellStyle name="Normal 6" xfId="13"/>
    <cellStyle name="Porcentagem" xfId="3" builtinId="5"/>
    <cellStyle name="Porcentagem 2" xfId="10"/>
    <cellStyle name="TableStyleLight1" xfId="4"/>
    <cellStyle name="Vírgula" xfId="1" builtinId="3"/>
    <cellStyle name="Vírgula 2" xfId="7"/>
    <cellStyle name="Vírgula 3" xfId="1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8FAADC"/>
      <rgbColor rgb="FF993366"/>
      <rgbColor rgb="FFE6E6E6"/>
      <rgbColor rgb="FFDAE3F3"/>
      <rgbColor rgb="FF660066"/>
      <rgbColor rgb="FFFF8080"/>
      <rgbColor rgb="FF0066CC"/>
      <rgbColor rgb="FFB4C7E7"/>
      <rgbColor rgb="FF000080"/>
      <rgbColor rgb="FFFF00FF"/>
      <rgbColor rgb="FFFFFF00"/>
      <rgbColor rgb="FF00FFFF"/>
      <rgbColor rgb="FF800080"/>
      <rgbColor rgb="FF800000"/>
      <rgbColor rgb="FF008080"/>
      <rgbColor rgb="FF0000FF"/>
      <rgbColor rgb="FF00CCFF"/>
      <rgbColor rgb="FFCCFFFF"/>
      <rgbColor rgb="FFCCFFCC"/>
      <rgbColor rgb="FFFFFF99"/>
      <rgbColor rgb="FFBFBFBF"/>
      <rgbColor rgb="FFFF99CC"/>
      <rgbColor rgb="FFCC99FF"/>
      <rgbColor rgb="FFFFCC99"/>
      <rgbColor rgb="FF3366FF"/>
      <rgbColor rgb="FF33CCCC"/>
      <rgbColor rgb="FF99CC00"/>
      <rgbColor rgb="FFFFCC00"/>
      <rgbColor rgb="FFFF9900"/>
      <rgbColor rgb="FFFF6600"/>
      <rgbColor rgb="FF666699"/>
      <rgbColor rgb="FFAFABAB"/>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indowProtection="1" view="pageBreakPreview" zoomScale="90" zoomScaleNormal="100" zoomScaleSheetLayoutView="90" workbookViewId="0">
      <selection activeCell="B9" sqref="B9"/>
    </sheetView>
  </sheetViews>
  <sheetFormatPr defaultColWidth="9.140625" defaultRowHeight="12.75" x14ac:dyDescent="0.2"/>
  <cols>
    <col min="1" max="1" width="33.42578125" style="101" customWidth="1"/>
    <col min="2" max="2" width="98.5703125" style="102" customWidth="1"/>
    <col min="3" max="9" width="9.140625" style="102"/>
    <col min="10" max="10" width="15.85546875" style="102" customWidth="1"/>
    <col min="11" max="16384" width="9.140625" style="102"/>
  </cols>
  <sheetData>
    <row r="1" spans="1:2" ht="12.75" customHeight="1" x14ac:dyDescent="0.2">
      <c r="A1" s="144" t="s">
        <v>136</v>
      </c>
      <c r="B1" s="145"/>
    </row>
    <row r="2" spans="1:2" ht="13.5" customHeight="1" thickBot="1" x14ac:dyDescent="0.25">
      <c r="A2" s="146"/>
      <c r="B2" s="147"/>
    </row>
    <row r="3" spans="1:2" ht="121.5" x14ac:dyDescent="0.2">
      <c r="A3" s="148" t="s">
        <v>137</v>
      </c>
      <c r="B3" s="109" t="s">
        <v>164</v>
      </c>
    </row>
    <row r="4" spans="1:2" ht="30" x14ac:dyDescent="0.2">
      <c r="A4" s="149"/>
      <c r="B4" s="109" t="s">
        <v>147</v>
      </c>
    </row>
    <row r="5" spans="1:2" ht="60" x14ac:dyDescent="0.2">
      <c r="A5" s="149"/>
      <c r="B5" s="109" t="s">
        <v>148</v>
      </c>
    </row>
    <row r="6" spans="1:2" ht="60" customHeight="1" x14ac:dyDescent="0.2">
      <c r="A6" s="149"/>
      <c r="B6" s="109" t="s">
        <v>149</v>
      </c>
    </row>
    <row r="7" spans="1:2" ht="30.75" customHeight="1" x14ac:dyDescent="0.2">
      <c r="A7" s="149" t="s">
        <v>171</v>
      </c>
      <c r="B7" s="150" t="s">
        <v>150</v>
      </c>
    </row>
    <row r="8" spans="1:2" ht="30.75" customHeight="1" x14ac:dyDescent="0.2">
      <c r="A8" s="149"/>
      <c r="B8" s="150"/>
    </row>
    <row r="9" spans="1:2" ht="30.75" customHeight="1" x14ac:dyDescent="0.2">
      <c r="A9" s="125" t="s">
        <v>170</v>
      </c>
      <c r="B9" s="122" t="s">
        <v>174</v>
      </c>
    </row>
    <row r="10" spans="1:2" ht="45" x14ac:dyDescent="0.2">
      <c r="A10" s="125" t="s">
        <v>172</v>
      </c>
      <c r="B10" s="122" t="s">
        <v>162</v>
      </c>
    </row>
    <row r="11" spans="1:2" ht="165.75" x14ac:dyDescent="0.2">
      <c r="A11" s="125" t="s">
        <v>173</v>
      </c>
      <c r="B11" s="122" t="s">
        <v>165</v>
      </c>
    </row>
    <row r="12" spans="1:2" ht="45" x14ac:dyDescent="0.2">
      <c r="A12" s="125" t="s">
        <v>151</v>
      </c>
      <c r="B12" s="122" t="s">
        <v>152</v>
      </c>
    </row>
    <row r="13" spans="1:2" x14ac:dyDescent="0.2">
      <c r="A13" s="133" t="s">
        <v>11</v>
      </c>
      <c r="B13" s="134" t="s">
        <v>159</v>
      </c>
    </row>
    <row r="14" spans="1:2" ht="66.75" customHeight="1" x14ac:dyDescent="0.2">
      <c r="A14" s="133"/>
      <c r="B14" s="135"/>
    </row>
    <row r="15" spans="1:2" ht="29.25" customHeight="1" x14ac:dyDescent="0.2">
      <c r="A15" s="110" t="s">
        <v>163</v>
      </c>
      <c r="B15" s="123" t="s">
        <v>179</v>
      </c>
    </row>
    <row r="16" spans="1:2" ht="63.75" customHeight="1" x14ac:dyDescent="0.2">
      <c r="A16" s="111" t="s">
        <v>153</v>
      </c>
      <c r="B16" s="112" t="s">
        <v>154</v>
      </c>
    </row>
    <row r="17" spans="1:10" ht="101.25" customHeight="1" x14ac:dyDescent="0.2">
      <c r="A17" s="124" t="s">
        <v>138</v>
      </c>
      <c r="B17" s="113" t="s">
        <v>166</v>
      </c>
    </row>
    <row r="18" spans="1:10" ht="75.75" customHeight="1" x14ac:dyDescent="0.2">
      <c r="A18" s="125" t="s">
        <v>155</v>
      </c>
      <c r="B18" s="114" t="s">
        <v>167</v>
      </c>
      <c r="C18" s="100"/>
      <c r="D18" s="100"/>
      <c r="E18" s="100"/>
      <c r="F18" s="100"/>
      <c r="G18" s="100"/>
      <c r="H18" s="100"/>
      <c r="I18" s="103"/>
      <c r="J18" s="103"/>
    </row>
    <row r="19" spans="1:10" ht="15" customHeight="1" x14ac:dyDescent="0.2">
      <c r="A19" s="125" t="s">
        <v>139</v>
      </c>
      <c r="B19" s="115" t="s">
        <v>156</v>
      </c>
    </row>
    <row r="20" spans="1:10" ht="96.75" customHeight="1" x14ac:dyDescent="0.2">
      <c r="A20" s="125" t="s">
        <v>132</v>
      </c>
      <c r="B20" s="126" t="s">
        <v>168</v>
      </c>
    </row>
    <row r="21" spans="1:10" ht="150" x14ac:dyDescent="0.2">
      <c r="A21" s="116" t="s">
        <v>140</v>
      </c>
      <c r="B21" s="117" t="s">
        <v>158</v>
      </c>
    </row>
    <row r="22" spans="1:10" ht="135" x14ac:dyDescent="0.2">
      <c r="A22" s="118" t="s">
        <v>141</v>
      </c>
      <c r="B22" s="119" t="s">
        <v>142</v>
      </c>
    </row>
    <row r="23" spans="1:10" ht="150" x14ac:dyDescent="0.2">
      <c r="A23" s="118" t="s">
        <v>143</v>
      </c>
      <c r="B23" s="119" t="s">
        <v>144</v>
      </c>
    </row>
    <row r="24" spans="1:10" ht="47.25" x14ac:dyDescent="0.2">
      <c r="A24" s="116" t="s">
        <v>160</v>
      </c>
      <c r="B24" s="120" t="s">
        <v>161</v>
      </c>
    </row>
    <row r="25" spans="1:10" x14ac:dyDescent="0.2">
      <c r="A25" s="140" t="s">
        <v>157</v>
      </c>
      <c r="B25" s="141"/>
    </row>
    <row r="26" spans="1:10" x14ac:dyDescent="0.2">
      <c r="A26" s="142"/>
      <c r="B26" s="143"/>
    </row>
    <row r="27" spans="1:10" x14ac:dyDescent="0.2">
      <c r="A27" s="136" t="s">
        <v>169</v>
      </c>
      <c r="B27" s="137"/>
    </row>
    <row r="28" spans="1:10" x14ac:dyDescent="0.2">
      <c r="A28" s="136"/>
      <c r="B28" s="137"/>
    </row>
    <row r="29" spans="1:10" x14ac:dyDescent="0.2">
      <c r="A29" s="136"/>
      <c r="B29" s="137"/>
    </row>
    <row r="30" spans="1:10" x14ac:dyDescent="0.2">
      <c r="A30" s="136"/>
      <c r="B30" s="137"/>
    </row>
    <row r="31" spans="1:10" x14ac:dyDescent="0.2">
      <c r="A31" s="136"/>
      <c r="B31" s="137"/>
    </row>
    <row r="32" spans="1:10" x14ac:dyDescent="0.2">
      <c r="A32" s="136"/>
      <c r="B32" s="137"/>
    </row>
    <row r="33" spans="1:2" x14ac:dyDescent="0.2">
      <c r="A33" s="136"/>
      <c r="B33" s="137"/>
    </row>
    <row r="34" spans="1:2" x14ac:dyDescent="0.2">
      <c r="A34" s="136"/>
      <c r="B34" s="137"/>
    </row>
    <row r="35" spans="1:2" x14ac:dyDescent="0.2">
      <c r="A35" s="136"/>
      <c r="B35" s="137"/>
    </row>
    <row r="36" spans="1:2" x14ac:dyDescent="0.2">
      <c r="A36" s="136"/>
      <c r="B36" s="137"/>
    </row>
    <row r="37" spans="1:2" x14ac:dyDescent="0.2">
      <c r="A37" s="136"/>
      <c r="B37" s="137"/>
    </row>
    <row r="38" spans="1:2" ht="13.5" thickBot="1" x14ac:dyDescent="0.25">
      <c r="A38" s="138"/>
      <c r="B38" s="139"/>
    </row>
  </sheetData>
  <mergeCells count="8">
    <mergeCell ref="A13:A14"/>
    <mergeCell ref="B13:B14"/>
    <mergeCell ref="A27:B38"/>
    <mergeCell ref="A25:B26"/>
    <mergeCell ref="A1:B2"/>
    <mergeCell ref="A3:A6"/>
    <mergeCell ref="A7:A8"/>
    <mergeCell ref="B7:B8"/>
  </mergeCells>
  <pageMargins left="1.7716535433070868" right="0.98425196850393704" top="0.59055118110236227" bottom="0.78740157480314965" header="0.31496062992125984" footer="0.31496062992125984"/>
  <pageSetup paperSize="9" scale="41" orientation="portrait" r:id="rId1"/>
  <headerFooter>
    <oddFooter>&amp;C&amp;A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3"/>
  <dimension ref="A1:H138"/>
  <sheetViews>
    <sheetView windowProtection="1" tabSelected="1" view="pageBreakPreview" zoomScaleNormal="100" zoomScaleSheetLayoutView="100" zoomScalePageLayoutView="85" workbookViewId="0">
      <selection activeCell="A7" sqref="A7:G7"/>
    </sheetView>
  </sheetViews>
  <sheetFormatPr defaultColWidth="9.140625" defaultRowHeight="12.75" x14ac:dyDescent="0.2"/>
  <cols>
    <col min="1" max="1" width="4.7109375" style="1" customWidth="1"/>
    <col min="2" max="7" width="13.7109375" style="1" customWidth="1"/>
    <col min="8" max="16381" width="9.140625" style="1"/>
    <col min="16382" max="16384" width="17" style="1" customWidth="1"/>
  </cols>
  <sheetData>
    <row r="1" spans="1:8" ht="13.5" thickBot="1" x14ac:dyDescent="0.25">
      <c r="A1" s="211" t="s">
        <v>0</v>
      </c>
      <c r="B1" s="211"/>
      <c r="C1" s="211"/>
      <c r="D1" s="211"/>
      <c r="E1" s="211"/>
      <c r="F1" s="211"/>
      <c r="G1" s="211"/>
    </row>
    <row r="2" spans="1:8" ht="18.75" customHeight="1" x14ac:dyDescent="0.2">
      <c r="A2" s="227" t="s">
        <v>190</v>
      </c>
      <c r="B2" s="228"/>
      <c r="C2" s="228"/>
      <c r="D2" s="74"/>
      <c r="E2" s="74"/>
      <c r="F2" s="225"/>
      <c r="G2" s="226"/>
    </row>
    <row r="3" spans="1:8" ht="26.1" customHeight="1" x14ac:dyDescent="0.2">
      <c r="A3" s="216" t="s">
        <v>182</v>
      </c>
      <c r="B3" s="217"/>
      <c r="C3" s="217"/>
      <c r="D3" s="217"/>
      <c r="E3" s="217"/>
      <c r="F3" s="217"/>
      <c r="G3" s="218"/>
    </row>
    <row r="4" spans="1:8" x14ac:dyDescent="0.2">
      <c r="A4" s="212" t="s">
        <v>1</v>
      </c>
      <c r="B4" s="213"/>
      <c r="C4" s="213"/>
      <c r="D4" s="213"/>
      <c r="E4" s="213"/>
      <c r="F4" s="214"/>
      <c r="G4" s="215"/>
    </row>
    <row r="5" spans="1:8" x14ac:dyDescent="0.2">
      <c r="A5" s="221" t="s">
        <v>19</v>
      </c>
      <c r="B5" s="222"/>
      <c r="C5" s="222"/>
      <c r="D5" s="222"/>
      <c r="E5" s="223"/>
      <c r="F5" s="224"/>
      <c r="G5" s="220"/>
    </row>
    <row r="6" spans="1:8" ht="12.75" customHeight="1" x14ac:dyDescent="0.2">
      <c r="A6" s="221" t="s">
        <v>2</v>
      </c>
      <c r="B6" s="222"/>
      <c r="C6" s="222"/>
      <c r="D6" s="222"/>
      <c r="E6" s="223"/>
      <c r="F6" s="219" t="s">
        <v>180</v>
      </c>
      <c r="G6" s="220"/>
    </row>
    <row r="7" spans="1:8" ht="30" customHeight="1" x14ac:dyDescent="0.2">
      <c r="A7" s="233" t="s">
        <v>192</v>
      </c>
      <c r="B7" s="234"/>
      <c r="C7" s="234"/>
      <c r="D7" s="234"/>
      <c r="E7" s="234"/>
      <c r="F7" s="234"/>
      <c r="G7" s="235"/>
    </row>
    <row r="8" spans="1:8" x14ac:dyDescent="0.2">
      <c r="A8" s="200" t="s">
        <v>25</v>
      </c>
      <c r="B8" s="201"/>
      <c r="C8" s="201"/>
      <c r="D8" s="201"/>
      <c r="E8" s="202"/>
      <c r="F8" s="203">
        <v>2023</v>
      </c>
      <c r="G8" s="204"/>
    </row>
    <row r="9" spans="1:8" x14ac:dyDescent="0.2">
      <c r="A9" s="200" t="s">
        <v>3</v>
      </c>
      <c r="B9" s="201"/>
      <c r="C9" s="201"/>
      <c r="D9" s="201"/>
      <c r="E9" s="202"/>
      <c r="F9" s="203" t="s">
        <v>184</v>
      </c>
      <c r="G9" s="204"/>
    </row>
    <row r="10" spans="1:8" x14ac:dyDescent="0.2">
      <c r="A10" s="200" t="s">
        <v>4</v>
      </c>
      <c r="B10" s="201"/>
      <c r="C10" s="201"/>
      <c r="D10" s="201"/>
      <c r="E10" s="202"/>
      <c r="F10" s="203" t="s">
        <v>124</v>
      </c>
      <c r="G10" s="204"/>
    </row>
    <row r="11" spans="1:8" x14ac:dyDescent="0.2">
      <c r="A11" s="200" t="s">
        <v>5</v>
      </c>
      <c r="B11" s="201"/>
      <c r="C11" s="201"/>
      <c r="D11" s="201"/>
      <c r="E11" s="202"/>
      <c r="F11" s="203" t="s">
        <v>126</v>
      </c>
      <c r="G11" s="204"/>
    </row>
    <row r="12" spans="1:8" x14ac:dyDescent="0.2">
      <c r="A12" s="157" t="s">
        <v>6</v>
      </c>
      <c r="B12" s="158"/>
      <c r="C12" s="158"/>
      <c r="D12" s="158"/>
      <c r="E12" s="158"/>
      <c r="F12" s="159"/>
      <c r="G12" s="160"/>
    </row>
    <row r="13" spans="1:8" x14ac:dyDescent="0.2">
      <c r="A13" s="200" t="s">
        <v>7</v>
      </c>
      <c r="B13" s="201"/>
      <c r="C13" s="201"/>
      <c r="D13" s="201"/>
      <c r="E13" s="202"/>
      <c r="F13" s="229">
        <v>0</v>
      </c>
      <c r="G13" s="230"/>
    </row>
    <row r="14" spans="1:8" x14ac:dyDescent="0.2">
      <c r="A14" s="200" t="s">
        <v>8</v>
      </c>
      <c r="B14" s="201"/>
      <c r="C14" s="201"/>
      <c r="D14" s="201"/>
      <c r="E14" s="202"/>
      <c r="F14" s="205" t="s">
        <v>181</v>
      </c>
      <c r="G14" s="206"/>
      <c r="H14" s="3"/>
    </row>
    <row r="15" spans="1:8" x14ac:dyDescent="0.2">
      <c r="A15" s="200" t="s">
        <v>24</v>
      </c>
      <c r="B15" s="201"/>
      <c r="C15" s="201"/>
      <c r="D15" s="201"/>
      <c r="E15" s="202"/>
      <c r="F15" s="205" t="s">
        <v>183</v>
      </c>
      <c r="G15" s="206"/>
      <c r="H15" s="3"/>
    </row>
    <row r="16" spans="1:8" x14ac:dyDescent="0.2">
      <c r="A16" s="200" t="s">
        <v>9</v>
      </c>
      <c r="B16" s="201"/>
      <c r="C16" s="201"/>
      <c r="D16" s="201"/>
      <c r="E16" s="202"/>
      <c r="F16" s="231">
        <v>0</v>
      </c>
      <c r="G16" s="232"/>
    </row>
    <row r="17" spans="1:8" x14ac:dyDescent="0.2">
      <c r="A17" s="221" t="s">
        <v>10</v>
      </c>
      <c r="B17" s="222"/>
      <c r="C17" s="222"/>
      <c r="D17" s="222"/>
      <c r="E17" s="223"/>
      <c r="F17" s="208">
        <v>44927</v>
      </c>
      <c r="G17" s="209"/>
    </row>
    <row r="18" spans="1:8" x14ac:dyDescent="0.2">
      <c r="A18" s="200" t="s">
        <v>20</v>
      </c>
      <c r="B18" s="201"/>
      <c r="C18" s="201"/>
      <c r="D18" s="201"/>
      <c r="E18" s="202"/>
      <c r="F18" s="241" t="s">
        <v>185</v>
      </c>
      <c r="G18" s="242"/>
    </row>
    <row r="19" spans="1:8" x14ac:dyDescent="0.2">
      <c r="A19" s="221" t="s">
        <v>21</v>
      </c>
      <c r="B19" s="222"/>
      <c r="C19" s="222"/>
      <c r="D19" s="222"/>
      <c r="E19" s="223"/>
      <c r="F19" s="239">
        <v>1</v>
      </c>
      <c r="G19" s="240"/>
    </row>
    <row r="20" spans="1:8" x14ac:dyDescent="0.2">
      <c r="A20" s="221" t="s">
        <v>22</v>
      </c>
      <c r="B20" s="222"/>
      <c r="C20" s="222"/>
      <c r="D20" s="222"/>
      <c r="E20" s="223"/>
      <c r="F20" s="239">
        <v>10</v>
      </c>
      <c r="G20" s="240"/>
    </row>
    <row r="21" spans="1:8" ht="12.75" customHeight="1" x14ac:dyDescent="0.2">
      <c r="A21" s="221" t="s">
        <v>23</v>
      </c>
      <c r="B21" s="222"/>
      <c r="C21" s="222"/>
      <c r="D21" s="222"/>
      <c r="E21" s="223"/>
      <c r="F21" s="237"/>
      <c r="G21" s="238"/>
    </row>
    <row r="22" spans="1:8" x14ac:dyDescent="0.2">
      <c r="A22" s="243" t="s">
        <v>193</v>
      </c>
      <c r="B22" s="224"/>
      <c r="C22" s="224"/>
      <c r="D22" s="224"/>
      <c r="E22" s="224"/>
      <c r="F22" s="224"/>
      <c r="G22" s="220"/>
    </row>
    <row r="23" spans="1:8" x14ac:dyDescent="0.2">
      <c r="A23" s="157" t="s">
        <v>11</v>
      </c>
      <c r="B23" s="158"/>
      <c r="C23" s="158"/>
      <c r="D23" s="158"/>
      <c r="E23" s="158"/>
      <c r="F23" s="159"/>
      <c r="G23" s="160"/>
    </row>
    <row r="24" spans="1:8" x14ac:dyDescent="0.2">
      <c r="A24" s="16">
        <v>1</v>
      </c>
      <c r="B24" s="244" t="s">
        <v>29</v>
      </c>
      <c r="C24" s="244"/>
      <c r="D24" s="244"/>
      <c r="E24" s="244"/>
      <c r="F24" s="48" t="s">
        <v>118</v>
      </c>
      <c r="G24" s="17" t="s">
        <v>12</v>
      </c>
    </row>
    <row r="25" spans="1:8" x14ac:dyDescent="0.2">
      <c r="A25" s="18" t="s">
        <v>30</v>
      </c>
      <c r="B25" s="245" t="s">
        <v>127</v>
      </c>
      <c r="C25" s="245"/>
      <c r="D25" s="245"/>
      <c r="E25" s="245"/>
      <c r="F25" s="20">
        <v>1</v>
      </c>
      <c r="G25" s="21">
        <f>F16*F25</f>
        <v>0</v>
      </c>
      <c r="H25" s="4"/>
    </row>
    <row r="26" spans="1:8" x14ac:dyDescent="0.2">
      <c r="A26" s="18" t="s">
        <v>31</v>
      </c>
      <c r="B26" s="207" t="s">
        <v>26</v>
      </c>
      <c r="C26" s="207"/>
      <c r="D26" s="207"/>
      <c r="E26" s="207"/>
      <c r="F26" s="55"/>
      <c r="G26" s="21">
        <f>ROUND(F16*F26,2)</f>
        <v>0</v>
      </c>
      <c r="H26" s="4"/>
    </row>
    <row r="27" spans="1:8" x14ac:dyDescent="0.2">
      <c r="A27" s="18" t="s">
        <v>32</v>
      </c>
      <c r="B27" s="207" t="s">
        <v>27</v>
      </c>
      <c r="C27" s="207"/>
      <c r="D27" s="207"/>
      <c r="E27" s="207"/>
      <c r="F27" s="55">
        <v>0</v>
      </c>
      <c r="G27" s="21">
        <f>ROUND(F13*F27,2)</f>
        <v>0</v>
      </c>
      <c r="H27" s="4"/>
    </row>
    <row r="28" spans="1:8" x14ac:dyDescent="0.2">
      <c r="A28" s="18" t="s">
        <v>33</v>
      </c>
      <c r="B28" s="207" t="s">
        <v>125</v>
      </c>
      <c r="C28" s="207"/>
      <c r="D28" s="207"/>
      <c r="E28" s="207"/>
      <c r="F28" s="20">
        <f>ROUND((ROUND((7*15.22),2)/52.5)*60,2)*0</f>
        <v>0</v>
      </c>
      <c r="G28" s="121">
        <f>ROUND(ROUND(ROUND((SUM(G25:G27))/220,2)*0.2,2)*F28,2)</f>
        <v>0</v>
      </c>
      <c r="H28" s="4"/>
    </row>
    <row r="29" spans="1:8" x14ac:dyDescent="0.2">
      <c r="A29" s="18" t="s">
        <v>34</v>
      </c>
      <c r="B29" s="207" t="s">
        <v>13</v>
      </c>
      <c r="C29" s="207"/>
      <c r="D29" s="207"/>
      <c r="E29" s="207"/>
      <c r="F29" s="89">
        <f>ROUND(SUM(F28)/25*5,2)*0</f>
        <v>0</v>
      </c>
      <c r="G29" s="21">
        <f>ROUND((F16/220*0.2)*F29,2)</f>
        <v>0</v>
      </c>
      <c r="H29" s="4"/>
    </row>
    <row r="30" spans="1:8" x14ac:dyDescent="0.2">
      <c r="A30" s="18" t="s">
        <v>35</v>
      </c>
      <c r="B30" s="207" t="s">
        <v>128</v>
      </c>
      <c r="C30" s="207"/>
      <c r="D30" s="207"/>
      <c r="E30" s="207"/>
      <c r="F30" s="55"/>
      <c r="G30" s="21">
        <v>0</v>
      </c>
      <c r="H30" s="4"/>
    </row>
    <row r="31" spans="1:8" x14ac:dyDescent="0.2">
      <c r="A31" s="18" t="s">
        <v>36</v>
      </c>
      <c r="B31" s="207" t="s">
        <v>128</v>
      </c>
      <c r="C31" s="207"/>
      <c r="D31" s="207"/>
      <c r="E31" s="207"/>
      <c r="F31" s="55"/>
      <c r="G31" s="21">
        <v>0</v>
      </c>
    </row>
    <row r="32" spans="1:8" x14ac:dyDescent="0.2">
      <c r="A32" s="190" t="s">
        <v>46</v>
      </c>
      <c r="B32" s="153"/>
      <c r="C32" s="153"/>
      <c r="D32" s="153"/>
      <c r="E32" s="153"/>
      <c r="F32" s="236"/>
      <c r="G32" s="22">
        <f>SUM(G25:G31)</f>
        <v>0</v>
      </c>
    </row>
    <row r="33" spans="1:8" x14ac:dyDescent="0.2">
      <c r="A33" s="157" t="s">
        <v>38</v>
      </c>
      <c r="B33" s="158"/>
      <c r="C33" s="158"/>
      <c r="D33" s="158"/>
      <c r="E33" s="158"/>
      <c r="F33" s="159"/>
      <c r="G33" s="160"/>
    </row>
    <row r="34" spans="1:8" x14ac:dyDescent="0.2">
      <c r="A34" s="191" t="s">
        <v>44</v>
      </c>
      <c r="B34" s="192"/>
      <c r="C34" s="192"/>
      <c r="D34" s="192"/>
      <c r="E34" s="192"/>
      <c r="F34" s="192"/>
      <c r="G34" s="193"/>
      <c r="H34" s="5"/>
    </row>
    <row r="35" spans="1:8" s="2" customFormat="1" x14ac:dyDescent="0.2">
      <c r="A35" s="23" t="s">
        <v>30</v>
      </c>
      <c r="B35" s="183" t="s">
        <v>39</v>
      </c>
      <c r="C35" s="184"/>
      <c r="D35" s="184"/>
      <c r="E35" s="184"/>
      <c r="F35" s="14">
        <f>8.33%*0</f>
        <v>0</v>
      </c>
      <c r="G35" s="24">
        <f>ROUND(G$32*F35,2)</f>
        <v>0</v>
      </c>
      <c r="H35" s="8"/>
    </row>
    <row r="36" spans="1:8" x14ac:dyDescent="0.2">
      <c r="A36" s="25" t="s">
        <v>31</v>
      </c>
      <c r="B36" s="181" t="s">
        <v>40</v>
      </c>
      <c r="C36" s="182"/>
      <c r="D36" s="182"/>
      <c r="E36" s="182"/>
      <c r="F36" s="15">
        <f>ROUND((1/11)+(1/11)/3, 3)*0</f>
        <v>0</v>
      </c>
      <c r="G36" s="26">
        <f>ROUND(G$32*F36,2)</f>
        <v>0</v>
      </c>
      <c r="H36" s="5"/>
    </row>
    <row r="37" spans="1:8" x14ac:dyDescent="0.2">
      <c r="A37" s="27"/>
      <c r="B37" s="210" t="s">
        <v>43</v>
      </c>
      <c r="C37" s="210"/>
      <c r="D37" s="210"/>
      <c r="E37" s="210"/>
      <c r="F37" s="28">
        <f>SUM(F35:F36)</f>
        <v>0</v>
      </c>
      <c r="G37" s="24"/>
      <c r="H37" s="5"/>
    </row>
    <row r="38" spans="1:8" x14ac:dyDescent="0.2">
      <c r="A38" s="29" t="s">
        <v>32</v>
      </c>
      <c r="B38" s="30" t="s">
        <v>41</v>
      </c>
      <c r="C38" s="31"/>
      <c r="D38" s="31"/>
      <c r="E38" s="31"/>
      <c r="F38" s="32">
        <f>ROUND((F49*F37),4)</f>
        <v>0</v>
      </c>
      <c r="G38" s="33">
        <f>ROUND(G$32*F38,2)</f>
        <v>0</v>
      </c>
      <c r="H38" s="5"/>
    </row>
    <row r="39" spans="1:8" x14ac:dyDescent="0.2">
      <c r="A39" s="190" t="s">
        <v>42</v>
      </c>
      <c r="B39" s="153"/>
      <c r="C39" s="153"/>
      <c r="D39" s="153"/>
      <c r="E39" s="153"/>
      <c r="F39" s="34">
        <f>ROUND(SUM(F37:F38),4)</f>
        <v>0</v>
      </c>
      <c r="G39" s="35">
        <f>SUM(G35:G38)</f>
        <v>0</v>
      </c>
      <c r="H39" s="5">
        <f>ROUND(G32*F39,2)</f>
        <v>0</v>
      </c>
    </row>
    <row r="40" spans="1:8" x14ac:dyDescent="0.2">
      <c r="A40" s="191" t="s">
        <v>45</v>
      </c>
      <c r="B40" s="192"/>
      <c r="C40" s="192"/>
      <c r="D40" s="192"/>
      <c r="E40" s="192"/>
      <c r="F40" s="192"/>
      <c r="G40" s="193"/>
      <c r="H40" s="5"/>
    </row>
    <row r="41" spans="1:8" x14ac:dyDescent="0.2">
      <c r="A41" s="36" t="s">
        <v>30</v>
      </c>
      <c r="B41" s="183" t="s">
        <v>47</v>
      </c>
      <c r="C41" s="184"/>
      <c r="D41" s="184"/>
      <c r="E41" s="184"/>
      <c r="F41" s="13">
        <f>20%*0</f>
        <v>0</v>
      </c>
      <c r="G41" s="37">
        <f t="shared" ref="G41:G48" si="0">ROUND(G$32*F41,2)</f>
        <v>0</v>
      </c>
      <c r="H41" s="5"/>
    </row>
    <row r="42" spans="1:8" x14ac:dyDescent="0.2">
      <c r="A42" s="23" t="s">
        <v>31</v>
      </c>
      <c r="B42" s="163" t="s">
        <v>48</v>
      </c>
      <c r="C42" s="164"/>
      <c r="D42" s="164"/>
      <c r="E42" s="164"/>
      <c r="F42" s="14">
        <f>2.5%*0</f>
        <v>0</v>
      </c>
      <c r="G42" s="24">
        <f t="shared" si="0"/>
        <v>0</v>
      </c>
      <c r="H42" s="5"/>
    </row>
    <row r="43" spans="1:8" x14ac:dyDescent="0.2">
      <c r="A43" s="23" t="s">
        <v>32</v>
      </c>
      <c r="B43" s="163" t="s">
        <v>49</v>
      </c>
      <c r="C43" s="164"/>
      <c r="D43" s="164"/>
      <c r="E43" s="164"/>
      <c r="F43" s="90">
        <f>2*3%*0</f>
        <v>0</v>
      </c>
      <c r="G43" s="24">
        <f t="shared" si="0"/>
        <v>0</v>
      </c>
      <c r="H43" s="5"/>
    </row>
    <row r="44" spans="1:8" x14ac:dyDescent="0.2">
      <c r="A44" s="23" t="s">
        <v>33</v>
      </c>
      <c r="B44" s="163" t="s">
        <v>50</v>
      </c>
      <c r="C44" s="164"/>
      <c r="D44" s="164"/>
      <c r="E44" s="164"/>
      <c r="F44" s="14">
        <f>1.5%*0</f>
        <v>0</v>
      </c>
      <c r="G44" s="24">
        <f t="shared" si="0"/>
        <v>0</v>
      </c>
      <c r="H44" s="5"/>
    </row>
    <row r="45" spans="1:8" x14ac:dyDescent="0.2">
      <c r="A45" s="23" t="s">
        <v>34</v>
      </c>
      <c r="B45" s="163" t="s">
        <v>51</v>
      </c>
      <c r="C45" s="164"/>
      <c r="D45" s="164"/>
      <c r="E45" s="164"/>
      <c r="F45" s="14">
        <f>1%*0</f>
        <v>0</v>
      </c>
      <c r="G45" s="24">
        <f t="shared" si="0"/>
        <v>0</v>
      </c>
      <c r="H45" s="5"/>
    </row>
    <row r="46" spans="1:8" x14ac:dyDescent="0.2">
      <c r="A46" s="23" t="s">
        <v>35</v>
      </c>
      <c r="B46" s="163" t="s">
        <v>52</v>
      </c>
      <c r="C46" s="164"/>
      <c r="D46" s="164"/>
      <c r="E46" s="164"/>
      <c r="F46" s="14">
        <f>0.6%*0</f>
        <v>0</v>
      </c>
      <c r="G46" s="24">
        <f t="shared" si="0"/>
        <v>0</v>
      </c>
      <c r="H46" s="5"/>
    </row>
    <row r="47" spans="1:8" x14ac:dyDescent="0.2">
      <c r="A47" s="23" t="s">
        <v>36</v>
      </c>
      <c r="B47" s="163" t="s">
        <v>53</v>
      </c>
      <c r="C47" s="164"/>
      <c r="D47" s="164"/>
      <c r="E47" s="164"/>
      <c r="F47" s="14">
        <f>0.2%*0</f>
        <v>0</v>
      </c>
      <c r="G47" s="24">
        <f t="shared" si="0"/>
        <v>0</v>
      </c>
      <c r="H47" s="5"/>
    </row>
    <row r="48" spans="1:8" x14ac:dyDescent="0.2">
      <c r="A48" s="25" t="s">
        <v>37</v>
      </c>
      <c r="B48" s="181" t="s">
        <v>54</v>
      </c>
      <c r="C48" s="182"/>
      <c r="D48" s="182"/>
      <c r="E48" s="182"/>
      <c r="F48" s="15">
        <f>8%*0</f>
        <v>0</v>
      </c>
      <c r="G48" s="26">
        <f t="shared" si="0"/>
        <v>0</v>
      </c>
      <c r="H48" s="5"/>
    </row>
    <row r="49" spans="1:8" x14ac:dyDescent="0.2">
      <c r="A49" s="190" t="s">
        <v>55</v>
      </c>
      <c r="B49" s="153"/>
      <c r="C49" s="153"/>
      <c r="D49" s="153"/>
      <c r="E49" s="153"/>
      <c r="F49" s="34">
        <f>SUM(F41:F48)</f>
        <v>0</v>
      </c>
      <c r="G49" s="35">
        <f>SUM(G41:G48)</f>
        <v>0</v>
      </c>
      <c r="H49" s="5">
        <f>ROUND(G32*F49,2)</f>
        <v>0</v>
      </c>
    </row>
    <row r="50" spans="1:8" x14ac:dyDescent="0.2">
      <c r="A50" s="191" t="s">
        <v>64</v>
      </c>
      <c r="B50" s="192"/>
      <c r="C50" s="192"/>
      <c r="D50" s="192"/>
      <c r="E50" s="192"/>
      <c r="F50" s="192"/>
      <c r="G50" s="193"/>
      <c r="H50" s="5"/>
    </row>
    <row r="51" spans="1:8" x14ac:dyDescent="0.2">
      <c r="A51" s="36" t="s">
        <v>30</v>
      </c>
      <c r="B51" s="198" t="s">
        <v>56</v>
      </c>
      <c r="C51" s="199"/>
      <c r="D51" s="199"/>
      <c r="E51" s="38">
        <v>0</v>
      </c>
      <c r="F51" s="53">
        <v>44</v>
      </c>
      <c r="G51" s="19">
        <f>IF(ROUND((E51*F51)-(G25*0.06),2)&lt;0,0,ROUND((E51*F51)-(G25*0.06),2))</f>
        <v>0</v>
      </c>
      <c r="H51" s="5"/>
    </row>
    <row r="52" spans="1:8" x14ac:dyDescent="0.2">
      <c r="A52" s="23" t="s">
        <v>57</v>
      </c>
      <c r="B52" s="196" t="s">
        <v>135</v>
      </c>
      <c r="C52" s="197"/>
      <c r="D52" s="197"/>
      <c r="E52" s="98">
        <v>0</v>
      </c>
      <c r="F52" s="54">
        <v>1</v>
      </c>
      <c r="G52" s="21">
        <f t="shared" ref="G52:G60" si="1">ROUND((E52*F52),2)</f>
        <v>0</v>
      </c>
      <c r="H52" s="5"/>
    </row>
    <row r="53" spans="1:8" x14ac:dyDescent="0.2">
      <c r="A53" s="23" t="s">
        <v>58</v>
      </c>
      <c r="B53" s="196" t="s">
        <v>135</v>
      </c>
      <c r="C53" s="197"/>
      <c r="D53" s="197"/>
      <c r="E53" s="98">
        <v>0</v>
      </c>
      <c r="F53" s="54">
        <v>1</v>
      </c>
      <c r="G53" s="21">
        <f t="shared" si="1"/>
        <v>0</v>
      </c>
      <c r="H53" s="5"/>
    </row>
    <row r="54" spans="1:8" x14ac:dyDescent="0.2">
      <c r="A54" s="23" t="s">
        <v>32</v>
      </c>
      <c r="B54" s="196" t="s">
        <v>135</v>
      </c>
      <c r="C54" s="197"/>
      <c r="D54" s="197"/>
      <c r="E54" s="98">
        <v>0</v>
      </c>
      <c r="F54" s="54">
        <v>1</v>
      </c>
      <c r="G54" s="21">
        <f t="shared" si="1"/>
        <v>0</v>
      </c>
      <c r="H54" s="5"/>
    </row>
    <row r="55" spans="1:8" x14ac:dyDescent="0.2">
      <c r="A55" s="23" t="s">
        <v>33</v>
      </c>
      <c r="B55" s="196" t="s">
        <v>135</v>
      </c>
      <c r="C55" s="197"/>
      <c r="D55" s="197"/>
      <c r="E55" s="98">
        <v>0</v>
      </c>
      <c r="F55" s="54">
        <v>1</v>
      </c>
      <c r="G55" s="21">
        <f t="shared" si="1"/>
        <v>0</v>
      </c>
      <c r="H55" s="5"/>
    </row>
    <row r="56" spans="1:8" x14ac:dyDescent="0.2">
      <c r="A56" s="23" t="s">
        <v>34</v>
      </c>
      <c r="B56" s="196" t="s">
        <v>135</v>
      </c>
      <c r="C56" s="197"/>
      <c r="D56" s="197"/>
      <c r="E56" s="98">
        <v>0</v>
      </c>
      <c r="F56" s="54">
        <v>1</v>
      </c>
      <c r="G56" s="21">
        <f t="shared" si="1"/>
        <v>0</v>
      </c>
      <c r="H56" s="5"/>
    </row>
    <row r="57" spans="1:8" x14ac:dyDescent="0.2">
      <c r="A57" s="23" t="s">
        <v>35</v>
      </c>
      <c r="B57" s="196" t="s">
        <v>135</v>
      </c>
      <c r="C57" s="197"/>
      <c r="D57" s="197"/>
      <c r="E57" s="99">
        <v>0</v>
      </c>
      <c r="F57" s="54">
        <v>1</v>
      </c>
      <c r="G57" s="97">
        <f t="shared" si="1"/>
        <v>0</v>
      </c>
      <c r="H57" s="5"/>
    </row>
    <row r="58" spans="1:8" x14ac:dyDescent="0.2">
      <c r="A58" s="23" t="s">
        <v>36</v>
      </c>
      <c r="B58" s="196" t="s">
        <v>135</v>
      </c>
      <c r="C58" s="197"/>
      <c r="D58" s="197"/>
      <c r="E58" s="99">
        <v>0</v>
      </c>
      <c r="F58" s="54">
        <v>1</v>
      </c>
      <c r="G58" s="97">
        <f t="shared" si="1"/>
        <v>0</v>
      </c>
      <c r="H58" s="5"/>
    </row>
    <row r="59" spans="1:8" x14ac:dyDescent="0.2">
      <c r="A59" s="18" t="s">
        <v>37</v>
      </c>
      <c r="B59" s="196" t="s">
        <v>135</v>
      </c>
      <c r="C59" s="197"/>
      <c r="D59" s="197"/>
      <c r="E59" s="99">
        <v>0</v>
      </c>
      <c r="F59" s="54">
        <v>1</v>
      </c>
      <c r="G59" s="97">
        <f t="shared" si="1"/>
        <v>0</v>
      </c>
      <c r="H59" s="5"/>
    </row>
    <row r="60" spans="1:8" x14ac:dyDescent="0.2">
      <c r="A60" s="23" t="s">
        <v>129</v>
      </c>
      <c r="B60" s="246" t="s">
        <v>135</v>
      </c>
      <c r="C60" s="247"/>
      <c r="D60" s="247"/>
      <c r="E60" s="39">
        <v>0</v>
      </c>
      <c r="F60" s="54">
        <v>1</v>
      </c>
      <c r="G60" s="97">
        <f t="shared" si="1"/>
        <v>0</v>
      </c>
      <c r="H60" s="5"/>
    </row>
    <row r="61" spans="1:8" x14ac:dyDescent="0.2">
      <c r="A61" s="151" t="s">
        <v>59</v>
      </c>
      <c r="B61" s="152"/>
      <c r="C61" s="152"/>
      <c r="D61" s="152"/>
      <c r="E61" s="152"/>
      <c r="F61" s="153"/>
      <c r="G61" s="22">
        <f>SUM(G51:G60)</f>
        <v>0</v>
      </c>
      <c r="H61" s="5"/>
    </row>
    <row r="62" spans="1:8" x14ac:dyDescent="0.2">
      <c r="A62" s="157" t="s">
        <v>60</v>
      </c>
      <c r="B62" s="158"/>
      <c r="C62" s="158"/>
      <c r="D62" s="158"/>
      <c r="E62" s="158"/>
      <c r="F62" s="159"/>
      <c r="G62" s="160"/>
      <c r="H62" s="5"/>
    </row>
    <row r="63" spans="1:8" x14ac:dyDescent="0.2">
      <c r="A63" s="40" t="s">
        <v>61</v>
      </c>
      <c r="B63" s="165" t="s">
        <v>67</v>
      </c>
      <c r="C63" s="166"/>
      <c r="D63" s="166"/>
      <c r="E63" s="166"/>
      <c r="F63" s="49">
        <f>F39</f>
        <v>0</v>
      </c>
      <c r="G63" s="41">
        <f>G39</f>
        <v>0</v>
      </c>
      <c r="H63" s="5"/>
    </row>
    <row r="64" spans="1:8" x14ac:dyDescent="0.2">
      <c r="A64" s="42" t="s">
        <v>62</v>
      </c>
      <c r="B64" s="154" t="s">
        <v>66</v>
      </c>
      <c r="C64" s="155"/>
      <c r="D64" s="155"/>
      <c r="E64" s="155"/>
      <c r="F64" s="50">
        <f>F49</f>
        <v>0</v>
      </c>
      <c r="G64" s="43">
        <f>G49</f>
        <v>0</v>
      </c>
      <c r="H64" s="5"/>
    </row>
    <row r="65" spans="1:8" x14ac:dyDescent="0.2">
      <c r="A65" s="42" t="s">
        <v>63</v>
      </c>
      <c r="B65" s="154" t="s">
        <v>65</v>
      </c>
      <c r="C65" s="155"/>
      <c r="D65" s="155"/>
      <c r="E65" s="155"/>
      <c r="F65" s="156"/>
      <c r="G65" s="43">
        <f>G61</f>
        <v>0</v>
      </c>
      <c r="H65" s="5"/>
    </row>
    <row r="66" spans="1:8" x14ac:dyDescent="0.2">
      <c r="A66" s="151" t="s">
        <v>68</v>
      </c>
      <c r="B66" s="152"/>
      <c r="C66" s="152"/>
      <c r="D66" s="152"/>
      <c r="E66" s="152"/>
      <c r="F66" s="153"/>
      <c r="G66" s="22">
        <f>SUM(G63:G65)</f>
        <v>0</v>
      </c>
      <c r="H66" s="5"/>
    </row>
    <row r="67" spans="1:8" x14ac:dyDescent="0.2">
      <c r="A67" s="157" t="s">
        <v>69</v>
      </c>
      <c r="B67" s="158"/>
      <c r="C67" s="158"/>
      <c r="D67" s="158"/>
      <c r="E67" s="158"/>
      <c r="F67" s="159"/>
      <c r="G67" s="160"/>
      <c r="H67" s="5"/>
    </row>
    <row r="68" spans="1:8" s="6" customFormat="1" x14ac:dyDescent="0.2">
      <c r="A68" s="16">
        <v>3</v>
      </c>
      <c r="B68" s="44" t="s">
        <v>73</v>
      </c>
      <c r="C68" s="44"/>
      <c r="D68" s="44"/>
      <c r="E68" s="44"/>
      <c r="F68" s="44"/>
      <c r="G68" s="45"/>
      <c r="H68" s="5"/>
    </row>
    <row r="69" spans="1:8" x14ac:dyDescent="0.2">
      <c r="A69" s="36" t="s">
        <v>30</v>
      </c>
      <c r="B69" s="174" t="s">
        <v>70</v>
      </c>
      <c r="C69" s="175"/>
      <c r="D69" s="175"/>
      <c r="E69" s="175"/>
      <c r="F69" s="131">
        <f>ROUND((1/12)*0.05,4)*0</f>
        <v>0</v>
      </c>
      <c r="G69" s="56">
        <f t="shared" ref="G69:G74" si="2">ROUND(G$32*F69,2)</f>
        <v>0</v>
      </c>
      <c r="H69" s="5"/>
    </row>
    <row r="70" spans="1:8" x14ac:dyDescent="0.2">
      <c r="A70" s="23" t="s">
        <v>31</v>
      </c>
      <c r="B70" s="194" t="s">
        <v>71</v>
      </c>
      <c r="C70" s="195"/>
      <c r="D70" s="195"/>
      <c r="E70" s="195"/>
      <c r="F70" s="14">
        <f>ROUND((F69*F48),4)</f>
        <v>0</v>
      </c>
      <c r="G70" s="57">
        <f t="shared" si="2"/>
        <v>0</v>
      </c>
      <c r="H70" s="5"/>
    </row>
    <row r="71" spans="1:8" x14ac:dyDescent="0.2">
      <c r="A71" s="23" t="s">
        <v>32</v>
      </c>
      <c r="B71" s="194" t="s">
        <v>130</v>
      </c>
      <c r="C71" s="195"/>
      <c r="D71" s="195"/>
      <c r="E71" s="195"/>
      <c r="F71" s="90">
        <f>ROUND((0.08*0.4*0.9)*(1+0.09+0.09+0.3),2)*0</f>
        <v>0</v>
      </c>
      <c r="G71" s="57">
        <f t="shared" si="2"/>
        <v>0</v>
      </c>
      <c r="H71" s="5"/>
    </row>
    <row r="72" spans="1:8" x14ac:dyDescent="0.2">
      <c r="A72" s="23" t="s">
        <v>33</v>
      </c>
      <c r="B72" s="194" t="s">
        <v>72</v>
      </c>
      <c r="C72" s="195"/>
      <c r="D72" s="195"/>
      <c r="E72" s="195"/>
      <c r="F72" s="90">
        <f>ROUND(100%/30*7/12*100%,4)*0</f>
        <v>0</v>
      </c>
      <c r="G72" s="57">
        <f t="shared" si="2"/>
        <v>0</v>
      </c>
      <c r="H72" s="5"/>
    </row>
    <row r="73" spans="1:8" s="3" customFormat="1" x14ac:dyDescent="0.2">
      <c r="A73" s="23" t="s">
        <v>34</v>
      </c>
      <c r="B73" s="194" t="s">
        <v>186</v>
      </c>
      <c r="C73" s="195"/>
      <c r="D73" s="195"/>
      <c r="E73" s="195"/>
      <c r="F73" s="90">
        <f>ROUND(F72*F49,4)</f>
        <v>0</v>
      </c>
      <c r="G73" s="57">
        <f t="shared" si="2"/>
        <v>0</v>
      </c>
      <c r="H73" s="5"/>
    </row>
    <row r="74" spans="1:8" x14ac:dyDescent="0.2">
      <c r="A74" s="23" t="s">
        <v>35</v>
      </c>
      <c r="B74" s="176" t="s">
        <v>131</v>
      </c>
      <c r="C74" s="177"/>
      <c r="D74" s="177"/>
      <c r="E74" s="177"/>
      <c r="F74" s="91">
        <v>0</v>
      </c>
      <c r="G74" s="58">
        <f t="shared" si="2"/>
        <v>0</v>
      </c>
      <c r="H74" s="5"/>
    </row>
    <row r="75" spans="1:8" x14ac:dyDescent="0.2">
      <c r="A75" s="151" t="s">
        <v>74</v>
      </c>
      <c r="B75" s="152"/>
      <c r="C75" s="152"/>
      <c r="D75" s="152"/>
      <c r="E75" s="152"/>
      <c r="F75" s="46">
        <f>SUM(F69:F74)</f>
        <v>0</v>
      </c>
      <c r="G75" s="47">
        <f>SUM(G69:G74)</f>
        <v>0</v>
      </c>
      <c r="H75" s="5">
        <f>ROUND(G32*F75,2)</f>
        <v>0</v>
      </c>
    </row>
    <row r="76" spans="1:8" x14ac:dyDescent="0.2">
      <c r="A76" s="157" t="s">
        <v>75</v>
      </c>
      <c r="B76" s="158"/>
      <c r="C76" s="158"/>
      <c r="D76" s="158"/>
      <c r="E76" s="158"/>
      <c r="F76" s="159"/>
      <c r="G76" s="160"/>
      <c r="H76" s="5"/>
    </row>
    <row r="77" spans="1:8" s="6" customFormat="1" x14ac:dyDescent="0.2">
      <c r="A77" s="191" t="s">
        <v>77</v>
      </c>
      <c r="B77" s="192"/>
      <c r="C77" s="192"/>
      <c r="D77" s="192"/>
      <c r="E77" s="192"/>
      <c r="F77" s="192"/>
      <c r="G77" s="193"/>
      <c r="H77" s="5"/>
    </row>
    <row r="78" spans="1:8" x14ac:dyDescent="0.2">
      <c r="A78" s="36" t="s">
        <v>30</v>
      </c>
      <c r="B78" s="183" t="s">
        <v>187</v>
      </c>
      <c r="C78" s="184"/>
      <c r="D78" s="184"/>
      <c r="E78" s="184"/>
      <c r="F78" s="13">
        <v>0</v>
      </c>
      <c r="G78" s="56">
        <f t="shared" ref="G78:G83" si="3">ROUND(G$32*F78,2)</f>
        <v>0</v>
      </c>
      <c r="H78" s="5"/>
    </row>
    <row r="79" spans="1:8" x14ac:dyDescent="0.2">
      <c r="A79" s="23" t="s">
        <v>31</v>
      </c>
      <c r="B79" s="163" t="s">
        <v>175</v>
      </c>
      <c r="C79" s="164"/>
      <c r="D79" s="164"/>
      <c r="E79" s="164"/>
      <c r="F79" s="132">
        <f>ROUND(((1/30)/12)*1,4)*0</f>
        <v>0</v>
      </c>
      <c r="G79" s="57">
        <f t="shared" si="3"/>
        <v>0</v>
      </c>
      <c r="H79" s="5"/>
    </row>
    <row r="80" spans="1:8" x14ac:dyDescent="0.2">
      <c r="A80" s="23" t="s">
        <v>32</v>
      </c>
      <c r="B80" s="163" t="s">
        <v>176</v>
      </c>
      <c r="C80" s="164"/>
      <c r="D80" s="164"/>
      <c r="E80" s="164"/>
      <c r="F80" s="14">
        <f>ROUND((((1/30)/12)*5)*0.02,4)*0</f>
        <v>0</v>
      </c>
      <c r="G80" s="57">
        <f t="shared" si="3"/>
        <v>0</v>
      </c>
      <c r="H80" s="5"/>
    </row>
    <row r="81" spans="1:8" x14ac:dyDescent="0.2">
      <c r="A81" s="23" t="s">
        <v>33</v>
      </c>
      <c r="B81" s="163" t="s">
        <v>177</v>
      </c>
      <c r="C81" s="164"/>
      <c r="D81" s="164"/>
      <c r="E81" s="164"/>
      <c r="F81" s="14">
        <f>ROUND((((1/30)/12)*15)*0.05,4)*0</f>
        <v>0</v>
      </c>
      <c r="G81" s="57">
        <f t="shared" si="3"/>
        <v>0</v>
      </c>
      <c r="H81" s="5"/>
    </row>
    <row r="82" spans="1:8" x14ac:dyDescent="0.2">
      <c r="A82" s="23" t="s">
        <v>34</v>
      </c>
      <c r="B82" s="163" t="s">
        <v>188</v>
      </c>
      <c r="C82" s="164"/>
      <c r="D82" s="164"/>
      <c r="E82" s="164"/>
      <c r="F82" s="14">
        <v>0</v>
      </c>
      <c r="G82" s="57">
        <f t="shared" si="3"/>
        <v>0</v>
      </c>
      <c r="H82" s="5"/>
    </row>
    <row r="83" spans="1:8" x14ac:dyDescent="0.2">
      <c r="A83" s="23" t="s">
        <v>35</v>
      </c>
      <c r="B83" s="181" t="s">
        <v>178</v>
      </c>
      <c r="C83" s="182"/>
      <c r="D83" s="182"/>
      <c r="E83" s="182"/>
      <c r="F83" s="15">
        <f>ROUND((((1/30)/12)*5)*0.5,4)*0</f>
        <v>0</v>
      </c>
      <c r="G83" s="58">
        <f t="shared" si="3"/>
        <v>0</v>
      </c>
      <c r="H83" s="5"/>
    </row>
    <row r="84" spans="1:8" x14ac:dyDescent="0.2">
      <c r="A84" s="190" t="s">
        <v>79</v>
      </c>
      <c r="B84" s="153"/>
      <c r="C84" s="153"/>
      <c r="D84" s="153"/>
      <c r="E84" s="153"/>
      <c r="F84" s="34">
        <f>SUM(F78:F83)</f>
        <v>0</v>
      </c>
      <c r="G84" s="35">
        <f>SUM(G78:G83)</f>
        <v>0</v>
      </c>
      <c r="H84" s="5">
        <f>ROUND(G32*F84,2)</f>
        <v>0</v>
      </c>
    </row>
    <row r="85" spans="1:8" s="6" customFormat="1" x14ac:dyDescent="0.2">
      <c r="A85" s="191" t="s">
        <v>80</v>
      </c>
      <c r="B85" s="192"/>
      <c r="C85" s="192"/>
      <c r="D85" s="192"/>
      <c r="E85" s="192"/>
      <c r="F85" s="192"/>
      <c r="G85" s="193"/>
      <c r="H85" s="5"/>
    </row>
    <row r="86" spans="1:8" x14ac:dyDescent="0.2">
      <c r="A86" s="36" t="s">
        <v>30</v>
      </c>
      <c r="B86" s="174" t="s">
        <v>81</v>
      </c>
      <c r="C86" s="175"/>
      <c r="D86" s="175"/>
      <c r="E86" s="175"/>
      <c r="F86" s="13">
        <f xml:space="preserve"> ROUND((((ROUND((1/11)+(1/11)/3, 3))*4)/12)*2%,4)*0</f>
        <v>0</v>
      </c>
      <c r="G86" s="56">
        <f>ROUND(G$32*F86,2)</f>
        <v>0</v>
      </c>
      <c r="H86" s="5"/>
    </row>
    <row r="87" spans="1:8" x14ac:dyDescent="0.2">
      <c r="A87" s="23" t="s">
        <v>31</v>
      </c>
      <c r="B87" s="194" t="s">
        <v>82</v>
      </c>
      <c r="C87" s="195"/>
      <c r="D87" s="195"/>
      <c r="E87" s="195"/>
      <c r="F87" s="14">
        <f>ROUND(F86*F49,4)</f>
        <v>0</v>
      </c>
      <c r="G87" s="57">
        <f>ROUND(G$32*F87,2)</f>
        <v>0</v>
      </c>
      <c r="H87" s="5"/>
    </row>
    <row r="88" spans="1:8" x14ac:dyDescent="0.2">
      <c r="A88" s="23" t="s">
        <v>32</v>
      </c>
      <c r="B88" s="194" t="s">
        <v>83</v>
      </c>
      <c r="C88" s="195"/>
      <c r="D88" s="195"/>
      <c r="E88" s="195"/>
      <c r="F88" s="14">
        <f>ROUND(ROUND(ROUND(((1+1/12)*4)/12,4)*1%,4)*F49,4)</f>
        <v>0</v>
      </c>
      <c r="G88" s="57">
        <f>ROUND(G$32*F88,2)</f>
        <v>0</v>
      </c>
      <c r="H88" s="5"/>
    </row>
    <row r="89" spans="1:8" x14ac:dyDescent="0.2">
      <c r="A89" s="23" t="s">
        <v>33</v>
      </c>
      <c r="B89" s="194" t="s">
        <v>28</v>
      </c>
      <c r="C89" s="195"/>
      <c r="D89" s="195"/>
      <c r="E89" s="195"/>
      <c r="F89" s="14">
        <v>0</v>
      </c>
      <c r="G89" s="58">
        <f>ROUND(G$32*F89,2)</f>
        <v>0</v>
      </c>
      <c r="H89" s="5"/>
    </row>
    <row r="90" spans="1:8" x14ac:dyDescent="0.2">
      <c r="A90" s="190" t="s">
        <v>84</v>
      </c>
      <c r="B90" s="153"/>
      <c r="C90" s="153"/>
      <c r="D90" s="153"/>
      <c r="E90" s="153"/>
      <c r="F90" s="34">
        <f>SUM(F86:F89)</f>
        <v>0</v>
      </c>
      <c r="G90" s="35">
        <f>SUM(G86:G89)</f>
        <v>0</v>
      </c>
      <c r="H90" s="5">
        <f>ROUND(G32*F90,2)</f>
        <v>0</v>
      </c>
    </row>
    <row r="91" spans="1:8" s="6" customFormat="1" x14ac:dyDescent="0.2">
      <c r="A91" s="187" t="s">
        <v>85</v>
      </c>
      <c r="B91" s="188"/>
      <c r="C91" s="188"/>
      <c r="D91" s="188"/>
      <c r="E91" s="188"/>
      <c r="F91" s="188"/>
      <c r="G91" s="189"/>
      <c r="H91" s="5"/>
    </row>
    <row r="92" spans="1:8" x14ac:dyDescent="0.2">
      <c r="A92" s="92" t="s">
        <v>31</v>
      </c>
      <c r="B92" s="178" t="s">
        <v>145</v>
      </c>
      <c r="C92" s="179"/>
      <c r="D92" s="179"/>
      <c r="E92" s="180"/>
      <c r="F92" s="108">
        <v>0</v>
      </c>
      <c r="G92" s="94">
        <f>ROUND(G$32*F92,2)</f>
        <v>0</v>
      </c>
      <c r="H92" s="5"/>
    </row>
    <row r="93" spans="1:8" x14ac:dyDescent="0.2">
      <c r="A93" s="255" t="s">
        <v>86</v>
      </c>
      <c r="B93" s="256"/>
      <c r="C93" s="256"/>
      <c r="D93" s="256"/>
      <c r="E93" s="256"/>
      <c r="F93" s="95">
        <f>SUM(F92)</f>
        <v>0</v>
      </c>
      <c r="G93" s="96">
        <f>SUM(G92:G92)</f>
        <v>0</v>
      </c>
      <c r="H93" s="5"/>
    </row>
    <row r="94" spans="1:8" x14ac:dyDescent="0.2">
      <c r="A94" s="191" t="s">
        <v>132</v>
      </c>
      <c r="B94" s="192"/>
      <c r="C94" s="192"/>
      <c r="D94" s="192"/>
      <c r="E94" s="192"/>
      <c r="F94" s="192"/>
      <c r="G94" s="193"/>
      <c r="H94" s="5"/>
    </row>
    <row r="95" spans="1:8" x14ac:dyDescent="0.2">
      <c r="A95" s="36" t="s">
        <v>30</v>
      </c>
      <c r="B95" s="183" t="s">
        <v>133</v>
      </c>
      <c r="C95" s="184"/>
      <c r="D95" s="184"/>
      <c r="E95" s="184"/>
      <c r="F95" s="93">
        <v>0</v>
      </c>
      <c r="G95" s="94">
        <f>ROUND(G$32*F95,2)</f>
        <v>0</v>
      </c>
      <c r="H95" s="5"/>
    </row>
    <row r="96" spans="1:8" x14ac:dyDescent="0.2">
      <c r="A96" s="190" t="s">
        <v>134</v>
      </c>
      <c r="B96" s="153"/>
      <c r="C96" s="153"/>
      <c r="D96" s="153"/>
      <c r="E96" s="153"/>
      <c r="F96" s="34">
        <f>SUM(F95:F95)</f>
        <v>0</v>
      </c>
      <c r="G96" s="35">
        <f>SUM(G95:G95)</f>
        <v>0</v>
      </c>
      <c r="H96" s="5">
        <f>ROUND(G32*F96,2)</f>
        <v>0</v>
      </c>
    </row>
    <row r="97" spans="1:8" x14ac:dyDescent="0.2">
      <c r="A97" s="157" t="s">
        <v>91</v>
      </c>
      <c r="B97" s="158"/>
      <c r="C97" s="158"/>
      <c r="D97" s="158"/>
      <c r="E97" s="158"/>
      <c r="F97" s="159"/>
      <c r="G97" s="160"/>
      <c r="H97" s="5"/>
    </row>
    <row r="98" spans="1:8" x14ac:dyDescent="0.2">
      <c r="A98" s="40" t="s">
        <v>123</v>
      </c>
      <c r="B98" s="165" t="s">
        <v>78</v>
      </c>
      <c r="C98" s="166"/>
      <c r="D98" s="166"/>
      <c r="E98" s="166"/>
      <c r="F98" s="49">
        <f>F84</f>
        <v>0</v>
      </c>
      <c r="G98" s="41">
        <f>G84</f>
        <v>0</v>
      </c>
      <c r="H98" s="5"/>
    </row>
    <row r="99" spans="1:8" x14ac:dyDescent="0.2">
      <c r="A99" s="42" t="s">
        <v>87</v>
      </c>
      <c r="B99" s="154" t="s">
        <v>89</v>
      </c>
      <c r="C99" s="155"/>
      <c r="D99" s="155"/>
      <c r="E99" s="155"/>
      <c r="F99" s="50">
        <f>F90</f>
        <v>0</v>
      </c>
      <c r="G99" s="43">
        <f>G90</f>
        <v>0</v>
      </c>
      <c r="H99" s="5"/>
    </row>
    <row r="100" spans="1:8" x14ac:dyDescent="0.2">
      <c r="A100" s="42" t="s">
        <v>88</v>
      </c>
      <c r="B100" s="185" t="s">
        <v>90</v>
      </c>
      <c r="C100" s="186"/>
      <c r="D100" s="186"/>
      <c r="E100" s="186"/>
      <c r="F100" s="50">
        <f>F96</f>
        <v>0</v>
      </c>
      <c r="G100" s="43">
        <f>G93</f>
        <v>0</v>
      </c>
      <c r="H100" s="5"/>
    </row>
    <row r="101" spans="1:8" x14ac:dyDescent="0.2">
      <c r="A101" s="151" t="s">
        <v>92</v>
      </c>
      <c r="B101" s="152"/>
      <c r="C101" s="152"/>
      <c r="D101" s="152"/>
      <c r="E101" s="152"/>
      <c r="F101" s="153"/>
      <c r="G101" s="22">
        <f>SUM(G98:G100)</f>
        <v>0</v>
      </c>
      <c r="H101" s="5"/>
    </row>
    <row r="102" spans="1:8" x14ac:dyDescent="0.2">
      <c r="A102" s="157" t="s">
        <v>93</v>
      </c>
      <c r="B102" s="158"/>
      <c r="C102" s="158"/>
      <c r="D102" s="158"/>
      <c r="E102" s="158"/>
      <c r="F102" s="159"/>
      <c r="G102" s="160"/>
      <c r="H102" s="5"/>
    </row>
    <row r="103" spans="1:8" x14ac:dyDescent="0.2">
      <c r="A103" s="36" t="s">
        <v>30</v>
      </c>
      <c r="B103" s="130" t="s">
        <v>135</v>
      </c>
      <c r="C103" s="107"/>
      <c r="D103" s="107"/>
      <c r="E103" s="39">
        <v>0</v>
      </c>
      <c r="F103" s="10">
        <v>1</v>
      </c>
      <c r="G103" s="21">
        <f t="shared" ref="G103:G105" si="4">ROUND((E103*F103),2)</f>
        <v>0</v>
      </c>
      <c r="H103" s="5"/>
    </row>
    <row r="104" spans="1:8" x14ac:dyDescent="0.2">
      <c r="A104" s="23" t="s">
        <v>31</v>
      </c>
      <c r="B104" s="130" t="s">
        <v>135</v>
      </c>
      <c r="C104" s="8"/>
      <c r="D104" s="8"/>
      <c r="E104" s="39">
        <v>0</v>
      </c>
      <c r="F104" s="12">
        <v>1</v>
      </c>
      <c r="G104" s="21">
        <f t="shared" si="4"/>
        <v>0</v>
      </c>
      <c r="H104" s="5"/>
    </row>
    <row r="105" spans="1:8" x14ac:dyDescent="0.2">
      <c r="A105" s="23" t="s">
        <v>32</v>
      </c>
      <c r="B105" s="130" t="s">
        <v>135</v>
      </c>
      <c r="C105" s="8"/>
      <c r="D105" s="8"/>
      <c r="E105" s="39">
        <v>0</v>
      </c>
      <c r="F105" s="11">
        <v>1</v>
      </c>
      <c r="G105" s="21">
        <f t="shared" si="4"/>
        <v>0</v>
      </c>
      <c r="H105" s="5"/>
    </row>
    <row r="106" spans="1:8" x14ac:dyDescent="0.2">
      <c r="A106" s="151" t="s">
        <v>94</v>
      </c>
      <c r="B106" s="152"/>
      <c r="C106" s="152"/>
      <c r="D106" s="152"/>
      <c r="E106" s="152"/>
      <c r="F106" s="153"/>
      <c r="G106" s="22">
        <f>SUM(G103:G105)</f>
        <v>0</v>
      </c>
      <c r="H106" s="5"/>
    </row>
    <row r="107" spans="1:8" x14ac:dyDescent="0.2">
      <c r="A107" s="157" t="s">
        <v>95</v>
      </c>
      <c r="B107" s="158"/>
      <c r="C107" s="158"/>
      <c r="D107" s="158"/>
      <c r="E107" s="158"/>
      <c r="F107" s="159"/>
      <c r="G107" s="160"/>
      <c r="H107" s="5"/>
    </row>
    <row r="108" spans="1:8" s="6" customFormat="1" x14ac:dyDescent="0.2">
      <c r="A108" s="16">
        <v>3</v>
      </c>
      <c r="B108" s="44" t="s">
        <v>96</v>
      </c>
      <c r="C108" s="44"/>
      <c r="D108" s="44"/>
      <c r="E108" s="44"/>
      <c r="F108" s="44"/>
      <c r="G108" s="45"/>
      <c r="H108" s="5"/>
    </row>
    <row r="109" spans="1:8" x14ac:dyDescent="0.2">
      <c r="A109" s="36" t="s">
        <v>30</v>
      </c>
      <c r="B109" s="183" t="s">
        <v>97</v>
      </c>
      <c r="C109" s="184"/>
      <c r="D109" s="184"/>
      <c r="E109" s="184"/>
      <c r="F109" s="13">
        <v>0</v>
      </c>
      <c r="G109" s="37">
        <f>ROUND(G123*F109,2)</f>
        <v>0</v>
      </c>
      <c r="H109" s="5"/>
    </row>
    <row r="110" spans="1:8" x14ac:dyDescent="0.2">
      <c r="A110" s="23" t="s">
        <v>31</v>
      </c>
      <c r="B110" s="163" t="s">
        <v>98</v>
      </c>
      <c r="C110" s="164"/>
      <c r="D110" s="164"/>
      <c r="E110" s="164"/>
      <c r="F110" s="14">
        <v>0</v>
      </c>
      <c r="G110" s="24">
        <f>ROUND(((G123+G109)*F110),2)</f>
        <v>0</v>
      </c>
      <c r="H110" s="5"/>
    </row>
    <row r="111" spans="1:8" x14ac:dyDescent="0.2">
      <c r="A111" s="23" t="s">
        <v>32</v>
      </c>
      <c r="B111" s="249" t="s">
        <v>99</v>
      </c>
      <c r="C111" s="250"/>
      <c r="D111" s="250"/>
      <c r="E111" s="250"/>
      <c r="F111" s="14"/>
      <c r="G111" s="24"/>
      <c r="H111" s="5"/>
    </row>
    <row r="112" spans="1:8" x14ac:dyDescent="0.2">
      <c r="A112" s="23" t="s">
        <v>103</v>
      </c>
      <c r="B112" s="163" t="s">
        <v>100</v>
      </c>
      <c r="C112" s="164"/>
      <c r="D112" s="164"/>
      <c r="E112" s="164"/>
      <c r="F112" s="14">
        <v>0</v>
      </c>
      <c r="G112" s="24">
        <f ca="1">ROUND(G$127*F112,2)</f>
        <v>0</v>
      </c>
      <c r="H112" s="5"/>
    </row>
    <row r="113" spans="1:8" s="3" customFormat="1" x14ac:dyDescent="0.2">
      <c r="A113" s="23" t="s">
        <v>104</v>
      </c>
      <c r="B113" s="163" t="s">
        <v>101</v>
      </c>
      <c r="C113" s="164"/>
      <c r="D113" s="164"/>
      <c r="E113" s="164"/>
      <c r="F113" s="14">
        <v>0</v>
      </c>
      <c r="G113" s="24">
        <f ca="1">ROUND(G$127*F113,2)</f>
        <v>0</v>
      </c>
      <c r="H113" s="5"/>
    </row>
    <row r="114" spans="1:8" x14ac:dyDescent="0.2">
      <c r="A114" s="23" t="s">
        <v>105</v>
      </c>
      <c r="B114" s="163" t="s">
        <v>102</v>
      </c>
      <c r="C114" s="164"/>
      <c r="D114" s="164"/>
      <c r="E114" s="164"/>
      <c r="F114" s="14">
        <v>0</v>
      </c>
      <c r="G114" s="24">
        <f ca="1">ROUND(G$127*F114,2)</f>
        <v>0</v>
      </c>
      <c r="H114" s="5"/>
    </row>
    <row r="115" spans="1:8" x14ac:dyDescent="0.2">
      <c r="A115" s="23"/>
      <c r="B115" s="161" t="s">
        <v>117</v>
      </c>
      <c r="C115" s="162"/>
      <c r="D115" s="162"/>
      <c r="E115" s="162"/>
      <c r="F115" s="51">
        <f>SUM(F112:F114)</f>
        <v>0</v>
      </c>
      <c r="G115" s="52">
        <f ca="1">SUM(G112:G114)</f>
        <v>0</v>
      </c>
      <c r="H115" s="5">
        <f ca="1">ROUND(G127*F115,2)</f>
        <v>0</v>
      </c>
    </row>
    <row r="116" spans="1:8" x14ac:dyDescent="0.2">
      <c r="A116" s="151" t="s">
        <v>114</v>
      </c>
      <c r="B116" s="152"/>
      <c r="C116" s="152"/>
      <c r="D116" s="152"/>
      <c r="E116" s="152"/>
      <c r="F116" s="46">
        <f>SUM(F109,F110,F115)</f>
        <v>0</v>
      </c>
      <c r="G116" s="47">
        <f ca="1">SUM(G109:G114)</f>
        <v>0</v>
      </c>
      <c r="H116" s="5"/>
    </row>
    <row r="117" spans="1:8" x14ac:dyDescent="0.2">
      <c r="A117" s="157" t="s">
        <v>107</v>
      </c>
      <c r="B117" s="158"/>
      <c r="C117" s="158"/>
      <c r="D117" s="158"/>
      <c r="E117" s="158"/>
      <c r="F117" s="159"/>
      <c r="G117" s="160"/>
      <c r="H117" s="5"/>
    </row>
    <row r="118" spans="1:8" x14ac:dyDescent="0.2">
      <c r="A118" s="40" t="s">
        <v>30</v>
      </c>
      <c r="B118" s="165" t="s">
        <v>108</v>
      </c>
      <c r="C118" s="166"/>
      <c r="D118" s="166"/>
      <c r="E118" s="166"/>
      <c r="F118" s="167"/>
      <c r="G118" s="41">
        <f>G32</f>
        <v>0</v>
      </c>
      <c r="H118" s="5"/>
    </row>
    <row r="119" spans="1:8" x14ac:dyDescent="0.2">
      <c r="A119" s="42" t="s">
        <v>31</v>
      </c>
      <c r="B119" s="154" t="s">
        <v>109</v>
      </c>
      <c r="C119" s="155"/>
      <c r="D119" s="155"/>
      <c r="E119" s="155"/>
      <c r="F119" s="156"/>
      <c r="G119" s="43">
        <f>G66</f>
        <v>0</v>
      </c>
      <c r="H119" s="5"/>
    </row>
    <row r="120" spans="1:8" x14ac:dyDescent="0.2">
      <c r="A120" s="42" t="s">
        <v>32</v>
      </c>
      <c r="B120" s="154" t="s">
        <v>110</v>
      </c>
      <c r="C120" s="155"/>
      <c r="D120" s="155"/>
      <c r="E120" s="155"/>
      <c r="F120" s="156"/>
      <c r="G120" s="43">
        <f>G75</f>
        <v>0</v>
      </c>
      <c r="H120" s="5"/>
    </row>
    <row r="121" spans="1:8" x14ac:dyDescent="0.2">
      <c r="A121" s="42" t="s">
        <v>33</v>
      </c>
      <c r="B121" s="154" t="s">
        <v>76</v>
      </c>
      <c r="C121" s="155"/>
      <c r="D121" s="155"/>
      <c r="E121" s="155"/>
      <c r="F121" s="156"/>
      <c r="G121" s="43">
        <f>G101</f>
        <v>0</v>
      </c>
      <c r="H121" s="5"/>
    </row>
    <row r="122" spans="1:8" x14ac:dyDescent="0.2">
      <c r="A122" s="42" t="s">
        <v>34</v>
      </c>
      <c r="B122" s="154" t="s">
        <v>111</v>
      </c>
      <c r="C122" s="155"/>
      <c r="D122" s="155"/>
      <c r="E122" s="155"/>
      <c r="F122" s="156"/>
      <c r="G122" s="43">
        <f>G106</f>
        <v>0</v>
      </c>
      <c r="H122" s="5"/>
    </row>
    <row r="123" spans="1:8" x14ac:dyDescent="0.2">
      <c r="A123" s="42"/>
      <c r="B123" s="168" t="s">
        <v>113</v>
      </c>
      <c r="C123" s="169"/>
      <c r="D123" s="169"/>
      <c r="E123" s="169"/>
      <c r="F123" s="170"/>
      <c r="G123" s="43">
        <f>SUM(G118:G122)</f>
        <v>0</v>
      </c>
      <c r="H123" s="5"/>
    </row>
    <row r="124" spans="1:8" x14ac:dyDescent="0.2">
      <c r="A124" s="42" t="s">
        <v>35</v>
      </c>
      <c r="B124" s="171" t="s">
        <v>112</v>
      </c>
      <c r="C124" s="172"/>
      <c r="D124" s="172"/>
      <c r="E124" s="172"/>
      <c r="F124" s="173"/>
      <c r="G124" s="43">
        <f ca="1">G116</f>
        <v>0</v>
      </c>
      <c r="H124" s="5"/>
    </row>
    <row r="125" spans="1:8" x14ac:dyDescent="0.2">
      <c r="A125" s="151" t="s">
        <v>106</v>
      </c>
      <c r="B125" s="152"/>
      <c r="C125" s="152"/>
      <c r="D125" s="152"/>
      <c r="E125" s="152"/>
      <c r="F125" s="153"/>
      <c r="G125" s="22">
        <f ca="1">SUM(G123:G124)</f>
        <v>0</v>
      </c>
      <c r="H125" s="5">
        <f ca="1">SUM(G118:G124)-G123</f>
        <v>0</v>
      </c>
    </row>
    <row r="126" spans="1:8" x14ac:dyDescent="0.2">
      <c r="A126" s="251" t="s">
        <v>14</v>
      </c>
      <c r="B126" s="252"/>
      <c r="C126" s="252"/>
      <c r="D126" s="252"/>
      <c r="E126" s="252"/>
      <c r="F126" s="252"/>
      <c r="G126" s="253"/>
      <c r="H126" s="5"/>
    </row>
    <row r="127" spans="1:8" x14ac:dyDescent="0.2">
      <c r="A127" s="60"/>
      <c r="B127" s="61" t="s">
        <v>115</v>
      </c>
      <c r="C127" s="61"/>
      <c r="D127" s="61"/>
      <c r="E127" s="61"/>
      <c r="F127" s="62"/>
      <c r="G127" s="63">
        <f ca="1">G125</f>
        <v>0</v>
      </c>
      <c r="H127" s="5"/>
    </row>
    <row r="128" spans="1:8" x14ac:dyDescent="0.2">
      <c r="A128" s="64"/>
      <c r="B128" s="65" t="s">
        <v>116</v>
      </c>
      <c r="C128" s="65"/>
      <c r="D128" s="65"/>
      <c r="E128" s="65"/>
      <c r="F128" s="66">
        <f>F19</f>
        <v>1</v>
      </c>
      <c r="G128" s="67">
        <f ca="1">G127*F128</f>
        <v>0</v>
      </c>
      <c r="H128" s="5"/>
    </row>
    <row r="129" spans="1:8" s="7" customFormat="1" x14ac:dyDescent="0.2">
      <c r="A129" s="72"/>
      <c r="B129" s="254" t="s">
        <v>15</v>
      </c>
      <c r="C129" s="254"/>
      <c r="D129" s="254"/>
      <c r="E129" s="254"/>
      <c r="F129" s="68">
        <f>F20</f>
        <v>10</v>
      </c>
      <c r="G129" s="69">
        <f ca="1">G128*F129</f>
        <v>0</v>
      </c>
      <c r="H129" s="5"/>
    </row>
    <row r="130" spans="1:8" s="7" customFormat="1" ht="13.5" thickBot="1" x14ac:dyDescent="0.25">
      <c r="A130" s="73"/>
      <c r="B130" s="248" t="s">
        <v>146</v>
      </c>
      <c r="C130" s="248"/>
      <c r="D130" s="248"/>
      <c r="E130" s="248"/>
      <c r="F130" s="70">
        <v>12</v>
      </c>
      <c r="G130" s="71">
        <f ca="1">G129*F130</f>
        <v>0</v>
      </c>
      <c r="H130" s="5"/>
    </row>
    <row r="131" spans="1:8" x14ac:dyDescent="0.2">
      <c r="F131" s="8"/>
    </row>
    <row r="138" spans="1:8" x14ac:dyDescent="0.2">
      <c r="G138" s="59"/>
    </row>
  </sheetData>
  <mergeCells count="138">
    <mergeCell ref="B130:E130"/>
    <mergeCell ref="B87:E87"/>
    <mergeCell ref="B88:E88"/>
    <mergeCell ref="B89:E89"/>
    <mergeCell ref="A90:E90"/>
    <mergeCell ref="B83:E83"/>
    <mergeCell ref="A75:E75"/>
    <mergeCell ref="A84:E84"/>
    <mergeCell ref="A76:G76"/>
    <mergeCell ref="B86:E86"/>
    <mergeCell ref="B82:E82"/>
    <mergeCell ref="A85:G85"/>
    <mergeCell ref="A107:G107"/>
    <mergeCell ref="B109:E109"/>
    <mergeCell ref="B110:E110"/>
    <mergeCell ref="B111:E111"/>
    <mergeCell ref="B112:E112"/>
    <mergeCell ref="A126:G126"/>
    <mergeCell ref="B129:E129"/>
    <mergeCell ref="A93:E93"/>
    <mergeCell ref="A94:G94"/>
    <mergeCell ref="B95:E95"/>
    <mergeCell ref="A32:F32"/>
    <mergeCell ref="A33:G33"/>
    <mergeCell ref="A67:G67"/>
    <mergeCell ref="A61:F61"/>
    <mergeCell ref="A17:E17"/>
    <mergeCell ref="A19:E19"/>
    <mergeCell ref="A20:E20"/>
    <mergeCell ref="A21:E21"/>
    <mergeCell ref="F21:G21"/>
    <mergeCell ref="F19:G19"/>
    <mergeCell ref="F20:G20"/>
    <mergeCell ref="F18:G18"/>
    <mergeCell ref="A22:G22"/>
    <mergeCell ref="B59:D59"/>
    <mergeCell ref="A18:E18"/>
    <mergeCell ref="B35:E35"/>
    <mergeCell ref="B24:E24"/>
    <mergeCell ref="B25:E25"/>
    <mergeCell ref="B26:E26"/>
    <mergeCell ref="B60:D60"/>
    <mergeCell ref="B56:D56"/>
    <mergeCell ref="B55:D55"/>
    <mergeCell ref="B58:D58"/>
    <mergeCell ref="A34:G34"/>
    <mergeCell ref="A50:G50"/>
    <mergeCell ref="B27:E27"/>
    <mergeCell ref="B28:E28"/>
    <mergeCell ref="A1:G1"/>
    <mergeCell ref="A4:G4"/>
    <mergeCell ref="A3:G3"/>
    <mergeCell ref="F6:G6"/>
    <mergeCell ref="A6:E6"/>
    <mergeCell ref="A5:E5"/>
    <mergeCell ref="F5:G5"/>
    <mergeCell ref="F2:G2"/>
    <mergeCell ref="A2:C2"/>
    <mergeCell ref="A12:G12"/>
    <mergeCell ref="F13:G13"/>
    <mergeCell ref="F14:G14"/>
    <mergeCell ref="F16:G16"/>
    <mergeCell ref="A13:E13"/>
    <mergeCell ref="A14:E14"/>
    <mergeCell ref="A15:E15"/>
    <mergeCell ref="A16:E16"/>
    <mergeCell ref="A7:G7"/>
    <mergeCell ref="A10:E10"/>
    <mergeCell ref="A23:G23"/>
    <mergeCell ref="B47:E47"/>
    <mergeCell ref="B57:D57"/>
    <mergeCell ref="B46:E46"/>
    <mergeCell ref="A62:G62"/>
    <mergeCell ref="B51:D51"/>
    <mergeCell ref="B52:D52"/>
    <mergeCell ref="A49:E49"/>
    <mergeCell ref="A8:E8"/>
    <mergeCell ref="F10:G10"/>
    <mergeCell ref="F9:G9"/>
    <mergeCell ref="A9:E9"/>
    <mergeCell ref="F15:G15"/>
    <mergeCell ref="B29:E29"/>
    <mergeCell ref="B30:E30"/>
    <mergeCell ref="B31:E31"/>
    <mergeCell ref="A11:E11"/>
    <mergeCell ref="F8:G8"/>
    <mergeCell ref="F11:G11"/>
    <mergeCell ref="F17:G17"/>
    <mergeCell ref="B54:D54"/>
    <mergeCell ref="B53:D53"/>
    <mergeCell ref="A39:E39"/>
    <mergeCell ref="B36:E36"/>
    <mergeCell ref="B37:E37"/>
    <mergeCell ref="A40:G40"/>
    <mergeCell ref="B48:E48"/>
    <mergeCell ref="B42:E42"/>
    <mergeCell ref="B43:E43"/>
    <mergeCell ref="B41:E41"/>
    <mergeCell ref="B44:E44"/>
    <mergeCell ref="B45:E45"/>
    <mergeCell ref="A101:F101"/>
    <mergeCell ref="B64:E64"/>
    <mergeCell ref="B63:E63"/>
    <mergeCell ref="B98:E98"/>
    <mergeCell ref="B99:E99"/>
    <mergeCell ref="B100:E100"/>
    <mergeCell ref="A91:G91"/>
    <mergeCell ref="A96:E96"/>
    <mergeCell ref="A97:G97"/>
    <mergeCell ref="A77:G77"/>
    <mergeCell ref="B78:E78"/>
    <mergeCell ref="B79:E79"/>
    <mergeCell ref="B80:E80"/>
    <mergeCell ref="B81:E81"/>
    <mergeCell ref="B70:E70"/>
    <mergeCell ref="B71:E71"/>
    <mergeCell ref="B72:E72"/>
    <mergeCell ref="B73:E73"/>
    <mergeCell ref="A66:F66"/>
    <mergeCell ref="B65:F65"/>
    <mergeCell ref="A106:F106"/>
    <mergeCell ref="A125:F125"/>
    <mergeCell ref="A116:E116"/>
    <mergeCell ref="A117:G117"/>
    <mergeCell ref="B115:E115"/>
    <mergeCell ref="A102:G102"/>
    <mergeCell ref="B113:E113"/>
    <mergeCell ref="B114:E114"/>
    <mergeCell ref="B118:F118"/>
    <mergeCell ref="B119:F119"/>
    <mergeCell ref="B120:F120"/>
    <mergeCell ref="B121:F121"/>
    <mergeCell ref="B122:F122"/>
    <mergeCell ref="B123:F123"/>
    <mergeCell ref="B124:F124"/>
    <mergeCell ref="B69:E69"/>
    <mergeCell ref="B74:E74"/>
    <mergeCell ref="B92:E92"/>
  </mergeCells>
  <printOptions horizontalCentered="1"/>
  <pageMargins left="0.98425196850393704" right="0.98425196850393704" top="0.47244094488188981" bottom="0.59055118110236227" header="0.23622047244094491" footer="0.19685039370078741"/>
  <pageSetup paperSize="9" scale="85" firstPageNumber="0" fitToHeight="2" orientation="portrait" r:id="rId1"/>
  <headerFooter>
    <oddHeader>&amp;R&amp;9Planilha Modelo</oddHeader>
    <oddFooter>&amp;C&amp;A - Pág. &amp;P</oddFooter>
  </headerFooter>
  <rowBreaks count="1" manualBreakCount="1">
    <brk id="66"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L72"/>
  <sheetViews>
    <sheetView windowProtection="1" view="pageBreakPreview" zoomScaleNormal="100" zoomScaleSheetLayoutView="100" workbookViewId="0">
      <pane xSplit="5" topLeftCell="F1" activePane="topRight" state="frozen"/>
      <selection activeCell="B4" sqref="B4"/>
      <selection pane="topRight" activeCell="B5" sqref="B5"/>
    </sheetView>
  </sheetViews>
  <sheetFormatPr defaultRowHeight="16.5" x14ac:dyDescent="0.3"/>
  <cols>
    <col min="1" max="1" width="1.7109375" style="75" customWidth="1"/>
    <col min="2" max="2" width="17" style="9" customWidth="1"/>
    <col min="3" max="3" width="24.5703125" style="9" bestFit="1" customWidth="1"/>
    <col min="4" max="4" width="25.5703125" style="9" customWidth="1"/>
    <col min="5" max="7" width="7.140625" style="9" customWidth="1"/>
    <col min="8" max="8" width="12.42578125" style="9" customWidth="1"/>
    <col min="9" max="9" width="14.28515625" style="9" bestFit="1" customWidth="1"/>
    <col min="10" max="10" width="16.28515625" style="9" customWidth="1"/>
    <col min="11" max="11" width="19.5703125" style="9" bestFit="1" customWidth="1"/>
    <col min="12" max="12" width="11.85546875" style="9" bestFit="1" customWidth="1"/>
    <col min="13" max="16384" width="9.140625" style="9"/>
  </cols>
  <sheetData>
    <row r="1" spans="1:12" s="1" customFormat="1" ht="20.100000000000001" customHeight="1" x14ac:dyDescent="0.2">
      <c r="A1" s="2"/>
      <c r="B1" s="259" t="s">
        <v>190</v>
      </c>
      <c r="C1" s="260"/>
      <c r="D1" s="260"/>
      <c r="E1" s="260"/>
      <c r="F1" s="260"/>
      <c r="G1" s="260"/>
      <c r="H1" s="260"/>
      <c r="I1" s="260"/>
      <c r="J1" s="261"/>
    </row>
    <row r="2" spans="1:12" s="1" customFormat="1" ht="38.1" customHeight="1" x14ac:dyDescent="0.2">
      <c r="A2" s="84"/>
      <c r="B2" s="268" t="s">
        <v>182</v>
      </c>
      <c r="C2" s="269"/>
      <c r="D2" s="269"/>
      <c r="E2" s="269"/>
      <c r="F2" s="269"/>
      <c r="G2" s="269"/>
      <c r="H2" s="269"/>
      <c r="I2" s="269"/>
      <c r="J2" s="270"/>
    </row>
    <row r="3" spans="1:12" s="1" customFormat="1" ht="20.100000000000001" customHeight="1" thickBot="1" x14ac:dyDescent="0.25">
      <c r="A3" s="2"/>
      <c r="B3" s="262" t="s">
        <v>191</v>
      </c>
      <c r="C3" s="263"/>
      <c r="D3" s="263"/>
      <c r="E3" s="263"/>
      <c r="F3" s="263"/>
      <c r="G3" s="263"/>
      <c r="H3" s="263"/>
      <c r="I3" s="263"/>
      <c r="J3" s="264"/>
    </row>
    <row r="4" spans="1:12" ht="27.75" thickBot="1" x14ac:dyDescent="0.35">
      <c r="B4" s="265" t="s">
        <v>16</v>
      </c>
      <c r="C4" s="266"/>
      <c r="D4" s="267"/>
      <c r="E4" s="127" t="s">
        <v>119</v>
      </c>
      <c r="F4" s="127" t="s">
        <v>120</v>
      </c>
      <c r="G4" s="127" t="s">
        <v>18</v>
      </c>
      <c r="H4" s="128" t="s">
        <v>121</v>
      </c>
      <c r="I4" s="127" t="s">
        <v>122</v>
      </c>
      <c r="J4" s="129" t="s">
        <v>189</v>
      </c>
    </row>
    <row r="5" spans="1:12" ht="17.25" thickBot="1" x14ac:dyDescent="0.35">
      <c r="B5" s="104" t="str">
        <f>'Digitador DIU - ETSP'!F14</f>
        <v>Digitador</v>
      </c>
      <c r="C5" s="105" t="str">
        <f>'Digitador DIU - ETSP'!F18</f>
        <v>30 Horas Semanais</v>
      </c>
      <c r="D5" s="105" t="str">
        <f>'Digitador DIU - ETSP'!F6</f>
        <v>SÃO PAULO/SP</v>
      </c>
      <c r="E5" s="106">
        <f>'Digitador DIU - ETSP'!F19</f>
        <v>1</v>
      </c>
      <c r="F5" s="106">
        <f>'Digitador DIU - ETSP'!F20</f>
        <v>10</v>
      </c>
      <c r="G5" s="106">
        <f t="shared" ref="G5" si="0">E5*F5</f>
        <v>10</v>
      </c>
      <c r="H5" s="82">
        <f ca="1">'Digitador DIU - ETSP'!G128</f>
        <v>0</v>
      </c>
      <c r="I5" s="82">
        <f ca="1">H5*F5</f>
        <v>0</v>
      </c>
      <c r="J5" s="83">
        <f ca="1">I5*12</f>
        <v>0</v>
      </c>
    </row>
    <row r="6" spans="1:12" s="77" customFormat="1" thickBot="1" x14ac:dyDescent="0.3">
      <c r="B6" s="257" t="s">
        <v>17</v>
      </c>
      <c r="C6" s="258"/>
      <c r="D6" s="258"/>
      <c r="E6" s="78"/>
      <c r="F6" s="81">
        <f>SUM(F5)</f>
        <v>10</v>
      </c>
      <c r="G6" s="81">
        <f>SUM(G5)</f>
        <v>10</v>
      </c>
      <c r="H6" s="79"/>
      <c r="I6" s="87">
        <f ca="1">SUM(I5)</f>
        <v>0</v>
      </c>
      <c r="J6" s="88">
        <f ca="1">I6*12</f>
        <v>0</v>
      </c>
      <c r="K6" s="76"/>
      <c r="L6" s="80"/>
    </row>
    <row r="7" spans="1:12" x14ac:dyDescent="0.3">
      <c r="K7" s="85"/>
    </row>
    <row r="9" spans="1:12" x14ac:dyDescent="0.3">
      <c r="K9" s="86"/>
    </row>
    <row r="10" spans="1:12" x14ac:dyDescent="0.3">
      <c r="K10" s="86"/>
    </row>
    <row r="72" spans="5:5" x14ac:dyDescent="0.3">
      <c r="E72" s="9">
        <v>0</v>
      </c>
    </row>
  </sheetData>
  <mergeCells count="5">
    <mergeCell ref="B6:D6"/>
    <mergeCell ref="B1:J1"/>
    <mergeCell ref="B3:J3"/>
    <mergeCell ref="B4:D4"/>
    <mergeCell ref="B2:J2"/>
  </mergeCells>
  <printOptions horizontalCentered="1"/>
  <pageMargins left="0.98425196850393704" right="0.98425196850393704" top="1.4960629921259843" bottom="0.78740157480314965" header="0.94488188976377963" footer="0.27559055118110237"/>
  <pageSetup paperSize="9" scale="96" firstPageNumber="0" orientation="landscape" r:id="rId1"/>
  <headerFooter>
    <oddHeader>&amp;RPlanilha Modelo</oddHeader>
    <oddFooter>&amp;C&amp;A - Pág.&amp;P</oddFooter>
  </headerFooter>
  <ignoredErrors>
    <ignoredError sqref="B5:H5 B6:E6 J6 I5:J5 H6"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Observações</vt:lpstr>
      <vt:lpstr>Digitador DIU - ETSP</vt:lpstr>
      <vt:lpstr>Resumo Geral</vt:lpstr>
      <vt:lpstr>'Digitador DIU - ETSP'!Area_de_impressao</vt:lpstr>
      <vt:lpstr>'Resumo Geral'!Area_de_impressao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Rosiane de Oliveira</dc:creator>
  <cp:lastModifiedBy>Ricardo Yutaka Yamada</cp:lastModifiedBy>
  <cp:revision>0</cp:revision>
  <cp:lastPrinted>2023-11-27T19:35:00Z</cp:lastPrinted>
  <dcterms:created xsi:type="dcterms:W3CDTF">2013-10-22T12:23:02Z</dcterms:created>
  <dcterms:modified xsi:type="dcterms:W3CDTF">2023-12-27T11:56:48Z</dcterms:modified>
</cp:coreProperties>
</file>