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defaultThemeVersion="153222"/>
  <mc:AlternateContent xmlns:mc="http://schemas.openxmlformats.org/markup-compatibility/2006">
    <mc:Choice Requires="x15">
      <x15ac:absPath xmlns:x15ac="http://schemas.microsoft.com/office/spreadsheetml/2010/11/ac" url="Z:\DELCO\SEAPL Planilhas\Planilhas\043_23 Portaria ETSP\1. Instrução\"/>
    </mc:Choice>
  </mc:AlternateContent>
  <workbookProtection lockWindows="1"/>
  <bookViews>
    <workbookView xWindow="0" yWindow="0" windowWidth="16380" windowHeight="8190" tabRatio="932"/>
  </bookViews>
  <sheets>
    <sheet name="Observações" sheetId="51" r:id="rId1"/>
    <sheet name="Insumos Diversos" sheetId="64" r:id="rId2"/>
    <sheet name="Porteiro DIU - ETSP" sheetId="3" r:id="rId3"/>
    <sheet name="Supervidor DIU - ETSP" sheetId="12" r:id="rId4"/>
    <sheet name="Porteiro NOT - ETSP" sheetId="53" r:id="rId5"/>
    <sheet name="Supervisor NOT - ETSP" sheetId="13" r:id="rId6"/>
    <sheet name="Resumo Geral" sheetId="7" r:id="rId7"/>
  </sheets>
  <definedNames>
    <definedName name="_xlnm.Print_Area" localSheetId="1">'Insumos Diversos'!$B$1:$G$38</definedName>
    <definedName name="_xlnm.Print_Area" localSheetId="2">'Porteiro DIU - ETSP'!$A$1:$G$140</definedName>
    <definedName name="_xlnm.Print_Area" localSheetId="4">'Porteiro NOT - ETSP'!$A$1:$G$140</definedName>
    <definedName name="_xlnm.Print_Area" localSheetId="6">'Resumo Geral'!$B$1:$J$11</definedName>
    <definedName name="_xlnm.Print_Area" localSheetId="3">'Supervidor DIU - ETSP'!$A$1:$G$140</definedName>
    <definedName name="_xlnm.Print_Area" localSheetId="5">'Supervisor NOT - ETSP'!$A$1:$G$140</definedName>
  </definedNames>
  <calcPr calcId="152511" iterate="1"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5" i="13" l="1"/>
  <c r="F100" i="12"/>
  <c r="F96" i="12"/>
  <c r="F96" i="3"/>
  <c r="F100" i="3"/>
  <c r="F100" i="53"/>
  <c r="F96" i="53"/>
  <c r="F96" i="13"/>
  <c r="F100" i="13"/>
  <c r="F88" i="13" l="1"/>
  <c r="F85" i="13"/>
  <c r="F83" i="13"/>
  <c r="F82" i="13"/>
  <c r="F81" i="13"/>
  <c r="F74" i="13"/>
  <c r="F73" i="13"/>
  <c r="F71" i="13"/>
  <c r="F38" i="13"/>
  <c r="F30" i="13"/>
  <c r="F88" i="53"/>
  <c r="F85" i="53"/>
  <c r="F83" i="53"/>
  <c r="F82" i="53"/>
  <c r="F81" i="53"/>
  <c r="F74" i="53"/>
  <c r="F73" i="53"/>
  <c r="F71" i="53"/>
  <c r="F38" i="53"/>
  <c r="F30" i="53"/>
  <c r="F88" i="12"/>
  <c r="F85" i="12"/>
  <c r="F83" i="12"/>
  <c r="F82" i="12"/>
  <c r="F81" i="12"/>
  <c r="F74" i="12"/>
  <c r="F73" i="12"/>
  <c r="F71" i="12"/>
  <c r="F38" i="12"/>
  <c r="B110" i="3"/>
  <c r="F89" i="3"/>
  <c r="F88" i="3"/>
  <c r="F85" i="3"/>
  <c r="F83" i="3"/>
  <c r="F82" i="3"/>
  <c r="F81" i="3"/>
  <c r="F75" i="3"/>
  <c r="F74" i="3"/>
  <c r="F73" i="3"/>
  <c r="F72" i="3"/>
  <c r="F71" i="3"/>
  <c r="F38" i="3"/>
  <c r="G26" i="64" l="1"/>
  <c r="G27" i="64"/>
  <c r="G28" i="64"/>
  <c r="G29" i="64"/>
  <c r="G30" i="64"/>
  <c r="G25" i="64"/>
  <c r="G19" i="64" l="1"/>
  <c r="F98" i="3" l="1"/>
  <c r="F9" i="7" l="1"/>
  <c r="F8" i="7"/>
  <c r="E9" i="7"/>
  <c r="E8" i="7"/>
  <c r="D9" i="7"/>
  <c r="D8" i="7"/>
  <c r="F6" i="7"/>
  <c r="F5" i="7"/>
  <c r="E6" i="7"/>
  <c r="E5" i="7"/>
  <c r="C9" i="7"/>
  <c r="C8" i="7"/>
  <c r="D6" i="7"/>
  <c r="D5" i="7"/>
  <c r="C6" i="7"/>
  <c r="B9" i="7"/>
  <c r="B8" i="7"/>
  <c r="B6" i="7"/>
  <c r="B5" i="7"/>
  <c r="B110" i="12"/>
  <c r="F7" i="7" l="1"/>
  <c r="G6" i="7"/>
  <c r="G21" i="64" l="1"/>
  <c r="G17" i="64"/>
  <c r="B110" i="53" l="1"/>
  <c r="B110" i="13"/>
  <c r="B109" i="12"/>
  <c r="B109" i="53"/>
  <c r="B109" i="13"/>
  <c r="B109" i="3"/>
  <c r="B108" i="12"/>
  <c r="B108" i="53"/>
  <c r="B108" i="13"/>
  <c r="B108" i="3"/>
  <c r="G20" i="64"/>
  <c r="G7" i="64"/>
  <c r="G8" i="64"/>
  <c r="G9" i="64"/>
  <c r="G10" i="64"/>
  <c r="G11" i="64"/>
  <c r="G18" i="64"/>
  <c r="G12" i="64"/>
  <c r="G13" i="64"/>
  <c r="G6" i="64"/>
  <c r="G31" i="64" l="1"/>
  <c r="G14" i="64"/>
  <c r="E108" i="3" s="1"/>
  <c r="G22" i="64"/>
  <c r="E109" i="3" s="1"/>
  <c r="E109" i="53" l="1"/>
  <c r="E109" i="13"/>
  <c r="E109" i="12"/>
  <c r="E108" i="13"/>
  <c r="E108" i="53"/>
  <c r="E108" i="12"/>
  <c r="G9" i="7" l="1"/>
  <c r="F30" i="12" l="1"/>
  <c r="F30" i="3"/>
  <c r="F31" i="12"/>
  <c r="G31" i="12" s="1"/>
  <c r="F31" i="13"/>
  <c r="G31" i="13" s="1"/>
  <c r="F31" i="3"/>
  <c r="G31" i="3" s="1"/>
  <c r="F31" i="53" l="1"/>
  <c r="G31" i="53" s="1"/>
  <c r="F139" i="53" l="1"/>
  <c r="F138" i="53"/>
  <c r="F125" i="53"/>
  <c r="F126" i="53" s="1"/>
  <c r="G114" i="53"/>
  <c r="G113" i="53"/>
  <c r="G109" i="53"/>
  <c r="F98" i="53"/>
  <c r="F94" i="53"/>
  <c r="F86" i="53"/>
  <c r="F102" i="53" s="1"/>
  <c r="F72" i="53"/>
  <c r="G62" i="53"/>
  <c r="G61" i="53"/>
  <c r="G60" i="53"/>
  <c r="E59" i="53"/>
  <c r="G59" i="53" s="1"/>
  <c r="E58" i="53"/>
  <c r="G58" i="53" s="1"/>
  <c r="E57" i="53"/>
  <c r="G57" i="53" s="1"/>
  <c r="G56" i="53"/>
  <c r="G55" i="53"/>
  <c r="G54" i="53"/>
  <c r="F51" i="53"/>
  <c r="F90" i="53" s="1"/>
  <c r="F39" i="53"/>
  <c r="G28" i="53"/>
  <c r="G27" i="53"/>
  <c r="G62" i="12"/>
  <c r="G62" i="13"/>
  <c r="G62" i="3"/>
  <c r="G61" i="12"/>
  <c r="G61" i="13"/>
  <c r="G61" i="3"/>
  <c r="G60" i="12"/>
  <c r="G60" i="13"/>
  <c r="G60" i="3"/>
  <c r="G59" i="12"/>
  <c r="G57" i="13"/>
  <c r="G56" i="12"/>
  <c r="G56" i="13"/>
  <c r="G56" i="3"/>
  <c r="G55" i="12"/>
  <c r="G55" i="13"/>
  <c r="G55" i="3"/>
  <c r="G54" i="12"/>
  <c r="G54" i="13"/>
  <c r="G54" i="3"/>
  <c r="E59" i="12"/>
  <c r="E59" i="13"/>
  <c r="G59" i="13" s="1"/>
  <c r="E59" i="3"/>
  <c r="G59" i="3" s="1"/>
  <c r="E58" i="12"/>
  <c r="G58" i="12" s="1"/>
  <c r="E58" i="13"/>
  <c r="G58" i="13" s="1"/>
  <c r="E58" i="3"/>
  <c r="G58" i="3" s="1"/>
  <c r="E57" i="12"/>
  <c r="G57" i="12" s="1"/>
  <c r="E57" i="13"/>
  <c r="E57" i="3"/>
  <c r="G57" i="3" s="1"/>
  <c r="F75" i="53" l="1"/>
  <c r="F77" i="53" s="1"/>
  <c r="F89" i="53"/>
  <c r="F92" i="53" s="1"/>
  <c r="F103" i="53" s="1"/>
  <c r="G53" i="53"/>
  <c r="G63" i="53" s="1"/>
  <c r="G67" i="53" s="1"/>
  <c r="F105" i="53"/>
  <c r="F104" i="53"/>
  <c r="F40" i="53"/>
  <c r="F41" i="53" s="1"/>
  <c r="F65" i="53" s="1"/>
  <c r="F66" i="53"/>
  <c r="G29" i="53"/>
  <c r="G30" i="53" s="1"/>
  <c r="G34" i="53" s="1"/>
  <c r="F99" i="53"/>
  <c r="F95" i="53"/>
  <c r="F98" i="12"/>
  <c r="F98" i="13"/>
  <c r="H100" i="53" l="1"/>
  <c r="G91" i="53"/>
  <c r="G75" i="53"/>
  <c r="G71" i="53"/>
  <c r="G47" i="53"/>
  <c r="G40" i="53"/>
  <c r="G95" i="53"/>
  <c r="G90" i="53"/>
  <c r="G81" i="53"/>
  <c r="G46" i="53"/>
  <c r="G85" i="53"/>
  <c r="G74" i="53"/>
  <c r="H51" i="53"/>
  <c r="G45" i="53"/>
  <c r="G99" i="53"/>
  <c r="G94" i="53"/>
  <c r="G89" i="53"/>
  <c r="G80" i="53"/>
  <c r="G44" i="53"/>
  <c r="G38" i="53"/>
  <c r="G84" i="53"/>
  <c r="H77" i="53"/>
  <c r="G73" i="53"/>
  <c r="G43" i="53"/>
  <c r="G128" i="53"/>
  <c r="G72" i="53"/>
  <c r="G49" i="53"/>
  <c r="G98" i="53"/>
  <c r="H92" i="53"/>
  <c r="G88" i="53"/>
  <c r="G83" i="53"/>
  <c r="G50" i="53"/>
  <c r="H41" i="53"/>
  <c r="G37" i="53"/>
  <c r="H86" i="53"/>
  <c r="G82" i="53"/>
  <c r="G76" i="53"/>
  <c r="G48" i="53"/>
  <c r="G29" i="3"/>
  <c r="G41" i="53" l="1"/>
  <c r="G65" i="53" s="1"/>
  <c r="G92" i="53"/>
  <c r="G103" i="53" s="1"/>
  <c r="G51" i="53"/>
  <c r="G66" i="53" s="1"/>
  <c r="G96" i="53"/>
  <c r="G104" i="53" s="1"/>
  <c r="G100" i="53"/>
  <c r="G105" i="53" s="1"/>
  <c r="G77" i="53"/>
  <c r="G130" i="53" s="1"/>
  <c r="G86" i="53"/>
  <c r="G102" i="53" s="1"/>
  <c r="G106" i="53" l="1"/>
  <c r="G131" i="53" s="1"/>
  <c r="G68" i="53"/>
  <c r="G129" i="53" s="1"/>
  <c r="F94" i="3" l="1"/>
  <c r="F94" i="13"/>
  <c r="F94" i="12"/>
  <c r="G114" i="12" l="1"/>
  <c r="G114" i="13"/>
  <c r="G114" i="3"/>
  <c r="G27" i="12" l="1"/>
  <c r="G53" i="12" l="1"/>
  <c r="G63" i="12" s="1"/>
  <c r="F105" i="12" l="1"/>
  <c r="F105" i="13"/>
  <c r="F105" i="3"/>
  <c r="G112" i="3" l="1"/>
  <c r="G29" i="12" l="1"/>
  <c r="G112" i="13" l="1"/>
  <c r="F139" i="13" l="1"/>
  <c r="F138" i="13"/>
  <c r="F126" i="13"/>
  <c r="G113" i="13"/>
  <c r="F86" i="13"/>
  <c r="F102" i="13" s="1"/>
  <c r="F72" i="13"/>
  <c r="F51" i="13"/>
  <c r="F39" i="13"/>
  <c r="G29" i="13"/>
  <c r="G28" i="13"/>
  <c r="G27" i="13"/>
  <c r="G53" i="13" s="1"/>
  <c r="G63" i="13" s="1"/>
  <c r="F75" i="13" l="1"/>
  <c r="F99" i="13"/>
  <c r="F95" i="13"/>
  <c r="G30" i="13"/>
  <c r="G34" i="13" s="1"/>
  <c r="F90" i="13"/>
  <c r="F66" i="13"/>
  <c r="F40" i="13"/>
  <c r="F41" i="13" s="1"/>
  <c r="F89" i="13"/>
  <c r="G94" i="13" l="1"/>
  <c r="G99" i="13"/>
  <c r="G95" i="13"/>
  <c r="G98" i="13"/>
  <c r="G67" i="13"/>
  <c r="G109" i="13"/>
  <c r="F92" i="13"/>
  <c r="F103" i="13" s="1"/>
  <c r="G128" i="13"/>
  <c r="G108" i="13"/>
  <c r="G111" i="13"/>
  <c r="G89" i="13"/>
  <c r="H86" i="13"/>
  <c r="G82" i="13"/>
  <c r="G80" i="13"/>
  <c r="G76" i="13"/>
  <c r="G48" i="13"/>
  <c r="G44" i="13"/>
  <c r="G38" i="13"/>
  <c r="G90" i="13"/>
  <c r="G88" i="13"/>
  <c r="G83" i="13"/>
  <c r="G81" i="13"/>
  <c r="G50" i="13"/>
  <c r="G46" i="13"/>
  <c r="H41" i="13"/>
  <c r="G37" i="13"/>
  <c r="H51" i="13"/>
  <c r="G49" i="13"/>
  <c r="G45" i="13"/>
  <c r="G91" i="13"/>
  <c r="G84" i="13"/>
  <c r="G73" i="13"/>
  <c r="G71" i="13"/>
  <c r="G47" i="13"/>
  <c r="G43" i="13"/>
  <c r="G40" i="13"/>
  <c r="G85" i="13"/>
  <c r="G74" i="13"/>
  <c r="G72" i="13"/>
  <c r="F104" i="13"/>
  <c r="F65" i="13"/>
  <c r="F77" i="13"/>
  <c r="H77" i="13" s="1"/>
  <c r="H92" i="13" l="1"/>
  <c r="G96" i="13"/>
  <c r="G104" i="13" s="1"/>
  <c r="G100" i="13"/>
  <c r="G105" i="13" s="1"/>
  <c r="G92" i="13"/>
  <c r="G103" i="13" s="1"/>
  <c r="G51" i="13"/>
  <c r="G66" i="13" s="1"/>
  <c r="G86" i="13"/>
  <c r="G102" i="13" s="1"/>
  <c r="G75" i="13"/>
  <c r="G77" i="13" s="1"/>
  <c r="G130" i="13" s="1"/>
  <c r="G41" i="13"/>
  <c r="G65" i="13" s="1"/>
  <c r="H100" i="13"/>
  <c r="G106" i="13" l="1"/>
  <c r="G131" i="13" s="1"/>
  <c r="G68" i="13"/>
  <c r="G129" i="13" s="1"/>
  <c r="F139" i="12" l="1"/>
  <c r="F138" i="12"/>
  <c r="F125" i="12"/>
  <c r="F126" i="12" s="1"/>
  <c r="F86" i="12"/>
  <c r="F102" i="12" s="1"/>
  <c r="F72" i="12"/>
  <c r="F51" i="12"/>
  <c r="F39" i="12"/>
  <c r="G28" i="12"/>
  <c r="G30" i="12" s="1"/>
  <c r="G28" i="3"/>
  <c r="G27" i="3"/>
  <c r="F90" i="12" l="1"/>
  <c r="F95" i="12"/>
  <c r="F99" i="12"/>
  <c r="G53" i="3"/>
  <c r="G63" i="3" s="1"/>
  <c r="G30" i="3"/>
  <c r="F75" i="12"/>
  <c r="G34" i="12"/>
  <c r="F40" i="12"/>
  <c r="F41" i="12" s="1"/>
  <c r="F66" i="12"/>
  <c r="F89" i="12"/>
  <c r="F92" i="12" l="1"/>
  <c r="F103" i="12" s="1"/>
  <c r="G94" i="12"/>
  <c r="G95" i="12"/>
  <c r="G99" i="12"/>
  <c r="G98" i="12"/>
  <c r="F104" i="12"/>
  <c r="F65" i="12"/>
  <c r="F77" i="12"/>
  <c r="H77" i="12" s="1"/>
  <c r="G89" i="12"/>
  <c r="H86" i="12"/>
  <c r="G82" i="12"/>
  <c r="G80" i="12"/>
  <c r="G76" i="12"/>
  <c r="G48" i="12"/>
  <c r="G44" i="12"/>
  <c r="G38" i="12"/>
  <c r="G74" i="12"/>
  <c r="G45" i="12"/>
  <c r="G91" i="12"/>
  <c r="G84" i="12"/>
  <c r="G75" i="12"/>
  <c r="G73" i="12"/>
  <c r="G71" i="12"/>
  <c r="G47" i="12"/>
  <c r="G43" i="12"/>
  <c r="G40" i="12"/>
  <c r="G85" i="12"/>
  <c r="G72" i="12"/>
  <c r="G49" i="12"/>
  <c r="G90" i="12"/>
  <c r="G88" i="12"/>
  <c r="G83" i="12"/>
  <c r="G81" i="12"/>
  <c r="G50" i="12"/>
  <c r="G46" i="12"/>
  <c r="H41" i="12"/>
  <c r="G37" i="12"/>
  <c r="G128" i="12"/>
  <c r="H51" i="12"/>
  <c r="H92" i="12" l="1"/>
  <c r="G96" i="12"/>
  <c r="G104" i="12" s="1"/>
  <c r="G100" i="12"/>
  <c r="G105" i="12" s="1"/>
  <c r="G67" i="12"/>
  <c r="H100" i="12"/>
  <c r="G92" i="12"/>
  <c r="G103" i="12" s="1"/>
  <c r="G51" i="12"/>
  <c r="G66" i="12" s="1"/>
  <c r="G86" i="12"/>
  <c r="G102" i="12" s="1"/>
  <c r="G41" i="12"/>
  <c r="G65" i="12" s="1"/>
  <c r="G77" i="12"/>
  <c r="G130" i="12" s="1"/>
  <c r="G106" i="12" l="1"/>
  <c r="G131" i="12" s="1"/>
  <c r="G68" i="12"/>
  <c r="G129" i="12" s="1"/>
  <c r="G113" i="12" l="1"/>
  <c r="F10" i="7"/>
  <c r="F11" i="7" s="1"/>
  <c r="C5" i="7" l="1"/>
  <c r="G5" i="7" l="1"/>
  <c r="G7" i="7" s="1"/>
  <c r="G8" i="7"/>
  <c r="G32" i="64" l="1"/>
  <c r="G112" i="12"/>
  <c r="G10" i="7"/>
  <c r="G11" i="7" s="1"/>
  <c r="F139" i="3"/>
  <c r="F138" i="3"/>
  <c r="G113" i="3"/>
  <c r="E110" i="3" l="1"/>
  <c r="E110" i="53"/>
  <c r="G110" i="53" s="1"/>
  <c r="G112" i="53"/>
  <c r="G111" i="53"/>
  <c r="G108" i="53"/>
  <c r="F125" i="3"/>
  <c r="F126" i="3" s="1"/>
  <c r="G115" i="53" l="1"/>
  <c r="G132" i="53" s="1"/>
  <c r="G133" i="53" s="1"/>
  <c r="G118" i="53" s="1"/>
  <c r="G119" i="53" s="1"/>
  <c r="G111" i="12"/>
  <c r="G111" i="3"/>
  <c r="G110" i="12"/>
  <c r="G108" i="3"/>
  <c r="G108" i="12"/>
  <c r="G34" i="3"/>
  <c r="G94" i="3" l="1"/>
  <c r="G98" i="3"/>
  <c r="G128" i="3"/>
  <c r="G48" i="3"/>
  <c r="G47" i="3"/>
  <c r="G45" i="3"/>
  <c r="G91" i="3"/>
  <c r="G44" i="3"/>
  <c r="G43" i="3"/>
  <c r="G88" i="3"/>
  <c r="G84" i="3"/>
  <c r="G80" i="3"/>
  <c r="G46" i="3"/>
  <c r="G37" i="3"/>
  <c r="G76" i="3"/>
  <c r="G49" i="3"/>
  <c r="G50" i="3"/>
  <c r="G85" i="3"/>
  <c r="G83" i="3"/>
  <c r="G82" i="3"/>
  <c r="G81" i="3"/>
  <c r="G73" i="3"/>
  <c r="G67" i="3" l="1"/>
  <c r="G74" i="3"/>
  <c r="G51" i="3"/>
  <c r="G66" i="3" s="1"/>
  <c r="G86" i="3"/>
  <c r="G71" i="3"/>
  <c r="F86" i="3"/>
  <c r="G72" i="3"/>
  <c r="F102" i="3" l="1"/>
  <c r="H86" i="3"/>
  <c r="G38" i="3"/>
  <c r="F39" i="3" l="1"/>
  <c r="F51" i="3" l="1"/>
  <c r="F99" i="3" l="1"/>
  <c r="G99" i="3" s="1"/>
  <c r="G100" i="3" s="1"/>
  <c r="G105" i="3" s="1"/>
  <c r="F95" i="3"/>
  <c r="G95" i="3" s="1"/>
  <c r="G96" i="3" s="1"/>
  <c r="G104" i="3" s="1"/>
  <c r="F90" i="3"/>
  <c r="G90" i="3" s="1"/>
  <c r="H51" i="3"/>
  <c r="F66" i="3"/>
  <c r="F40" i="3"/>
  <c r="F92" i="3" l="1"/>
  <c r="G89" i="3"/>
  <c r="G92" i="3" s="1"/>
  <c r="G40" i="3"/>
  <c r="G41" i="3" s="1"/>
  <c r="F41" i="3"/>
  <c r="F65" i="3" l="1"/>
  <c r="F103" i="3"/>
  <c r="H92" i="3"/>
  <c r="G75" i="3"/>
  <c r="G77" i="3" s="1"/>
  <c r="G130" i="3" s="1"/>
  <c r="F77" i="3"/>
  <c r="H77" i="3" s="1"/>
  <c r="H41" i="3"/>
  <c r="G102" i="3"/>
  <c r="G103" i="3"/>
  <c r="G106" i="3" l="1"/>
  <c r="G131" i="3" s="1"/>
  <c r="F104" i="3"/>
  <c r="G65" i="3"/>
  <c r="G68" i="3" s="1"/>
  <c r="G129" i="3" s="1"/>
  <c r="H100" i="3" l="1"/>
  <c r="G109" i="3" l="1"/>
  <c r="G109" i="12"/>
  <c r="G115" i="12" l="1"/>
  <c r="G132" i="12" s="1"/>
  <c r="G133" i="12" s="1"/>
  <c r="G118" i="12" l="1"/>
  <c r="G119" i="12" s="1"/>
  <c r="G110" i="3" l="1"/>
  <c r="G110" i="13"/>
  <c r="G115" i="3" l="1"/>
  <c r="G132" i="3" s="1"/>
  <c r="G133" i="3" s="1"/>
  <c r="G118" i="3" s="1"/>
  <c r="G115" i="13"/>
  <c r="G132" i="13" s="1"/>
  <c r="G133" i="13" s="1"/>
  <c r="G118" i="13" s="1"/>
  <c r="G119" i="13" s="1"/>
  <c r="G119" i="3" l="1"/>
  <c r="G121" i="3"/>
  <c r="G122" i="3"/>
  <c r="G123" i="3"/>
  <c r="G124" i="3"/>
  <c r="G125" i="3"/>
  <c r="H125" i="3"/>
  <c r="G126" i="3"/>
  <c r="G134" i="3"/>
  <c r="G135" i="3"/>
  <c r="H135" i="3"/>
  <c r="G137" i="3"/>
  <c r="G138" i="3"/>
  <c r="G139" i="3"/>
  <c r="G140" i="3"/>
  <c r="G121" i="53"/>
  <c r="G122" i="53"/>
  <c r="G123" i="53"/>
  <c r="G124" i="53"/>
  <c r="G125" i="53"/>
  <c r="H125" i="53"/>
  <c r="G126" i="53"/>
  <c r="G134" i="53"/>
  <c r="G135" i="53"/>
  <c r="H135" i="53"/>
  <c r="G137" i="53"/>
  <c r="G138" i="53"/>
  <c r="G139" i="53"/>
  <c r="G140" i="53"/>
  <c r="H5" i="7"/>
  <c r="I5" i="7"/>
  <c r="J5" i="7"/>
  <c r="H6" i="7"/>
  <c r="I6" i="7"/>
  <c r="J6" i="7"/>
  <c r="I7" i="7"/>
  <c r="J7" i="7"/>
  <c r="H8" i="7"/>
  <c r="I8" i="7"/>
  <c r="J8" i="7"/>
  <c r="H9" i="7"/>
  <c r="I9" i="7"/>
  <c r="J9" i="7"/>
  <c r="I10" i="7"/>
  <c r="J10" i="7"/>
  <c r="I11" i="7"/>
  <c r="J11" i="7"/>
  <c r="G121" i="12"/>
  <c r="G122" i="12"/>
  <c r="G123" i="12"/>
  <c r="G124" i="12"/>
  <c r="G125" i="12"/>
  <c r="H125" i="12"/>
  <c r="G126" i="12"/>
  <c r="G134" i="12"/>
  <c r="G135" i="12"/>
  <c r="H135" i="12"/>
  <c r="G137" i="12"/>
  <c r="G138" i="12"/>
  <c r="G139" i="12"/>
  <c r="G140" i="12"/>
  <c r="G121" i="13"/>
  <c r="G122" i="13"/>
  <c r="G123" i="13"/>
  <c r="G124" i="13"/>
  <c r="G125" i="13"/>
  <c r="H125" i="13"/>
  <c r="G126" i="13"/>
  <c r="G134" i="13"/>
  <c r="G135" i="13"/>
  <c r="H135" i="13"/>
  <c r="G137" i="13"/>
  <c r="G138" i="13"/>
  <c r="G139" i="13"/>
  <c r="G140" i="13"/>
</calcChain>
</file>

<file path=xl/comments1.xml><?xml version="1.0" encoding="utf-8"?>
<comments xmlns="http://schemas.openxmlformats.org/spreadsheetml/2006/main">
  <authors>
    <author>Rosiane de Oliveira</author>
  </authors>
  <commentList>
    <comment ref="F71" authorId="0" shapeId="0">
      <text>
        <r>
          <rPr>
            <sz val="9"/>
            <color indexed="81"/>
            <rFont val="Segoe UI"/>
            <family val="2"/>
          </rPr>
          <t>Considera-se que 90% dos empregados estarão sob aviso prévio indenizado e 10% sob aviso prévio trabalhado</t>
        </r>
      </text>
    </comment>
    <comment ref="B73" authorId="0" shapeId="0">
      <text>
        <r>
          <rPr>
            <sz val="9"/>
            <color indexed="81"/>
            <rFont val="Segoe UI"/>
            <family val="2"/>
          </rPr>
          <t>Conta vinculada</t>
        </r>
      </text>
    </comment>
    <comment ref="F73" authorId="0" shapeId="0">
      <text>
        <r>
          <rPr>
            <sz val="9"/>
            <color indexed="81"/>
            <rFont val="Segoe UI"/>
            <family val="2"/>
          </rPr>
          <t xml:space="preserve">Multa FGTS - Rescisão sem Justa Causa - A Lei Complementar nº 110, de 29 de 
junho de 2001, determina multa de 40% da soma dos depósitos do 
FGTS, no caso de rescisão sem justa causa. Considerando que 10% dos 
empregados pedem contas, essa penalidade recai sobre os 90% remanescentes. 
Considerando o pagamento da multa para os valores depositados relativos a 
salários, férias e 13º salário o cálculo dessa provisão corresponde a:
8%x40%x90% x (1 + 5/56 + 5/56 + 1/3 * 5/56) ou 0,08 x 0,4 x 0,9 x (1 + 0,09 + 0,09 + 0,03) ou 0,03 x 1,21  que resulta 0,04 = 4% 
</t>
        </r>
      </text>
    </comment>
    <comment ref="B76" authorId="0" shapeId="0">
      <text>
        <r>
          <rPr>
            <sz val="9"/>
            <color indexed="81"/>
            <rFont val="Segoe UI"/>
            <family val="2"/>
          </rPr>
          <t xml:space="preserve">Conta vincula, constante no 3.c
</t>
        </r>
      </text>
    </comment>
  </commentList>
</comments>
</file>

<file path=xl/comments2.xml><?xml version="1.0" encoding="utf-8"?>
<comments xmlns="http://schemas.openxmlformats.org/spreadsheetml/2006/main">
  <authors>
    <author>Rosiane de Oliveira</author>
  </authors>
  <commentList>
    <comment ref="F71" authorId="0" shapeId="0">
      <text>
        <r>
          <rPr>
            <sz val="9"/>
            <color indexed="81"/>
            <rFont val="Segoe UI"/>
            <family val="2"/>
          </rPr>
          <t>Considera-se que 90% dos empregados estarão sob aviso prévio indenizado e 10% sob aviso prévio trabalhado</t>
        </r>
      </text>
    </comment>
    <comment ref="B73" authorId="0" shapeId="0">
      <text>
        <r>
          <rPr>
            <sz val="9"/>
            <color indexed="81"/>
            <rFont val="Segoe UI"/>
            <family val="2"/>
          </rPr>
          <t>Conta vinculada</t>
        </r>
      </text>
    </comment>
    <comment ref="B76" authorId="0" shapeId="0">
      <text>
        <r>
          <rPr>
            <sz val="9"/>
            <color indexed="81"/>
            <rFont val="Segoe UI"/>
            <family val="2"/>
          </rPr>
          <t>Conta vincula, constante no 3.c</t>
        </r>
      </text>
    </comment>
  </commentList>
</comments>
</file>

<file path=xl/comments3.xml><?xml version="1.0" encoding="utf-8"?>
<comments xmlns="http://schemas.openxmlformats.org/spreadsheetml/2006/main">
  <authors>
    <author>Rosiane de Oliveira</author>
  </authors>
  <commentList>
    <comment ref="F71" authorId="0" shapeId="0">
      <text>
        <r>
          <rPr>
            <sz val="9"/>
            <color indexed="81"/>
            <rFont val="Segoe UI"/>
            <family val="2"/>
          </rPr>
          <t>Considera-se que 90% dos empregados estarão sob aviso prévio indenizado e 10% sob aviso prévio trabalhado</t>
        </r>
      </text>
    </comment>
    <comment ref="B73" authorId="0" shapeId="0">
      <text>
        <r>
          <rPr>
            <sz val="9"/>
            <color indexed="81"/>
            <rFont val="Segoe UI"/>
            <family val="2"/>
          </rPr>
          <t>Conta vinculada</t>
        </r>
      </text>
    </comment>
    <comment ref="B76" authorId="0" shapeId="0">
      <text>
        <r>
          <rPr>
            <sz val="9"/>
            <color indexed="81"/>
            <rFont val="Segoe UI"/>
            <family val="2"/>
          </rPr>
          <t>Conta vincula, constante no 3.c</t>
        </r>
      </text>
    </comment>
  </commentList>
</comments>
</file>

<file path=xl/comments4.xml><?xml version="1.0" encoding="utf-8"?>
<comments xmlns="http://schemas.openxmlformats.org/spreadsheetml/2006/main">
  <authors>
    <author>Rosiane de Oliveira</author>
  </authors>
  <commentList>
    <comment ref="F71" authorId="0" shapeId="0">
      <text>
        <r>
          <rPr>
            <sz val="9"/>
            <color indexed="81"/>
            <rFont val="Segoe UI"/>
            <family val="2"/>
          </rPr>
          <t>Considera-se que 90% dos empregados estarão sob aviso prévio indenizado e 10% sob aviso prévio trabalhado</t>
        </r>
      </text>
    </comment>
    <comment ref="B73" authorId="0" shapeId="0">
      <text>
        <r>
          <rPr>
            <sz val="9"/>
            <color indexed="81"/>
            <rFont val="Segoe UI"/>
            <family val="2"/>
          </rPr>
          <t>Conta vinculada</t>
        </r>
      </text>
    </comment>
    <comment ref="B76" authorId="0" shapeId="0">
      <text>
        <r>
          <rPr>
            <sz val="9"/>
            <color indexed="81"/>
            <rFont val="Segoe UI"/>
            <family val="2"/>
          </rPr>
          <t>Conta vincula, constante no 3.c</t>
        </r>
      </text>
    </comment>
  </commentList>
</comments>
</file>

<file path=xl/sharedStrings.xml><?xml version="1.0" encoding="utf-8"?>
<sst xmlns="http://schemas.openxmlformats.org/spreadsheetml/2006/main" count="999" uniqueCount="241">
  <si>
    <t>PLANILHA DE CUSTO E FORMAÇÃO DE PREÇOS</t>
  </si>
  <si>
    <t>I - DISCRIMINAÇÃO DOS SERVIÇOS</t>
  </si>
  <si>
    <t>Município/UF:</t>
  </si>
  <si>
    <t>Tipo de serviço:</t>
  </si>
  <si>
    <t>Unidade de Medida:</t>
  </si>
  <si>
    <t>Período contratual:</t>
  </si>
  <si>
    <t>DADOS COMPLEMENTARES</t>
  </si>
  <si>
    <t>Salário mínimo oficial vigente:</t>
  </si>
  <si>
    <t>Categoria Profissional:</t>
  </si>
  <si>
    <t>Salário Normativo da Categoria Profissional:</t>
  </si>
  <si>
    <t>Data Base da Categoria:</t>
  </si>
  <si>
    <t>MODULO 1 - COMPOSIÇÃO DA REMUNERAÇÃO</t>
  </si>
  <si>
    <t>Valor Total</t>
  </si>
  <si>
    <t>DSR Sobre Adicional Noturno</t>
  </si>
  <si>
    <t>TOTAL TAXA GLOBAL DE ADMINISTRAÇÃO</t>
  </si>
  <si>
    <t>VALOR MENSAL PELO TOTAL DE POSTOS DE SERVIÇO</t>
  </si>
  <si>
    <t>POSTO/UNIDADE</t>
  </si>
  <si>
    <t>TOTAL</t>
  </si>
  <si>
    <t>Total de Pessoas</t>
  </si>
  <si>
    <t>Data de Apresentação da Proposta:</t>
  </si>
  <si>
    <t xml:space="preserve">Posto de Trabalho: </t>
  </si>
  <si>
    <t>Quantidade de Pessoas por Posto:</t>
  </si>
  <si>
    <t>Quantidade de Postos:</t>
  </si>
  <si>
    <t>Outras Informações:</t>
  </si>
  <si>
    <t>Classificação Brasileira de Ocupações (CBO):</t>
  </si>
  <si>
    <t>Ano do acordo, convenção ou  dissídio coletivo:</t>
  </si>
  <si>
    <t>Adicional Periculosidade</t>
  </si>
  <si>
    <t>Adicional Insalubridade</t>
  </si>
  <si>
    <t>Outros</t>
  </si>
  <si>
    <t>Composição da Remuneração</t>
  </si>
  <si>
    <t>A</t>
  </si>
  <si>
    <t>B</t>
  </si>
  <si>
    <t>C</t>
  </si>
  <si>
    <t>D</t>
  </si>
  <si>
    <t>E</t>
  </si>
  <si>
    <t>F</t>
  </si>
  <si>
    <t>G</t>
  </si>
  <si>
    <t>H</t>
  </si>
  <si>
    <t>MÓDULO 2 - ENCARGOS E BENEFÍCIOS ANUAIS, MENSAIS E DIÁRIOS</t>
  </si>
  <si>
    <t>13º  Salário</t>
  </si>
  <si>
    <t>Ferias e terço  constitucional (conta vinculada)</t>
  </si>
  <si>
    <t>Incidência do Submódulo 2.2 sobre o Submódulo 2.1</t>
  </si>
  <si>
    <t xml:space="preserve">Total do Submódulo 2.1  </t>
  </si>
  <si>
    <t xml:space="preserve">Subtotal  </t>
  </si>
  <si>
    <t>Submódulo 2.1 - 13º  Salário, Férias e Adicional de Férias</t>
  </si>
  <si>
    <t>Submódulo 2.2 – GPS, FGTS e Outras Contribuições</t>
  </si>
  <si>
    <t xml:space="preserve">Total da Remuneração/MÓDULO 1  </t>
  </si>
  <si>
    <t xml:space="preserve">INSS </t>
  </si>
  <si>
    <t xml:space="preserve">Salário Educação </t>
  </si>
  <si>
    <t>SAT (Seguro Acidente de Trabalho)</t>
  </si>
  <si>
    <t>SESC ou SESI</t>
  </si>
  <si>
    <t xml:space="preserve">SENAI - SENAC </t>
  </si>
  <si>
    <t xml:space="preserve">SEBRAE </t>
  </si>
  <si>
    <t xml:space="preserve">INCRA </t>
  </si>
  <si>
    <t xml:space="preserve">FGTS </t>
  </si>
  <si>
    <t xml:space="preserve">Total do Submódulo 2.2   </t>
  </si>
  <si>
    <t>Transporte</t>
  </si>
  <si>
    <t>B.1</t>
  </si>
  <si>
    <t>B.2</t>
  </si>
  <si>
    <t xml:space="preserve">Total do Submódulo 2.3   </t>
  </si>
  <si>
    <t>QUADRO RESUMO - MÓDULO 2</t>
  </si>
  <si>
    <t>2.1</t>
  </si>
  <si>
    <t>2.2</t>
  </si>
  <si>
    <t>2.3</t>
  </si>
  <si>
    <t>Submódulo 2.3 – Benefícios Mensais e Diários</t>
  </si>
  <si>
    <t>Benefícios Mensais e Diários</t>
  </si>
  <si>
    <t>GPS, FGTS e Outras Contribuições</t>
  </si>
  <si>
    <t>13º  Salário, Férias e Adicional de Férias</t>
  </si>
  <si>
    <t xml:space="preserve">TOTAL MÓDULO 2  </t>
  </si>
  <si>
    <t>MÓDULO 3 - PROVISÃO PARA RESCISÃO</t>
  </si>
  <si>
    <t>Aviso Prévio Indenizado</t>
  </si>
  <si>
    <t>Incidência do FGTS sobre Aviso Prévio Indenizado</t>
  </si>
  <si>
    <t xml:space="preserve">Aviso Prévio Trabalhado </t>
  </si>
  <si>
    <t>Incidência dos encargos do submódulo 2.2 sobre Aviso Prévio Trabalhado</t>
  </si>
  <si>
    <t>Provisão para Rescisão</t>
  </si>
  <si>
    <t xml:space="preserve">TOTAL MÓDULO 3  </t>
  </si>
  <si>
    <t>MÓDULO 4 - CUSTO DE REPOSIÇÃO DO PROFISSIONAL AUSENTE</t>
  </si>
  <si>
    <t>MÓDULO 4 – CUSTO DE REPOSIÇÃO DO PROFISSIONAL AUSENTE</t>
  </si>
  <si>
    <t>Submódulo 4.1 - Ausências Legais</t>
  </si>
  <si>
    <t>Ausências Legais</t>
  </si>
  <si>
    <t xml:space="preserve">Total do Submódulo 4.1   </t>
  </si>
  <si>
    <t>Submódulo 4.1.1 - Afastamento Maternidade (120 dias)</t>
  </si>
  <si>
    <t>Férias pagas ao substituto pelos 120 dias de reposição</t>
  </si>
  <si>
    <t>Incidência dos encargos do submódulo 2.2 sobre as férias pagas ao substituto</t>
  </si>
  <si>
    <t>Incidencia do submódulo 2.2 s/ a remuneração e o 13º proporcionais aos 120 d</t>
  </si>
  <si>
    <t xml:space="preserve">Total do Submódulo 4.1.1   </t>
  </si>
  <si>
    <t>Submódulo 4.2 - Intrajornada</t>
  </si>
  <si>
    <t>Total do Submódulo 4.2</t>
  </si>
  <si>
    <t>4.1.1</t>
  </si>
  <si>
    <t>4.2</t>
  </si>
  <si>
    <t>Afastamento Maternidade (120 dias)</t>
  </si>
  <si>
    <t>Intrajornada</t>
  </si>
  <si>
    <t>QUADRO RESUMO - MÓDULO 4</t>
  </si>
  <si>
    <t xml:space="preserve">TOTAL MÓDULO 4  </t>
  </si>
  <si>
    <t>MÓDULO 5 - INSUMOS DIVERSOS</t>
  </si>
  <si>
    <t xml:space="preserve">TOTAL MÓDULO 5  </t>
  </si>
  <si>
    <t>MÓDULO 6 - CUSTOS INDIRETOS, TRIBUTOS E LUCRO</t>
  </si>
  <si>
    <t>Custos Indiretos , Tributos e Lucro</t>
  </si>
  <si>
    <t>Custos Indiretos</t>
  </si>
  <si>
    <t>Lucro</t>
  </si>
  <si>
    <t>Tributos</t>
  </si>
  <si>
    <t>PIS</t>
  </si>
  <si>
    <t>COFINS</t>
  </si>
  <si>
    <t>ISS</t>
  </si>
  <si>
    <t>C.1</t>
  </si>
  <si>
    <t>C.2</t>
  </si>
  <si>
    <t>C.3</t>
  </si>
  <si>
    <t xml:space="preserve">TOTAL DOS MÓDULOS  1 A 5  </t>
  </si>
  <si>
    <t>QUADRO RESUMO - MÃO DE OBRA VINCULADA A EXECUÇÃO CONTRATUAL</t>
  </si>
  <si>
    <t>MÓDULO 1 - COMPOSIÇÃO DA REMUNERAÇÃO</t>
  </si>
  <si>
    <t>MÓDULO 2 – ENCARGOS E BENEFÍCIOS ANUAIS, MENSAIS E DIÁRIOS</t>
  </si>
  <si>
    <t>MÓDULO 3 – PROVISÃO PARA RESCISÃO</t>
  </si>
  <si>
    <t>MÓDULO 5 – INSUMOS DIVERSOS</t>
  </si>
  <si>
    <t>MÓDULO 6 – CUSTOS INDIRETOS, TRIBUTOS E LUCRO</t>
  </si>
  <si>
    <t xml:space="preserve">Subtotal (A + B + C + D + E)    </t>
  </si>
  <si>
    <t xml:space="preserve">TOTAL MÓDULO 6  </t>
  </si>
  <si>
    <t>Valor Mensal por Mão-de-Obra Vinculada a Execução Contratual</t>
  </si>
  <si>
    <t>Valor Mensal por Posto de Serviço</t>
  </si>
  <si>
    <t>Subtotal dos Tributos</t>
  </si>
  <si>
    <t>Quant/Horas/Perc</t>
  </si>
  <si>
    <t>Pessoas p/Posto</t>
  </si>
  <si>
    <t>Total de Postos</t>
  </si>
  <si>
    <t>Valor Individual p/ Posto</t>
  </si>
  <si>
    <t>Valor Mensal p/ Total de Postos</t>
  </si>
  <si>
    <t>4.1</t>
  </si>
  <si>
    <t>Posto/Hora</t>
  </si>
  <si>
    <t>Adicional Noturno (Hora Noturna/Hora Reduzida)</t>
  </si>
  <si>
    <t>QUADRO RESUMO</t>
  </si>
  <si>
    <t>Periodicidade/ meses</t>
  </si>
  <si>
    <t>12 meses</t>
  </si>
  <si>
    <t>Salário Base</t>
  </si>
  <si>
    <t>Outrros (especificar)</t>
  </si>
  <si>
    <t>I</t>
  </si>
  <si>
    <t>Multa do FGTS sobre o Aviso Prévio Indenizado</t>
  </si>
  <si>
    <t xml:space="preserve">Multa do FGTS sobre o Aviso Prévio Trabalhado. </t>
  </si>
  <si>
    <t>Cobertura de Intervalo para repouso ou alimentação</t>
  </si>
  <si>
    <t>Submódulo 4.2.1 - Cobertura de Feriados, Dias Ponte, e outros (exceto para postos 12 x 36)</t>
  </si>
  <si>
    <t>Cobertura Feriados, Dias Ponte, e outros (exceto para postos 12 x 36)</t>
  </si>
  <si>
    <t>Total do Submódulo 4.2.1</t>
  </si>
  <si>
    <t>4.2.1</t>
  </si>
  <si>
    <t xml:space="preserve">Intrajornada Cobertura de Feriados, Dias Ponte, e outros </t>
  </si>
  <si>
    <t>Outros (Especificar)</t>
  </si>
  <si>
    <t>OBSERVAÇÕES  RELATIVAS AS PLANILHAS DE CUSTOS E FORMAÇÃO DE PREÇOS</t>
  </si>
  <si>
    <t>Planilhas Modelo</t>
  </si>
  <si>
    <t>Sub módulo 2.2 (Anexar junto com as planilhas)</t>
  </si>
  <si>
    <t>Submódulos 4.2 e 4.2.1</t>
  </si>
  <si>
    <t>Módulo 6 (Anexar junto com as planilhas Arquivos e Documentos para comprovação das alíquotas efetivas para empresas optantes pelo regime tributário Lucro Real)</t>
  </si>
  <si>
    <t>Módulo 6 (Anexar junto com as planilhas documentos para comprovação tributária)</t>
  </si>
  <si>
    <t>Para a comprovação do regime tributário, deverá ser apresentada cópia da página dos Dados Iniciais da DCTF -  Declaração de Débitos e Créditos Tributários Federais ou ECF- Escrituração Contábil Fiscal, transmitida pela empresa constando o regime de apuração que a empresa está atuando no ano exercício corrente. No caso de SIMPLES Nacional,  a fim de comprovação da faixa de enquadramento de acordo com os anexos da Lei Complementar nº 123/2006 (atualização 2018), solicito encaminhamento de extrato do PGDAS-D, relativo ao período de apuração de janeiro do ano exercício corrente. Tal solicitação se faz necessária, considerando a nova sistemática de cálculos para apuração das alíquotas por faixa de enquadramento.</t>
  </si>
  <si>
    <t>Módulo 6 - Observação: optantes pelo SIMPLES Nacional na prestação de serviços de vigilância, limpeza ou conservação.</t>
  </si>
  <si>
    <t>De acordo com o art. 18, § 5º-H, da Lei Complementar nº 123/2006 , apenas os serviços tributados pelo Anexo IV podem ser prestados por meio de cessão ou locação de mão-de-obra, sem prejuízo para a opção pelo Simples Nacional. Desta forma, a prestação de serviços de vigilância, limpeza ou conservação, ainda que por meio de cessão ou locação de mão-de-obra, não impede a opção pelo Simples Nacional, desde que não seja exercida em conjunto com outra atividade vedada – conforme Solução de Consulta Cosit nº 7, de 15 de outubro de 2007. Contudo, como a prestação desses serviços serão tributadas na forma do Anexo IV da LC nº 123/2006, não estará incluída no Simples Nacional a contribuição prevista no inciso VI do caput do art. 13 (contribuições previdenciárias) devendo ela ser recolhida segundo a legislação prevista para os demais contribuintes ou responsáveis.</t>
  </si>
  <si>
    <t>Vida Útil</t>
  </si>
  <si>
    <t>Incidência do Sub módulo 2.2</t>
  </si>
  <si>
    <t>VALOR PERÍODO DE 12 MESES PELO TOTAL DE POSTOS DE SERVIÇO</t>
  </si>
  <si>
    <t>Valor Total - 12 Meses</t>
  </si>
  <si>
    <t>4 - Nas planilhas de insumos a periodicidade/mês e o quantitativo devem ser preenchidos conforme informações constantes no Edital</t>
  </si>
  <si>
    <t>5 - Algumas células apresentam fórmulas multiplicadas por 0 (zero) para manter a integridade dos cálculos, caso o conteúdo da célula seja aplicável a licitante sugere-se apagar o zero e manter a integridade do cálculo e/ou adaptar conforme a característica e particularidade da Licitante.</t>
  </si>
  <si>
    <t>6 - Ao utilizar utilizar as planilhas Modelo editáveis da CEAGESP sugere-se seguir o preenchimento na ordem em que se encontram para facilitar a integração dos cálculos e manutenção das fórmulas</t>
  </si>
  <si>
    <t>A Licitante deverá indicar em campo específico qual o ano, a data base e a convenção coletiva de trabalho que está sendo utilizada para compor salários e benefícios em suas planilhas de custos e formação de preços. Os modelos constantes no Edital e no Portal CEAGESP deverão ser adapatados conforme as caracteristicas e particularidades de cada empresa licitante.</t>
  </si>
  <si>
    <t>PLANILHA - INSUMOS DIVERSOS</t>
  </si>
  <si>
    <t>As planilhas constantes no edital são modelos e as empresas licitantes deverão atender aos dispositivos compostos no Edital, como por exemplo no Anexo I - Termo de Referência, Anexo II - Modelo de Planilhas, e demais condições do instrumento convocatório.</t>
  </si>
  <si>
    <t>IMPORTANTE</t>
  </si>
  <si>
    <t>As planilhas de custos elaboradas pela CEAGESP tem como base o nosso histórico de contratações, sendo assim, as planilhas de custos da Licitante devem espelhar a sua realidade como por exemplo: sindicatos, percentuais de tributos, SAT, insumos, etc.</t>
  </si>
  <si>
    <t>Módulo 3 Item D (Custos não renováveis)</t>
  </si>
  <si>
    <t>Cálculo dos Submódulos 4.2 e 4.2.1 somente se previstos no Instrumento Convocatório</t>
  </si>
  <si>
    <t>OBSERVAÇÕES GERAIS</t>
  </si>
  <si>
    <t>Conforme orientações da SEGES - Secretaria de Gestão, neste módulo as empresas optantes pelo regime tributário lucro real (com direito à incidência não cumulativa de contribuições ao PIS e COFINS), devem cotar nas planilhas de custos e formação de preços as alíquotas médias efetivamente recolhidas dessas contribuições, e para a comprovação serão exigidos os documentos de Escrituração Fiscal Digital da Contribuição (EFD-Contribuições) para o PIS/PASEP e COFINS dos últimos 12 (doze) meses anteriores à apresentação da proposta ou declaração da empresa contendo as alíquotas efetivas, com assinatura de contabilista devidamente registrado no órgão de classe. Observa-se ainda que nas eventuais correções e repactuações previstas em contrato, a contratada deverá apresentar as mesmas documentações.</t>
  </si>
  <si>
    <t>Os salários e beneficios utilizados nos modelos de planilhas de custos e formação de preços constantes no Edital tem como base a Convenção Coletiva de Trabalho 2023 das referidas categorias dos postos de serviços. Observa-se ainda que funções não definidas em convenção coletiva serão corrigidas de acordo com o percentual de reajuste definido na convenção coletiva de trabalho utilizada pela licitante.</t>
  </si>
  <si>
    <t>MEMÓRIA DE CÁLCULO</t>
  </si>
  <si>
    <t>A LICITANTE DEVERÁ APRESENTAR A MEMÓRIA DE CÁLCULO UTILIZADA NOS DIVERSOS MÓDULOS DE SUAS PLANILHAS DE CUSTOS E JUSTIFICÁ-LAS QUANDO NECESSÁRIO.</t>
  </si>
  <si>
    <t>Salários, benefícios e demais itens obrigatórios constantes nos acordos e convenções coletivas utilizadas pela Licitante que se aplicam a mão de obra deverão compor as planilhas de custos e formação de preços.</t>
  </si>
  <si>
    <t>Adicional de Insalubridade</t>
  </si>
  <si>
    <r>
      <t>1 -</t>
    </r>
    <r>
      <rPr>
        <b/>
        <sz val="12"/>
        <rFont val="Arial"/>
        <family val="2"/>
      </rPr>
      <t xml:space="preserve"> DEVERÃO ser utilizadas as planilhas de custos e formação de preços conforme modelo do anexo II do edital</t>
    </r>
    <r>
      <rPr>
        <sz val="12"/>
        <rFont val="Arial"/>
        <family val="2"/>
      </rPr>
      <t>;
2 - Solicita-se usar sistemática de arredondamento nas fórmulas, tanto para valores quanto para percentuais, utilizando sempre duas casas decimais; Exemplo Sugerido: =ARRED(........;2)
3 - Sugere-se ainda, habilitar nas planilhas do Excel a opção "Habilitar cálculo interativo", esta ação contribui para o cálculo integrado dos diversos módulos da planilha, segue caminho: (ARQUIVO/Opções/Fórmulas/Habilitar cálculo interativo).</t>
    </r>
  </si>
  <si>
    <r>
      <rPr>
        <b/>
        <sz val="12"/>
        <rFont val="Arial"/>
        <family val="2"/>
      </rPr>
      <t>INSTRUÇÃO NORMATINA Nº 05/2017</t>
    </r>
    <r>
      <rPr>
        <sz val="12"/>
        <rFont val="Arial"/>
        <family val="2"/>
      </rPr>
      <t xml:space="preserve">                                                                                                  Art. 6º A Administração não se vincula às disposições contidas em Acordos, Convenções ou Dissídios Coletivos de Trabalho que tratem de pagamento de participação dos trabalhadores nos lucros ou resultados da empresa contratada, de matéria não trabalhista, ou que estabeleçam direitos não previstos em lei, tais como valores ou índices obrigatórios de encargos sociais ou previdenciários, bem como de preços para os insumos relacionados ao exercício da atividade.
Parágrafo único. É vedado ao órgão e entidade vincular-se às disposições previstas nos Acordos, Convenções ou Dissídios Coletivos de Trabalho que tratem de obrigações e direitos que somente se aplicam aos contratos com a Administração Pública.</t>
    </r>
  </si>
  <si>
    <r>
      <t>A Licitante deve anexar junto com as planilhas a memória de cálculo SAT (FAP x RAT) informando o percentual RAT conforme CNAE da empresa, bem como a comprovação do percentual do FAP (Fator Acidentario de Prevenção) através de competente documento o qual pode ser obtido em http://www.previdencia.gov.br/saude-e-seguranca-do-trabalhador/politicas-de-prevencao/fator-acidentario-de-prevencao-fap/</t>
    </r>
    <r>
      <rPr>
        <b/>
        <sz val="12"/>
        <rFont val="Arial"/>
        <family val="2"/>
      </rPr>
      <t xml:space="preserve"> E</t>
    </r>
    <r>
      <rPr>
        <sz val="12"/>
        <rFont val="Arial"/>
        <family val="2"/>
      </rPr>
      <t xml:space="preserve"> cópia da página da GFIP-SEFIP onde consta o FAP e o RAT ajustado da empresa.</t>
    </r>
  </si>
  <si>
    <r>
      <rPr>
        <b/>
        <u/>
        <sz val="12"/>
        <rFont val="Arial"/>
        <family val="2"/>
      </rPr>
      <t>Aviso Prévio Trabalhado</t>
    </r>
    <r>
      <rPr>
        <sz val="12"/>
        <rFont val="Arial"/>
        <family val="2"/>
      </rPr>
      <t>: conforme orientações descritas no Acórdão nº 1.186/2017 TCU-Plenário e reafirmada no Acórdão nº 1.586/2018 TCU-Plenário, a parcela referente à esta rúbrica será excluída após o primeiro ano de contrato, e a cada ano adicional poderá ser incluído a parcela mensal no percentual máximo de até 0,194%.</t>
    </r>
  </si>
  <si>
    <r>
      <t xml:space="preserve">Consideramos p/ este cálculo os feriados nacionais e estaduas durante o ano. A Licitante deverá prever em suas planilhas sua realidade e particularidade.
</t>
    </r>
    <r>
      <rPr>
        <b/>
        <sz val="12"/>
        <rFont val="Arial"/>
        <family val="2"/>
      </rPr>
      <t>OBSERVAÇÃO:</t>
    </r>
    <r>
      <rPr>
        <sz val="12"/>
        <rFont val="Arial"/>
        <family val="2"/>
      </rPr>
      <t xml:space="preserve"> O cálculo de dias utilizado pela licitante na fase licitatória referente a esta rubrica permanecerá até o término do contrato, portanto, a licitante deverá prever em seus custos eventuais diferenças quantitativas de dias ocorridas.</t>
    </r>
  </si>
  <si>
    <r>
      <t>OBSERVAÇÃO 1:</t>
    </r>
    <r>
      <rPr>
        <sz val="12"/>
        <rFont val="Arial"/>
        <family val="2"/>
      </rPr>
      <t xml:space="preserve"> Caso o licitante tenha interesse em utilizar os modelos das planilhas de custo desenvolvidas pela Ceagesp, poderá acessá-la no endereço www.ceagesp.gov.br, opção acesso a informação (licitações e contratos).</t>
    </r>
    <r>
      <rPr>
        <b/>
        <sz val="12"/>
        <rFont val="Arial"/>
        <family val="2"/>
      </rPr>
      <t xml:space="preserve">
OBSERVAÇÃO 2: </t>
    </r>
    <r>
      <rPr>
        <sz val="12"/>
        <rFont val="Arial"/>
        <family val="2"/>
      </rPr>
      <t xml:space="preserve"> Os modelos disponibilizados encontram-se em Excel e possuem fórmulas que podem ser adaptadas conforme as características, legalmente aceitáveis, de cada licitante. </t>
    </r>
    <r>
      <rPr>
        <b/>
        <sz val="12"/>
        <rFont val="Arial"/>
        <family val="2"/>
      </rPr>
      <t xml:space="preserve">
OBSERVAÇÃO 3: </t>
    </r>
    <r>
      <rPr>
        <sz val="12"/>
        <rFont val="Arial"/>
        <family val="2"/>
      </rPr>
      <t xml:space="preserve"> A Ceagesp não se responsabilizará pela utilização incorreta das fórmulas disponibilizadas nas planilhas quando essas prejudicarem os preços ofertados pelos licitantes. </t>
    </r>
  </si>
  <si>
    <t>Acordos e Convenções Coletivas</t>
  </si>
  <si>
    <t>CATEGORIA SINDICAL - Acordos e Convenções Coletivas</t>
  </si>
  <si>
    <t>Acordos e Convenções Coletivas - Mão de Obra</t>
  </si>
  <si>
    <t>Acordos e Convenções Coletivas - (Itens não permitidos)</t>
  </si>
  <si>
    <t>Apresentar cópia dos Acordos e Convenções Coletivas que a Licitante utilizou para compor salários e benefícios na planilha de custos e formaão de preços</t>
  </si>
  <si>
    <t>Porteiro</t>
  </si>
  <si>
    <t>Operação de Portaria</t>
  </si>
  <si>
    <t>12 HORAS DIURNO</t>
  </si>
  <si>
    <t>12 X 36</t>
  </si>
  <si>
    <t>12 HORAS NOTURNO</t>
  </si>
  <si>
    <r>
      <t>Substituto na cobertura de Férias</t>
    </r>
    <r>
      <rPr>
        <sz val="10"/>
        <rFont val="Arial Narrow"/>
        <family val="2"/>
      </rPr>
      <t xml:space="preserve">  (já provisionado no submódulo 2.1 item B)</t>
    </r>
  </si>
  <si>
    <t>Substituto na cobertura de Ausências Legais</t>
  </si>
  <si>
    <t>Substituto na cobertura de Licença Paternidade</t>
  </si>
  <si>
    <t xml:space="preserve">Substituto na cobertura de Ausência por Acidente de Trabalho </t>
  </si>
  <si>
    <r>
      <t>Substituto na cobertura de Afastamento Maternidade</t>
    </r>
    <r>
      <rPr>
        <sz val="10"/>
        <rFont val="Arial Narrow"/>
        <family val="2"/>
      </rPr>
      <t xml:space="preserve"> (aportar no submódulo 4.1.1)</t>
    </r>
  </si>
  <si>
    <t>Substituto na cobertura de Outras Ausências</t>
  </si>
  <si>
    <t>Posto de trabalho: De Segunda à Domingo das 6:00 às 18:00 (com intervalo para refeição)</t>
  </si>
  <si>
    <t>Posto de trabalho: De Segunda à Domingo das 18:00 às 6:00 (com intervalo para refeição)</t>
  </si>
  <si>
    <t>Posto de trabalho: De Segunda à Domingo das 7:00 às 19:00 (com intervalo para refeição)</t>
  </si>
  <si>
    <t>UNIFORMES</t>
  </si>
  <si>
    <t>Qtd.</t>
  </si>
  <si>
    <t>Um.</t>
  </si>
  <si>
    <t>Tipo</t>
  </si>
  <si>
    <t>Valor Unit.</t>
  </si>
  <si>
    <t xml:space="preserve">Valor Mensal </t>
  </si>
  <si>
    <t>PÇ</t>
  </si>
  <si>
    <t>PAR</t>
  </si>
  <si>
    <t>Meias</t>
  </si>
  <si>
    <t>Boné</t>
  </si>
  <si>
    <t>Crachá</t>
  </si>
  <si>
    <t>Total Mensal</t>
  </si>
  <si>
    <t>Un.</t>
  </si>
  <si>
    <t>Protetor Solar</t>
  </si>
  <si>
    <t>EPI'S e Outros</t>
  </si>
  <si>
    <t>Materiais e Equipamentos Diversos</t>
  </si>
  <si>
    <t>Materiais sob Expensas</t>
  </si>
  <si>
    <t>Prever nas planilhas de custos conforme legislação vigente (se necessário)</t>
  </si>
  <si>
    <t>Supervisor</t>
  </si>
  <si>
    <t>OBJETO: PRESTAÇÃO DE SERVIÇOS DE APOIO A OPERAÇÃO E CONTROLE DE ENTRADA DE VEÍCULOS NAS PORTARIAS DO ETSP - ENTREPOSTO TERMINAL DE SÃO PAULO</t>
  </si>
  <si>
    <t>INSUMOS DIVERSOS DE MÃO DE OBRA</t>
  </si>
  <si>
    <t>Camisa Polo c/ logotipo da empresa</t>
  </si>
  <si>
    <t>Calça de Brim</t>
  </si>
  <si>
    <t>Botina Biqueira de Aço</t>
  </si>
  <si>
    <t>Japona de Brim</t>
  </si>
  <si>
    <t>Apito c/ Cordão</t>
  </si>
  <si>
    <t>Capa de Chuva c/ Capuz</t>
  </si>
  <si>
    <t>Protetor Auricular</t>
  </si>
  <si>
    <t>Colete Reflexivo</t>
  </si>
  <si>
    <t>Radio Comunicador HT</t>
  </si>
  <si>
    <t>Armário Roupeiro</t>
  </si>
  <si>
    <t>Arquivo de Aço</t>
  </si>
  <si>
    <t>Relogio Biométrico</t>
  </si>
  <si>
    <t>Disponibilizar todos os equipamentos em quantidades necessárias a acomodação dos funcionários conforme contido no Termo de Referência no ITEM 5.2 e suas alíneas</t>
  </si>
  <si>
    <t>PROCESSO Nº 043/2023</t>
  </si>
  <si>
    <t>SÃO PAULO/SP</t>
  </si>
  <si>
    <t>Total por Pessoa</t>
  </si>
  <si>
    <t>OBJETO:  PRESTAÇÃO DE SERVIÇOS DE APOIO A OPERAÇÃO E CONTROLE DE ENTRADA DE VEÍCULOS NAS PORTARIAS DO ETSP - ENTREPOSTO TERMINAL DE SÃO PAULO</t>
  </si>
  <si>
    <t>Repelente</t>
  </si>
  <si>
    <t>Cadeira de Escritório (Cabine)</t>
  </si>
  <si>
    <t>Horadatador</t>
  </si>
  <si>
    <t>Depreciação (Ano)</t>
  </si>
  <si>
    <t>Sindicato:</t>
  </si>
  <si>
    <t>C.4</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</si>
</sst>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R$&quot;\ * #,##0.00_-;\-&quot;R$&quot;\ * #,##0.00_-;_-&quot;R$&quot;\ * &quot;-&quot;??_-;_-@_-"/>
    <numFmt numFmtId="164" formatCode="_(* #,##0.00_);_(* \(#,##0.00\);_(* \-??_);_(@_)"/>
    <numFmt numFmtId="165" formatCode="_(&quot;R$ &quot;* #,##0.00_);_(&quot;R$ &quot;* \(#,##0.00\);_(&quot;R$ &quot;* \-??_);_(@_)"/>
    <numFmt numFmtId="166" formatCode="&quot;R$ &quot;#,##0.00"/>
    <numFmt numFmtId="167" formatCode="_-* #,##0.00_-;\-* #,##0.00_-;_-* \-??_-;_-@_-"/>
    <numFmt numFmtId="168" formatCode="#,##0.00_);[Red]\(#,##0.00\)"/>
    <numFmt numFmtId="170" formatCode="&quot;R$&quot;\ #,##0.00"/>
    <numFmt numFmtId="172" formatCode="_(* #,##0.00_);_(* \(#,##0.00\);_(* &quot;-&quot;??_);_(@_)"/>
    <numFmt numFmtId="173" formatCode="0.0000%"/>
  </numFmts>
  <fonts count="25" x14ac:knownFonts="1">
    <font>
      <sz val="10"/>
      <name val="Arial"/>
      <family val="2"/>
      <charset val="1"/>
    </font>
    <font>
      <sz val="11"/>
      <color theme="1"/>
      <name val="Calibri"/>
      <family val="2"/>
      <scheme val="minor"/>
    </font>
    <font>
      <sz val="10"/>
      <name val="Arial"/>
      <family val="2"/>
      <charset val="1"/>
    </font>
    <font>
      <sz val="10"/>
      <name val="Arial Narrow"/>
      <family val="2"/>
    </font>
    <font>
      <b/>
      <sz val="10"/>
      <name val="Arial Narrow"/>
      <family val="2"/>
    </font>
    <font>
      <b/>
      <sz val="9"/>
      <name val="Arial Narrow"/>
      <family val="2"/>
    </font>
    <font>
      <sz val="11"/>
      <name val="Arial Narrow"/>
      <family val="2"/>
    </font>
    <font>
      <b/>
      <sz val="11"/>
      <name val="Arial Narrow"/>
      <family val="2"/>
    </font>
    <font>
      <sz val="9"/>
      <color indexed="81"/>
      <name val="Segoe UI"/>
      <family val="2"/>
    </font>
    <font>
      <sz val="10"/>
      <color theme="0" tint="-4.9989318521683403E-2"/>
      <name val="Arial Narrow"/>
      <family val="2"/>
    </font>
    <font>
      <b/>
      <sz val="10"/>
      <color theme="2"/>
      <name val="Arial Narrow"/>
      <family val="2"/>
    </font>
    <font>
      <sz val="10"/>
      <name val="Arial"/>
      <family val="2"/>
    </font>
    <font>
      <b/>
      <sz val="12"/>
      <name val="Arial Narrow"/>
      <family val="2"/>
    </font>
    <font>
      <sz val="12"/>
      <name val="Arial Narrow"/>
      <family val="2"/>
    </font>
    <font>
      <b/>
      <sz val="14"/>
      <name val="Arial"/>
      <family val="2"/>
    </font>
    <font>
      <b/>
      <sz val="10"/>
      <name val="Arial"/>
      <family val="2"/>
    </font>
    <font>
      <b/>
      <i/>
      <u/>
      <sz val="10"/>
      <name val="Arial"/>
      <family val="2"/>
    </font>
    <font>
      <b/>
      <sz val="12"/>
      <name val="Arial"/>
      <family val="2"/>
    </font>
    <font>
      <sz val="12"/>
      <name val="Arial"/>
      <family val="2"/>
    </font>
    <font>
      <b/>
      <u/>
      <sz val="12"/>
      <name val="Arial"/>
      <family val="2"/>
    </font>
    <font>
      <b/>
      <i/>
      <sz val="12"/>
      <name val="Arial"/>
      <family val="2"/>
    </font>
    <font>
      <strike/>
      <sz val="10"/>
      <name val="Arial Narrow"/>
      <family val="2"/>
    </font>
    <font>
      <b/>
      <sz val="14"/>
      <name val="Arial Narrow"/>
      <family val="2"/>
    </font>
    <font>
      <sz val="11"/>
      <color rgb="FF000000"/>
      <name val="Arial Narrow"/>
      <family val="2"/>
    </font>
    <font>
      <b/>
      <sz val="11"/>
      <color rgb="FF000000"/>
      <name val="Arial Narrow"/>
      <family val="2"/>
    </font>
  </fonts>
  <fills count="23">
    <fill>
      <patternFill patternType="none"/>
    </fill>
    <fill>
      <patternFill patternType="gray125"/>
    </fill>
    <fill>
      <patternFill patternType="solid">
        <fgColor rgb="FFFFFFFF"/>
        <bgColor rgb="FFE6E6E6"/>
      </patternFill>
    </fill>
    <fill>
      <patternFill patternType="solid">
        <fgColor rgb="FF8FAADC"/>
        <bgColor rgb="FFAFABAB"/>
      </patternFill>
    </fill>
    <fill>
      <patternFill patternType="solid">
        <fgColor rgb="FFB4C7E7"/>
        <bgColor rgb="FFC0C0C0"/>
      </patternFill>
    </fill>
    <fill>
      <patternFill patternType="solid">
        <fgColor rgb="FFE6E6E6"/>
        <bgColor rgb="FFDAE3F3"/>
      </patternFill>
    </fill>
    <fill>
      <patternFill patternType="solid">
        <fgColor theme="4" tint="0.59999389629810485"/>
        <bgColor rgb="FFAFABAB"/>
      </patternFill>
    </fill>
    <fill>
      <patternFill patternType="solid">
        <fgColor theme="4" tint="0.39997558519241921"/>
        <bgColor rgb="FFAFABAB"/>
      </patternFill>
    </fill>
    <fill>
      <patternFill patternType="solid">
        <fgColor theme="4" tint="0.79998168889431442"/>
        <bgColor rgb="FFC0C0C0"/>
      </patternFill>
    </fill>
    <fill>
      <patternFill patternType="solid">
        <fgColor theme="0"/>
        <bgColor rgb="FFBFBFBF"/>
      </patternFill>
    </fill>
    <fill>
      <patternFill patternType="solid">
        <fgColor theme="8" tint="0.79998168889431442"/>
        <bgColor rgb="FFDAE3F3"/>
      </patternFill>
    </fill>
    <fill>
      <patternFill patternType="solid">
        <fgColor theme="8" tint="0.39997558519241921"/>
        <bgColor rgb="FFE6E6E6"/>
      </patternFill>
    </fill>
    <fill>
      <patternFill patternType="solid">
        <fgColor theme="0"/>
        <bgColor rgb="FFDAE3F3"/>
      </patternFill>
    </fill>
    <fill>
      <patternFill patternType="solid">
        <fgColor theme="8" tint="0.59999389629810485"/>
        <bgColor rgb="FFBFBFBF"/>
      </patternFill>
    </fill>
    <fill>
      <patternFill patternType="solid">
        <fgColor theme="8" tint="0.39997558519241921"/>
        <bgColor rgb="FFBFBFBF"/>
      </patternFill>
    </fill>
    <fill>
      <patternFill patternType="solid">
        <fgColor theme="8" tint="0.79998168889431442"/>
        <bgColor indexed="64"/>
      </patternFill>
    </fill>
    <fill>
      <patternFill patternType="solid">
        <fgColor theme="8" tint="0.59999389629810485"/>
        <bgColor rgb="FFC0C0C0"/>
      </patternFill>
    </fill>
    <fill>
      <patternFill patternType="solid">
        <fgColor theme="0"/>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2"/>
        <bgColor indexed="64"/>
      </patternFill>
    </fill>
    <fill>
      <patternFill patternType="solid">
        <fgColor rgb="FFD9E1F2"/>
        <bgColor rgb="FF000000"/>
      </patternFill>
    </fill>
    <fill>
      <patternFill patternType="solid">
        <fgColor rgb="FFDAE3F3"/>
        <bgColor rgb="FFE6E6E6"/>
      </patternFill>
    </fill>
  </fills>
  <borders count="57">
    <border>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right style="medium">
        <color auto="1"/>
      </right>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thin">
        <color auto="1"/>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style="medium">
        <color auto="1"/>
      </left>
      <right/>
      <top/>
      <bottom/>
      <diagonal/>
    </border>
    <border>
      <left style="thin">
        <color indexed="64"/>
      </left>
      <right style="thin">
        <color indexed="64"/>
      </right>
      <top/>
      <bottom style="thin">
        <color indexed="64"/>
      </bottom>
      <diagonal/>
    </border>
    <border>
      <left style="medium">
        <color auto="1"/>
      </left>
      <right/>
      <top style="medium">
        <color auto="1"/>
      </top>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style="medium">
        <color auto="1"/>
      </left>
      <right style="thin">
        <color auto="1"/>
      </right>
      <top style="thin">
        <color auto="1"/>
      </top>
      <bottom/>
      <diagonal/>
    </border>
    <border>
      <left/>
      <right style="thin">
        <color auto="1"/>
      </right>
      <top/>
      <bottom/>
      <diagonal/>
    </border>
    <border>
      <left style="thin">
        <color auto="1"/>
      </left>
      <right style="medium">
        <color auto="1"/>
      </right>
      <top style="thin">
        <color auto="1"/>
      </top>
      <bottom/>
      <diagonal/>
    </border>
    <border>
      <left style="medium">
        <color auto="1"/>
      </left>
      <right/>
      <top/>
      <bottom style="medium">
        <color auto="1"/>
      </bottom>
      <diagonal/>
    </border>
    <border>
      <left/>
      <right style="thin">
        <color auto="1"/>
      </right>
      <top/>
      <bottom style="medium">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auto="1"/>
      </bottom>
      <diagonal/>
    </border>
    <border>
      <left style="thin">
        <color indexed="64"/>
      </left>
      <right style="thin">
        <color indexed="64"/>
      </right>
      <top style="medium">
        <color indexed="64"/>
      </top>
      <bottom style="medium">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auto="1"/>
      </top>
      <bottom/>
      <diagonal/>
    </border>
    <border>
      <left style="medium">
        <color auto="1"/>
      </left>
      <right style="medium">
        <color auto="1"/>
      </right>
      <top/>
      <bottom/>
      <diagonal/>
    </border>
  </borders>
  <cellStyleXfs count="13">
    <xf numFmtId="0" fontId="0" fillId="0" borderId="0"/>
    <xf numFmtId="164" fontId="2" fillId="0" borderId="0"/>
    <xf numFmtId="165" fontId="2" fillId="0" borderId="0"/>
    <xf numFmtId="9" fontId="2" fillId="0" borderId="0"/>
    <xf numFmtId="164" fontId="2" fillId="0" borderId="0"/>
    <xf numFmtId="0" fontId="11" fillId="0" borderId="0"/>
    <xf numFmtId="0" fontId="11" fillId="0" borderId="0"/>
    <xf numFmtId="172" fontId="11" fillId="0" borderId="0" applyFont="0" applyFill="0" applyBorder="0" applyAlignment="0" applyProtection="0"/>
    <xf numFmtId="165" fontId="11" fillId="0" borderId="0" applyFill="0" applyBorder="0" applyAlignment="0" applyProtection="0"/>
    <xf numFmtId="0" fontId="2" fillId="0" borderId="0"/>
    <xf numFmtId="9" fontId="11" fillId="0" borderId="0" applyFont="0" applyFill="0" applyBorder="0" applyAlignment="0" applyProtection="0"/>
    <xf numFmtId="164" fontId="2" fillId="0" borderId="0"/>
    <xf numFmtId="0" fontId="1" fillId="0" borderId="0"/>
  </cellStyleXfs>
  <cellXfs count="363">
    <xf numFmtId="0" fontId="0" fillId="0" borderId="0" xfId="0"/>
    <xf numFmtId="0" fontId="3" fillId="0" borderId="0" xfId="0" applyFont="1"/>
    <xf numFmtId="0" fontId="3" fillId="0" borderId="0" xfId="0" applyFont="1" applyBorder="1"/>
    <xf numFmtId="0" fontId="3" fillId="0" borderId="0" xfId="0" applyFont="1" applyAlignment="1" applyProtection="1">
      <alignment vertical="center"/>
    </xf>
    <xf numFmtId="164" fontId="3" fillId="0" borderId="0" xfId="0" applyNumberFormat="1" applyFont="1" applyAlignment="1" applyProtection="1">
      <alignment vertical="center"/>
    </xf>
    <xf numFmtId="167" fontId="3" fillId="0" borderId="0" xfId="0" applyNumberFormat="1" applyFont="1" applyAlignment="1" applyProtection="1">
      <alignment vertical="center"/>
    </xf>
    <xf numFmtId="0" fontId="3" fillId="2" borderId="0" xfId="0" applyFont="1" applyFill="1" applyAlignment="1" applyProtection="1">
      <alignment vertical="center"/>
    </xf>
    <xf numFmtId="0" fontId="3" fillId="5" borderId="0" xfId="0" applyFont="1" applyFill="1" applyAlignment="1" applyProtection="1">
      <alignment vertical="center"/>
    </xf>
    <xf numFmtId="0" fontId="3" fillId="0" borderId="0" xfId="0" applyFont="1" applyBorder="1" applyAlignment="1" applyProtection="1">
      <alignment vertical="center"/>
    </xf>
    <xf numFmtId="0" fontId="6" fillId="0" borderId="0" xfId="0" applyFont="1" applyProtection="1">
      <protection locked="0"/>
    </xf>
    <xf numFmtId="1" fontId="3" fillId="0" borderId="29" xfId="0" applyNumberFormat="1" applyFont="1" applyBorder="1" applyAlignment="1" applyProtection="1">
      <alignment horizontal="center" vertical="center"/>
    </xf>
    <xf numFmtId="3" fontId="3" fillId="0" borderId="37" xfId="3" applyNumberFormat="1" applyFont="1" applyBorder="1" applyAlignment="1" applyProtection="1">
      <alignment horizontal="center" vertical="center"/>
    </xf>
    <xf numFmtId="1" fontId="3" fillId="0" borderId="37" xfId="0" applyNumberFormat="1" applyFont="1" applyBorder="1" applyAlignment="1" applyProtection="1">
      <alignment horizontal="center" vertical="center"/>
    </xf>
    <xf numFmtId="10" fontId="3" fillId="0" borderId="9" xfId="3" applyNumberFormat="1" applyFont="1" applyBorder="1" applyAlignment="1" applyProtection="1">
      <alignment horizontal="center" vertical="center"/>
    </xf>
    <xf numFmtId="10" fontId="3" fillId="0" borderId="18" xfId="3" applyNumberFormat="1" applyFont="1" applyBorder="1" applyAlignment="1" applyProtection="1">
      <alignment horizontal="center" vertical="center"/>
    </xf>
    <xf numFmtId="10" fontId="3" fillId="0" borderId="31" xfId="3" applyNumberFormat="1" applyFont="1" applyBorder="1" applyAlignment="1" applyProtection="1">
      <alignment horizontal="center" vertical="center"/>
    </xf>
    <xf numFmtId="0" fontId="4" fillId="9" borderId="4" xfId="0" applyFont="1" applyFill="1" applyBorder="1" applyAlignment="1" applyProtection="1">
      <alignment horizontal="center" vertical="center"/>
    </xf>
    <xf numFmtId="164" fontId="4" fillId="9" borderId="6" xfId="1" applyFont="1" applyFill="1" applyBorder="1" applyAlignment="1" applyProtection="1">
      <alignment horizontal="center" vertical="center"/>
    </xf>
    <xf numFmtId="0" fontId="3" fillId="0" borderId="30" xfId="0" applyFont="1" applyBorder="1" applyAlignment="1">
      <alignment horizontal="center"/>
    </xf>
    <xf numFmtId="164" fontId="3" fillId="0" borderId="38" xfId="1" applyFont="1" applyBorder="1" applyAlignment="1" applyProtection="1">
      <alignment vertical="center"/>
    </xf>
    <xf numFmtId="0" fontId="3" fillId="0" borderId="18" xfId="0" applyFont="1" applyBorder="1" applyAlignment="1" applyProtection="1">
      <alignment horizontal="center" vertical="center"/>
    </xf>
    <xf numFmtId="164" fontId="3" fillId="0" borderId="19" xfId="1" applyFont="1" applyBorder="1" applyAlignment="1" applyProtection="1">
      <alignment vertical="center"/>
    </xf>
    <xf numFmtId="164" fontId="4" fillId="10" borderId="6" xfId="1" applyFont="1" applyFill="1" applyBorder="1" applyAlignment="1" applyProtection="1">
      <alignment vertical="center"/>
    </xf>
    <xf numFmtId="0" fontId="3" fillId="0" borderId="17" xfId="0" applyFont="1" applyBorder="1" applyAlignment="1">
      <alignment horizontal="center"/>
    </xf>
    <xf numFmtId="168" fontId="3" fillId="0" borderId="16" xfId="1" applyNumberFormat="1" applyFont="1" applyBorder="1" applyAlignment="1" applyProtection="1">
      <alignment vertical="center"/>
    </xf>
    <xf numFmtId="0" fontId="3" fillId="0" borderId="2" xfId="0" applyFont="1" applyBorder="1" applyAlignment="1">
      <alignment horizontal="center"/>
    </xf>
    <xf numFmtId="168" fontId="3" fillId="0" borderId="43" xfId="1" applyNumberFormat="1" applyFont="1" applyBorder="1" applyAlignment="1" applyProtection="1">
      <alignment vertical="center"/>
    </xf>
    <xf numFmtId="0" fontId="3" fillId="0" borderId="30" xfId="0" applyFont="1" applyBorder="1"/>
    <xf numFmtId="10" fontId="4" fillId="0" borderId="23" xfId="3" applyNumberFormat="1"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20" xfId="0" applyFont="1" applyBorder="1" applyAlignment="1" applyProtection="1">
      <alignment vertical="center"/>
    </xf>
    <xf numFmtId="0" fontId="3" fillId="0" borderId="23" xfId="0" applyFont="1" applyBorder="1" applyAlignment="1" applyProtection="1">
      <alignment vertical="center"/>
    </xf>
    <xf numFmtId="10" fontId="3" fillId="0" borderId="5" xfId="3" applyNumberFormat="1" applyFont="1" applyBorder="1" applyAlignment="1" applyProtection="1">
      <alignment horizontal="center" vertical="center"/>
    </xf>
    <xf numFmtId="168" fontId="3" fillId="0" borderId="41" xfId="1" applyNumberFormat="1" applyFont="1" applyBorder="1" applyAlignment="1" applyProtection="1">
      <alignment vertical="center"/>
    </xf>
    <xf numFmtId="10" fontId="4" fillId="10" borderId="20" xfId="0" applyNumberFormat="1" applyFont="1" applyFill="1" applyBorder="1" applyAlignment="1" applyProtection="1">
      <alignment horizontal="center" vertical="center"/>
    </xf>
    <xf numFmtId="168" fontId="4" fillId="10" borderId="6" xfId="0" applyNumberFormat="1" applyFont="1" applyFill="1" applyBorder="1" applyAlignment="1" applyProtection="1">
      <alignment horizontal="right" vertical="center"/>
    </xf>
    <xf numFmtId="0" fontId="3" fillId="0" borderId="36" xfId="0" applyFont="1" applyBorder="1" applyAlignment="1">
      <alignment horizontal="center"/>
    </xf>
    <xf numFmtId="168" fontId="3" fillId="0" borderId="42" xfId="1" applyNumberFormat="1" applyFont="1" applyBorder="1" applyAlignment="1" applyProtection="1">
      <alignment vertical="center"/>
    </xf>
    <xf numFmtId="44" fontId="3" fillId="0" borderId="29" xfId="0" applyNumberFormat="1" applyFont="1" applyBorder="1" applyAlignment="1" applyProtection="1">
      <alignment horizontal="center" vertical="center"/>
    </xf>
    <xf numFmtId="44" fontId="3" fillId="0" borderId="37" xfId="0" applyNumberFormat="1" applyFont="1" applyBorder="1" applyAlignment="1" applyProtection="1">
      <alignment horizontal="center" vertical="center"/>
    </xf>
    <xf numFmtId="0" fontId="4" fillId="12" borderId="34" xfId="0" applyFont="1" applyFill="1" applyBorder="1" applyAlignment="1" applyProtection="1">
      <alignment horizontal="center" vertical="center"/>
    </xf>
    <xf numFmtId="168" fontId="4" fillId="12" borderId="38" xfId="0" applyNumberFormat="1" applyFont="1" applyFill="1" applyBorder="1" applyAlignment="1" applyProtection="1">
      <alignment horizontal="right" vertical="center"/>
    </xf>
    <xf numFmtId="0" fontId="4" fillId="12" borderId="30" xfId="0" applyFont="1" applyFill="1" applyBorder="1" applyAlignment="1" applyProtection="1">
      <alignment horizontal="center" vertical="center"/>
    </xf>
    <xf numFmtId="168" fontId="4" fillId="12" borderId="19" xfId="0" applyNumberFormat="1" applyFont="1" applyFill="1" applyBorder="1" applyAlignment="1" applyProtection="1">
      <alignment horizontal="right" vertical="center"/>
    </xf>
    <xf numFmtId="0" fontId="4" fillId="9" borderId="25" xfId="0" applyFont="1" applyFill="1" applyBorder="1" applyAlignment="1" applyProtection="1">
      <alignment horizontal="left" vertical="center"/>
    </xf>
    <xf numFmtId="0" fontId="4" fillId="9" borderId="42" xfId="0" applyFont="1" applyFill="1" applyBorder="1" applyAlignment="1" applyProtection="1">
      <alignment horizontal="left" vertical="center"/>
    </xf>
    <xf numFmtId="10" fontId="4" fillId="10" borderId="28" xfId="0" applyNumberFormat="1" applyFont="1" applyFill="1" applyBorder="1" applyAlignment="1" applyProtection="1">
      <alignment horizontal="center" vertical="center"/>
    </xf>
    <xf numFmtId="168" fontId="4" fillId="10" borderId="3" xfId="0" applyNumberFormat="1" applyFont="1" applyFill="1" applyBorder="1" applyAlignment="1" applyProtection="1">
      <alignment horizontal="right" vertical="center"/>
    </xf>
    <xf numFmtId="0" fontId="4" fillId="9" borderId="5" xfId="0" applyFont="1" applyFill="1" applyBorder="1" applyAlignment="1" applyProtection="1">
      <alignment horizontal="center" vertical="center"/>
    </xf>
    <xf numFmtId="10" fontId="4" fillId="12" borderId="29" xfId="0" applyNumberFormat="1" applyFont="1" applyFill="1" applyBorder="1" applyAlignment="1" applyProtection="1">
      <alignment horizontal="center" vertical="center"/>
    </xf>
    <xf numFmtId="10" fontId="4" fillId="12" borderId="37" xfId="0" applyNumberFormat="1" applyFont="1" applyFill="1" applyBorder="1" applyAlignment="1" applyProtection="1">
      <alignment horizontal="center" vertical="center"/>
    </xf>
    <xf numFmtId="10" fontId="4" fillId="0" borderId="31" xfId="3" applyNumberFormat="1" applyFont="1" applyBorder="1" applyAlignment="1" applyProtection="1">
      <alignment horizontal="center" vertical="center"/>
    </xf>
    <xf numFmtId="168" fontId="4" fillId="0" borderId="31" xfId="1" applyNumberFormat="1" applyFont="1" applyBorder="1" applyAlignment="1" applyProtection="1">
      <alignment vertical="center"/>
    </xf>
    <xf numFmtId="0" fontId="3" fillId="0" borderId="9" xfId="0" applyNumberFormat="1" applyFont="1" applyBorder="1" applyAlignment="1" applyProtection="1">
      <alignment horizontal="center" vertical="center"/>
    </xf>
    <xf numFmtId="0" fontId="3" fillId="0" borderId="18" xfId="0" applyNumberFormat="1" applyFont="1" applyBorder="1" applyAlignment="1" applyProtection="1">
      <alignment horizontal="center" vertical="center"/>
    </xf>
    <xf numFmtId="0" fontId="3" fillId="0" borderId="24" xfId="0" applyFont="1" applyBorder="1" applyAlignment="1" applyProtection="1">
      <alignment vertical="center"/>
    </xf>
    <xf numFmtId="0" fontId="3" fillId="0" borderId="27" xfId="0" applyFont="1" applyBorder="1" applyAlignment="1" applyProtection="1">
      <alignment vertical="center"/>
    </xf>
    <xf numFmtId="10" fontId="3" fillId="0" borderId="18" xfId="0" applyNumberFormat="1" applyFont="1" applyBorder="1" applyAlignment="1" applyProtection="1">
      <alignment horizontal="center" vertical="center"/>
    </xf>
    <xf numFmtId="168" fontId="3" fillId="0" borderId="9" xfId="1" applyNumberFormat="1" applyFont="1" applyBorder="1" applyAlignment="1" applyProtection="1">
      <alignment vertical="center"/>
    </xf>
    <xf numFmtId="168" fontId="3" fillId="0" borderId="18" xfId="1" applyNumberFormat="1" applyFont="1" applyBorder="1" applyAlignment="1" applyProtection="1">
      <alignment vertical="center"/>
    </xf>
    <xf numFmtId="168" fontId="3" fillId="0" borderId="31" xfId="1" applyNumberFormat="1" applyFont="1" applyBorder="1" applyAlignment="1" applyProtection="1">
      <alignment vertical="center"/>
    </xf>
    <xf numFmtId="0" fontId="9" fillId="0" borderId="0" xfId="0" applyFont="1"/>
    <xf numFmtId="0" fontId="3" fillId="15" borderId="34" xfId="0" applyFont="1" applyFill="1" applyBorder="1"/>
    <xf numFmtId="0" fontId="4" fillId="10" borderId="25" xfId="0" applyFont="1" applyFill="1" applyBorder="1" applyAlignment="1" applyProtection="1">
      <alignment vertical="center"/>
    </xf>
    <xf numFmtId="0" fontId="4" fillId="10" borderId="29" xfId="0" applyFont="1" applyFill="1" applyBorder="1" applyAlignment="1" applyProtection="1">
      <alignment vertical="center"/>
    </xf>
    <xf numFmtId="168" fontId="4" fillId="10" borderId="38" xfId="2" applyNumberFormat="1" applyFont="1" applyFill="1" applyBorder="1" applyAlignment="1" applyProtection="1">
      <alignment vertical="center"/>
    </xf>
    <xf numFmtId="0" fontId="3" fillId="15" borderId="30" xfId="0" applyFont="1" applyFill="1" applyBorder="1"/>
    <xf numFmtId="0" fontId="4" fillId="10" borderId="0" xfId="0" applyFont="1" applyFill="1" applyBorder="1" applyAlignment="1" applyProtection="1">
      <alignment vertical="center"/>
    </xf>
    <xf numFmtId="1" fontId="10" fillId="10" borderId="37" xfId="0" applyNumberFormat="1" applyFont="1" applyFill="1" applyBorder="1" applyAlignment="1" applyProtection="1">
      <alignment vertical="center"/>
    </xf>
    <xf numFmtId="168" fontId="4" fillId="10" borderId="19" xfId="2" applyNumberFormat="1" applyFont="1" applyFill="1" applyBorder="1" applyAlignment="1" applyProtection="1">
      <alignment vertical="center"/>
    </xf>
    <xf numFmtId="3" fontId="4" fillId="13" borderId="37" xfId="3" applyNumberFormat="1" applyFont="1" applyFill="1" applyBorder="1" applyAlignment="1" applyProtection="1">
      <alignment vertical="center"/>
    </xf>
    <xf numFmtId="168" fontId="4" fillId="16" borderId="19" xfId="2" applyNumberFormat="1" applyFont="1" applyFill="1" applyBorder="1" applyAlignment="1" applyProtection="1">
      <alignment vertical="center"/>
    </xf>
    <xf numFmtId="3" fontId="4" fillId="13" borderId="40" xfId="3" applyNumberFormat="1" applyFont="1" applyFill="1" applyBorder="1" applyAlignment="1" applyProtection="1">
      <alignment vertical="center"/>
    </xf>
    <xf numFmtId="168" fontId="4" fillId="13" borderId="44" xfId="2" applyNumberFormat="1" applyFont="1" applyFill="1" applyBorder="1" applyAlignment="1" applyProtection="1">
      <alignment vertical="center"/>
    </xf>
    <xf numFmtId="0" fontId="4" fillId="13" borderId="30" xfId="0" applyFont="1" applyFill="1" applyBorder="1" applyAlignment="1" applyProtection="1">
      <alignment vertical="center"/>
    </xf>
    <xf numFmtId="0" fontId="4" fillId="13" borderId="39" xfId="0" applyFont="1" applyFill="1" applyBorder="1" applyAlignment="1" applyProtection="1">
      <alignment vertical="center"/>
    </xf>
    <xf numFmtId="0" fontId="4" fillId="0" borderId="21" xfId="0" applyFont="1" applyBorder="1" applyAlignment="1" applyProtection="1">
      <alignment horizontal="center" vertical="center"/>
    </xf>
    <xf numFmtId="0" fontId="6" fillId="0" borderId="0" xfId="0" applyFont="1" applyBorder="1" applyProtection="1">
      <protection locked="0"/>
    </xf>
    <xf numFmtId="0" fontId="3" fillId="0" borderId="27" xfId="0" applyFont="1" applyBorder="1" applyAlignment="1" applyProtection="1">
      <alignment vertical="center"/>
    </xf>
    <xf numFmtId="0" fontId="3" fillId="0" borderId="0" xfId="0" applyFont="1" applyBorder="1" applyAlignment="1" applyProtection="1">
      <alignment vertical="center"/>
    </xf>
    <xf numFmtId="0" fontId="4" fillId="9" borderId="5" xfId="0" applyFont="1" applyFill="1" applyBorder="1" applyAlignment="1" applyProtection="1">
      <alignment horizontal="center" vertical="center"/>
    </xf>
    <xf numFmtId="0" fontId="3" fillId="0" borderId="24" xfId="0" applyFont="1" applyBorder="1" applyAlignment="1" applyProtection="1">
      <alignment vertical="center"/>
    </xf>
    <xf numFmtId="44" fontId="3" fillId="0" borderId="37" xfId="0" applyNumberFormat="1" applyFont="1" applyFill="1" applyBorder="1" applyAlignment="1" applyProtection="1">
      <alignment horizontal="center" vertical="center"/>
    </xf>
    <xf numFmtId="3" fontId="6" fillId="0" borderId="5" xfId="4" applyNumberFormat="1" applyFont="1" applyBorder="1" applyAlignment="1" applyProtection="1">
      <alignment horizontal="center" vertical="center" wrapText="1"/>
      <protection locked="0"/>
    </xf>
    <xf numFmtId="165" fontId="6" fillId="0" borderId="5" xfId="4" applyNumberFormat="1" applyFont="1" applyBorder="1" applyAlignment="1" applyProtection="1">
      <alignment horizontal="center" vertical="center" wrapText="1"/>
      <protection locked="0"/>
    </xf>
    <xf numFmtId="165" fontId="6" fillId="0" borderId="6" xfId="4" applyNumberFormat="1" applyFont="1" applyBorder="1" applyAlignment="1" applyProtection="1">
      <alignment horizontal="center" vertical="center" wrapText="1"/>
      <protection locked="0"/>
    </xf>
    <xf numFmtId="0" fontId="6" fillId="0" borderId="5" xfId="0" applyFont="1" applyBorder="1" applyAlignment="1" applyProtection="1">
      <alignment vertical="center" wrapText="1"/>
      <protection locked="0"/>
    </xf>
    <xf numFmtId="0" fontId="6" fillId="0" borderId="5" xfId="0" applyFont="1" applyBorder="1" applyAlignment="1" applyProtection="1">
      <alignment horizontal="left" vertical="center" wrapText="1"/>
      <protection locked="0"/>
    </xf>
    <xf numFmtId="0" fontId="7" fillId="19" borderId="0" xfId="0" applyFont="1" applyFill="1" applyProtection="1">
      <protection locked="0"/>
    </xf>
    <xf numFmtId="0" fontId="7" fillId="19" borderId="0" xfId="0" applyFont="1" applyFill="1" applyBorder="1" applyProtection="1">
      <protection locked="0"/>
    </xf>
    <xf numFmtId="0" fontId="13" fillId="0" borderId="0" xfId="0" applyFont="1" applyBorder="1" applyProtection="1">
      <protection locked="0"/>
    </xf>
    <xf numFmtId="3" fontId="12" fillId="4" borderId="10" xfId="4" applyNumberFormat="1" applyFont="1" applyFill="1" applyBorder="1" applyAlignment="1" applyProtection="1">
      <alignment vertical="center"/>
      <protection locked="0"/>
    </xf>
    <xf numFmtId="165" fontId="12" fillId="4" borderId="10" xfId="4" applyNumberFormat="1" applyFont="1" applyFill="1" applyBorder="1" applyAlignment="1" applyProtection="1">
      <alignment vertical="center"/>
      <protection locked="0"/>
    </xf>
    <xf numFmtId="173" fontId="13" fillId="0" borderId="0" xfId="0" applyNumberFormat="1" applyFont="1" applyBorder="1" applyProtection="1">
      <protection locked="0"/>
    </xf>
    <xf numFmtId="0" fontId="3" fillId="0" borderId="0" xfId="0" applyFont="1" applyBorder="1" applyAlignment="1" applyProtection="1">
      <alignment vertical="center"/>
    </xf>
    <xf numFmtId="3" fontId="12" fillId="4" borderId="1" xfId="4" applyNumberFormat="1" applyFont="1" applyFill="1" applyBorder="1" applyAlignment="1" applyProtection="1">
      <alignment horizontal="center" vertical="center"/>
      <protection locked="0"/>
    </xf>
    <xf numFmtId="165" fontId="6" fillId="0" borderId="31" xfId="4" applyNumberFormat="1" applyFont="1" applyBorder="1" applyAlignment="1" applyProtection="1">
      <alignment horizontal="center" vertical="center" wrapText="1"/>
      <protection locked="0"/>
    </xf>
    <xf numFmtId="165" fontId="6" fillId="0" borderId="3" xfId="4" applyNumberFormat="1" applyFont="1" applyBorder="1" applyAlignment="1" applyProtection="1">
      <alignment horizontal="center" vertical="center" wrapText="1"/>
      <protection locked="0"/>
    </xf>
    <xf numFmtId="0" fontId="3" fillId="0" borderId="0" xfId="0" applyFont="1" applyBorder="1" applyAlignment="1"/>
    <xf numFmtId="0" fontId="6" fillId="0" borderId="4" xfId="0" applyFont="1" applyBorder="1" applyAlignment="1" applyProtection="1">
      <alignment vertical="center" wrapText="1"/>
      <protection locked="0"/>
    </xf>
    <xf numFmtId="165" fontId="12" fillId="4" borderId="10" xfId="4" applyNumberFormat="1" applyFont="1" applyFill="1" applyBorder="1" applyAlignment="1" applyProtection="1">
      <alignment horizontal="center" vertical="center"/>
      <protection locked="0"/>
    </xf>
    <xf numFmtId="165" fontId="12" fillId="4" borderId="8" xfId="0" applyNumberFormat="1"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xf>
    <xf numFmtId="44" fontId="3" fillId="0" borderId="29" xfId="0" applyNumberFormat="1" applyFont="1" applyFill="1" applyBorder="1" applyAlignment="1" applyProtection="1">
      <alignment horizontal="center" vertical="center"/>
    </xf>
    <xf numFmtId="10" fontId="3" fillId="0" borderId="18" xfId="3" applyNumberFormat="1" applyFont="1" applyFill="1" applyBorder="1" applyAlignment="1" applyProtection="1">
      <alignment horizontal="center" vertical="center"/>
    </xf>
    <xf numFmtId="10" fontId="3" fillId="0" borderId="31" xfId="3" applyNumberFormat="1" applyFont="1" applyFill="1" applyBorder="1" applyAlignment="1" applyProtection="1">
      <alignment horizontal="center" vertical="center"/>
    </xf>
    <xf numFmtId="0" fontId="3" fillId="0" borderId="36" xfId="9" applyFont="1" applyBorder="1" applyAlignment="1">
      <alignment horizontal="center"/>
    </xf>
    <xf numFmtId="10" fontId="3" fillId="0" borderId="9" xfId="10" applyNumberFormat="1" applyFont="1" applyBorder="1" applyAlignment="1" applyProtection="1">
      <alignment horizontal="center" vertical="center"/>
    </xf>
    <xf numFmtId="168" fontId="3" fillId="0" borderId="38" xfId="11" applyNumberFormat="1" applyFont="1" applyBorder="1" applyAlignment="1" applyProtection="1">
      <alignment vertical="center"/>
    </xf>
    <xf numFmtId="10" fontId="4" fillId="10" borderId="20" xfId="9" applyNumberFormat="1" applyFont="1" applyFill="1" applyBorder="1" applyAlignment="1" applyProtection="1">
      <alignment horizontal="center" vertical="center"/>
    </xf>
    <xf numFmtId="168" fontId="4" fillId="10" borderId="6" xfId="9" applyNumberFormat="1" applyFont="1" applyFill="1" applyBorder="1" applyAlignment="1" applyProtection="1">
      <alignment horizontal="right" vertical="center"/>
    </xf>
    <xf numFmtId="0" fontId="4" fillId="12" borderId="30" xfId="9" applyFont="1" applyFill="1" applyBorder="1" applyAlignment="1" applyProtection="1">
      <alignment horizontal="center" vertical="center"/>
    </xf>
    <xf numFmtId="10" fontId="4" fillId="12" borderId="37" xfId="9" applyNumberFormat="1" applyFont="1" applyFill="1" applyBorder="1" applyAlignment="1" applyProtection="1">
      <alignment horizontal="center" vertical="center"/>
    </xf>
    <xf numFmtId="168" fontId="4" fillId="12" borderId="19" xfId="9" applyNumberFormat="1" applyFont="1" applyFill="1" applyBorder="1" applyAlignment="1" applyProtection="1">
      <alignment horizontal="right" vertical="center"/>
    </xf>
    <xf numFmtId="164" fontId="3" fillId="0" borderId="16" xfId="1" applyFont="1" applyBorder="1" applyAlignment="1" applyProtection="1">
      <alignment vertical="center"/>
    </xf>
    <xf numFmtId="44" fontId="3" fillId="17" borderId="37" xfId="9" applyNumberFormat="1" applyFont="1" applyFill="1" applyBorder="1" applyAlignment="1" applyProtection="1">
      <alignment horizontal="center" vertical="center"/>
    </xf>
    <xf numFmtId="44" fontId="3" fillId="0" borderId="37" xfId="9" applyNumberFormat="1" applyFont="1" applyFill="1" applyBorder="1" applyAlignment="1" applyProtection="1">
      <alignment horizontal="center" vertical="center"/>
    </xf>
    <xf numFmtId="0" fontId="16" fillId="0" borderId="0" xfId="9" applyFont="1" applyFill="1" applyBorder="1" applyAlignment="1">
      <alignment vertical="center"/>
    </xf>
    <xf numFmtId="0" fontId="15" fillId="0" borderId="0" xfId="0" applyFont="1" applyFill="1" applyBorder="1" applyAlignment="1">
      <alignment horizontal="center" wrapText="1"/>
    </xf>
    <xf numFmtId="0" fontId="11" fillId="0" borderId="0" xfId="0" applyFont="1" applyFill="1" applyBorder="1"/>
    <xf numFmtId="0" fontId="11" fillId="0" borderId="0" xfId="0" applyFont="1" applyFill="1" applyBorder="1" applyAlignment="1">
      <alignment horizontal="left" vertical="center" wrapText="1"/>
    </xf>
    <xf numFmtId="0" fontId="6" fillId="0" borderId="2" xfId="0" applyFont="1" applyBorder="1" applyAlignment="1" applyProtection="1">
      <alignment horizontal="left" vertical="center" wrapText="1"/>
      <protection locked="0"/>
    </xf>
    <xf numFmtId="0" fontId="6" fillId="0" borderId="31" xfId="0" applyFont="1" applyBorder="1" applyAlignment="1" applyProtection="1">
      <alignment horizontal="left" vertical="center" wrapText="1"/>
      <protection locked="0"/>
    </xf>
    <xf numFmtId="3" fontId="6" fillId="0" borderId="31" xfId="4" applyNumberFormat="1" applyFont="1" applyBorder="1" applyAlignment="1" applyProtection="1">
      <alignment horizontal="center" vertical="center" wrapText="1"/>
      <protection locked="0"/>
    </xf>
    <xf numFmtId="170" fontId="3" fillId="0" borderId="25" xfId="0" applyNumberFormat="1" applyFont="1" applyBorder="1" applyAlignment="1" applyProtection="1">
      <alignment vertical="center"/>
    </xf>
    <xf numFmtId="0" fontId="3" fillId="0" borderId="37" xfId="0" applyNumberFormat="1" applyFont="1" applyBorder="1" applyAlignment="1" applyProtection="1">
      <alignment horizontal="center" vertical="center"/>
    </xf>
    <xf numFmtId="10" fontId="3" fillId="0" borderId="24" xfId="10" applyNumberFormat="1" applyFont="1" applyBorder="1" applyAlignment="1" applyProtection="1">
      <alignment horizontal="center" vertical="center"/>
    </xf>
    <xf numFmtId="0" fontId="18" fillId="0" borderId="16" xfId="0" applyFont="1" applyFill="1" applyBorder="1" applyAlignment="1">
      <alignment horizontal="justify" vertical="center" wrapText="1"/>
    </xf>
    <xf numFmtId="0" fontId="17" fillId="0" borderId="2" xfId="0" applyFont="1" applyFill="1" applyBorder="1" applyAlignment="1">
      <alignment horizontal="justify" vertical="center" wrapText="1"/>
    </xf>
    <xf numFmtId="0" fontId="17" fillId="20" borderId="2" xfId="0" applyFont="1" applyFill="1" applyBorder="1" applyAlignment="1">
      <alignment horizontal="justify" vertical="center" wrapText="1"/>
    </xf>
    <xf numFmtId="0" fontId="18" fillId="20" borderId="3" xfId="0" applyFont="1" applyFill="1" applyBorder="1" applyAlignment="1">
      <alignment horizontal="left" vertical="center" wrapText="1"/>
    </xf>
    <xf numFmtId="0" fontId="18" fillId="0" borderId="3" xfId="0" applyFont="1" applyFill="1" applyBorder="1" applyAlignment="1">
      <alignment horizontal="justify" vertical="center" wrapText="1"/>
    </xf>
    <xf numFmtId="0" fontId="18" fillId="0" borderId="6" xfId="0" applyFont="1" applyFill="1" applyBorder="1" applyAlignment="1">
      <alignment horizontal="justify" vertical="center" wrapText="1"/>
    </xf>
    <xf numFmtId="0" fontId="20" fillId="0" borderId="6" xfId="9" applyFont="1" applyFill="1" applyBorder="1" applyAlignment="1">
      <alignment horizontal="justify" vertical="center"/>
    </xf>
    <xf numFmtId="0" fontId="17" fillId="20" borderId="4" xfId="0" applyFont="1" applyFill="1" applyBorder="1" applyAlignment="1">
      <alignment horizontal="center" vertical="center" wrapText="1"/>
    </xf>
    <xf numFmtId="0" fontId="18" fillId="20" borderId="6" xfId="0" applyFont="1" applyFill="1" applyBorder="1" applyAlignment="1">
      <alignment horizontal="justify" vertical="center" wrapText="1"/>
    </xf>
    <xf numFmtId="0" fontId="17" fillId="0" borderId="36" xfId="0" applyFont="1" applyFill="1" applyBorder="1" applyAlignment="1">
      <alignment horizontal="center" vertical="center" wrapText="1"/>
    </xf>
    <xf numFmtId="0" fontId="18" fillId="0" borderId="38" xfId="0" applyFont="1" applyFill="1" applyBorder="1" applyAlignment="1">
      <alignment horizontal="justify" vertical="center" wrapText="1"/>
    </xf>
    <xf numFmtId="0" fontId="17" fillId="20" borderId="6" xfId="0" applyFont="1" applyFill="1" applyBorder="1" applyAlignment="1">
      <alignment horizontal="justify" vertical="center" wrapText="1"/>
    </xf>
    <xf numFmtId="0" fontId="3" fillId="0" borderId="24" xfId="0" applyFont="1" applyBorder="1" applyAlignment="1" applyProtection="1">
      <alignment vertical="center"/>
    </xf>
    <xf numFmtId="0" fontId="4" fillId="9" borderId="5" xfId="0" applyFont="1" applyFill="1" applyBorder="1" applyAlignment="1" applyProtection="1">
      <alignment horizontal="center" vertical="center"/>
    </xf>
    <xf numFmtId="0" fontId="3" fillId="0" borderId="27" xfId="0" applyFont="1" applyBorder="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vertical="center"/>
    </xf>
    <xf numFmtId="164" fontId="3" fillId="0" borderId="19" xfId="11" applyFont="1" applyBorder="1" applyAlignment="1" applyProtection="1">
      <alignment vertical="center"/>
    </xf>
    <xf numFmtId="0" fontId="18" fillId="0" borderId="38"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8" fillId="0" borderId="6" xfId="0" applyFont="1" applyFill="1" applyBorder="1" applyAlignment="1">
      <alignment horizontal="left" vertical="center" wrapText="1"/>
    </xf>
    <xf numFmtId="165" fontId="5" fillId="0" borderId="51" xfId="4" applyNumberFormat="1" applyFont="1" applyBorder="1" applyAlignment="1" applyProtection="1">
      <alignment horizontal="center" vertical="center" wrapText="1"/>
      <protection locked="0"/>
    </xf>
    <xf numFmtId="0" fontId="5" fillId="0" borderId="51" xfId="0" applyFont="1" applyBorder="1" applyAlignment="1" applyProtection="1">
      <alignment horizontal="center" vertical="center" wrapText="1"/>
      <protection locked="0"/>
    </xf>
    <xf numFmtId="165" fontId="5" fillId="0" borderId="53" xfId="4" applyNumberFormat="1" applyFont="1" applyBorder="1" applyAlignment="1" applyProtection="1">
      <alignment horizontal="center" vertical="center" wrapText="1"/>
      <protection locked="0"/>
    </xf>
    <xf numFmtId="3" fontId="7" fillId="19" borderId="23" xfId="0" applyNumberFormat="1" applyFont="1" applyFill="1" applyBorder="1" applyAlignment="1" applyProtection="1">
      <alignment horizontal="center" vertical="center" wrapText="1"/>
      <protection locked="0"/>
    </xf>
    <xf numFmtId="0" fontId="7" fillId="19" borderId="23" xfId="0" applyFont="1" applyFill="1" applyBorder="1" applyAlignment="1" applyProtection="1">
      <alignment vertical="center" wrapText="1"/>
      <protection locked="0"/>
    </xf>
    <xf numFmtId="165" fontId="7" fillId="19" borderId="23" xfId="0" applyNumberFormat="1" applyFont="1" applyFill="1" applyBorder="1" applyAlignment="1" applyProtection="1">
      <alignment vertical="center" wrapText="1"/>
      <protection locked="0"/>
    </xf>
    <xf numFmtId="165" fontId="7" fillId="19" borderId="41" xfId="0" applyNumberFormat="1" applyFont="1" applyFill="1" applyBorder="1" applyAlignment="1" applyProtection="1">
      <alignment vertical="center" wrapText="1"/>
      <protection locked="0"/>
    </xf>
    <xf numFmtId="3" fontId="7" fillId="19" borderId="0" xfId="4" applyNumberFormat="1" applyFont="1" applyFill="1" applyBorder="1" applyAlignment="1" applyProtection="1">
      <alignment horizontal="center" vertical="center" wrapText="1"/>
      <protection locked="0"/>
    </xf>
    <xf numFmtId="165" fontId="7" fillId="19" borderId="0" xfId="4" applyNumberFormat="1" applyFont="1" applyFill="1" applyBorder="1" applyAlignment="1" applyProtection="1">
      <alignment horizontal="center" vertical="center" wrapText="1"/>
      <protection locked="0"/>
    </xf>
    <xf numFmtId="0" fontId="7" fillId="19" borderId="0" xfId="0" applyFont="1" applyFill="1" applyBorder="1" applyAlignment="1" applyProtection="1">
      <alignment vertical="center" wrapText="1"/>
      <protection locked="0"/>
    </xf>
    <xf numFmtId="0" fontId="7" fillId="19" borderId="0" xfId="0" applyFont="1" applyFill="1" applyBorder="1" applyAlignment="1" applyProtection="1">
      <alignment horizontal="left" vertical="center" wrapText="1"/>
      <protection locked="0"/>
    </xf>
    <xf numFmtId="0" fontId="3" fillId="0" borderId="0" xfId="0" applyFont="1" applyFill="1" applyBorder="1"/>
    <xf numFmtId="0" fontId="3" fillId="0" borderId="0" xfId="0" applyFont="1" applyFill="1" applyBorder="1" applyAlignment="1" applyProtection="1">
      <alignment vertical="center"/>
    </xf>
    <xf numFmtId="0" fontId="6" fillId="0" borderId="0" xfId="0" applyFont="1" applyFill="1" applyBorder="1"/>
    <xf numFmtId="0" fontId="23" fillId="0" borderId="17" xfId="0" applyFont="1" applyFill="1" applyBorder="1" applyAlignment="1">
      <alignment horizontal="center" vertical="center"/>
    </xf>
    <xf numFmtId="0" fontId="23" fillId="0" borderId="18" xfId="0" applyFont="1" applyFill="1" applyBorder="1" applyAlignment="1">
      <alignment horizontal="center" vertical="center"/>
    </xf>
    <xf numFmtId="0" fontId="6" fillId="0" borderId="18" xfId="0" applyFont="1" applyFill="1" applyBorder="1" applyAlignment="1">
      <alignment horizontal="center" vertical="center" wrapText="1"/>
    </xf>
    <xf numFmtId="165" fontId="6" fillId="0" borderId="19" xfId="2" applyFont="1" applyFill="1" applyBorder="1"/>
    <xf numFmtId="166" fontId="24" fillId="22" borderId="8" xfId="0" applyNumberFormat="1" applyFont="1" applyFill="1" applyBorder="1" applyAlignment="1">
      <alignment vertical="center"/>
    </xf>
    <xf numFmtId="0" fontId="24"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8" xfId="0" applyFont="1" applyFill="1" applyBorder="1" applyAlignment="1">
      <alignment horizontal="center" vertical="center" wrapText="1"/>
    </xf>
    <xf numFmtId="165" fontId="6" fillId="0" borderId="0" xfId="2" applyFont="1" applyFill="1" applyBorder="1"/>
    <xf numFmtId="0" fontId="23" fillId="0" borderId="27" xfId="0" applyFont="1" applyFill="1" applyBorder="1" applyAlignment="1">
      <alignment horizontal="center" vertical="center"/>
    </xf>
    <xf numFmtId="0" fontId="6" fillId="0" borderId="27" xfId="0" applyFont="1" applyFill="1" applyBorder="1" applyAlignment="1">
      <alignment horizontal="center" vertical="center" wrapText="1"/>
    </xf>
    <xf numFmtId="0" fontId="6" fillId="0" borderId="27" xfId="0" applyFont="1" applyFill="1" applyBorder="1"/>
    <xf numFmtId="0" fontId="7" fillId="19" borderId="30" xfId="0" applyFont="1" applyFill="1" applyBorder="1" applyAlignment="1" applyProtection="1">
      <alignment vertical="center" wrapText="1"/>
      <protection locked="0"/>
    </xf>
    <xf numFmtId="165" fontId="7" fillId="19" borderId="16" xfId="4" applyNumberFormat="1" applyFont="1" applyFill="1" applyBorder="1" applyAlignment="1" applyProtection="1">
      <alignment horizontal="center" vertical="center" wrapText="1"/>
      <protection locked="0"/>
    </xf>
    <xf numFmtId="0" fontId="3" fillId="0" borderId="0" xfId="0" applyFont="1" applyBorder="1" applyAlignment="1" applyProtection="1">
      <alignment vertical="center"/>
    </xf>
    <xf numFmtId="9" fontId="6" fillId="0" borderId="18" xfId="0" applyNumberFormat="1" applyFont="1" applyFill="1" applyBorder="1" applyAlignment="1">
      <alignment horizontal="center" vertical="center" wrapText="1"/>
    </xf>
    <xf numFmtId="165" fontId="6" fillId="0" borderId="19" xfId="2" applyFont="1" applyFill="1" applyBorder="1" applyAlignment="1">
      <alignment vertical="center"/>
    </xf>
    <xf numFmtId="0" fontId="17" fillId="0" borderId="4" xfId="0" applyFont="1" applyFill="1" applyBorder="1" applyAlignment="1">
      <alignment horizontal="justify" vertical="center" wrapText="1"/>
    </xf>
    <xf numFmtId="0" fontId="18" fillId="0" borderId="38"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7" fillId="0" borderId="30"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17" fillId="0" borderId="39"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7" fillId="0" borderId="34" xfId="0" applyFont="1" applyFill="1" applyBorder="1" applyAlignment="1">
      <alignment horizontal="center" vertical="center" wrapText="1"/>
    </xf>
    <xf numFmtId="0" fontId="17" fillId="0" borderId="42"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4" fillId="21" borderId="48" xfId="0" applyFont="1" applyFill="1" applyBorder="1" applyAlignment="1">
      <alignment horizontal="center" vertical="center" wrapText="1"/>
    </xf>
    <xf numFmtId="0" fontId="14" fillId="21" borderId="54" xfId="0" applyFont="1" applyFill="1" applyBorder="1" applyAlignment="1">
      <alignment horizontal="center" vertical="center" wrapText="1"/>
    </xf>
    <xf numFmtId="0" fontId="14" fillId="21" borderId="52" xfId="0" applyFont="1" applyFill="1" applyBorder="1" applyAlignment="1">
      <alignment horizontal="center" vertical="center" wrapText="1"/>
    </xf>
    <xf numFmtId="0" fontId="14" fillId="21" borderId="1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8" fillId="0" borderId="6" xfId="0" applyFont="1" applyFill="1" applyBorder="1" applyAlignment="1">
      <alignment horizontal="left" vertical="center" wrapText="1"/>
    </xf>
    <xf numFmtId="0" fontId="24" fillId="22" borderId="7" xfId="0" applyFont="1" applyFill="1" applyBorder="1" applyAlignment="1">
      <alignment horizontal="center" vertical="center"/>
    </xf>
    <xf numFmtId="0" fontId="24" fillId="22" borderId="10" xfId="0" applyFont="1" applyFill="1" applyBorder="1" applyAlignment="1">
      <alignment horizontal="center" vertical="center"/>
    </xf>
    <xf numFmtId="0" fontId="23" fillId="0" borderId="32" xfId="0" applyFont="1" applyFill="1" applyBorder="1" applyAlignment="1">
      <alignment horizontal="center" vertical="center" wrapText="1"/>
    </xf>
    <xf numFmtId="0" fontId="23" fillId="0" borderId="55"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7" fillId="3" borderId="7" xfId="0" applyFont="1" applyFill="1" applyBorder="1" applyAlignment="1" applyProtection="1">
      <alignment horizontal="center" vertical="center"/>
    </xf>
    <xf numFmtId="0" fontId="7" fillId="3" borderId="10" xfId="0" applyFont="1" applyFill="1" applyBorder="1" applyAlignment="1" applyProtection="1">
      <alignment horizontal="center" vertical="center"/>
    </xf>
    <xf numFmtId="0" fontId="7" fillId="3" borderId="8" xfId="0" applyFont="1" applyFill="1" applyBorder="1" applyAlignment="1" applyProtection="1">
      <alignment horizontal="center" vertical="center"/>
    </xf>
    <xf numFmtId="0" fontId="7" fillId="0" borderId="7" xfId="0" applyFont="1" applyFill="1" applyBorder="1" applyAlignment="1" applyProtection="1">
      <alignment vertical="center" wrapText="1"/>
    </xf>
    <xf numFmtId="0" fontId="7" fillId="0" borderId="10" xfId="0" applyFont="1" applyFill="1" applyBorder="1" applyAlignment="1" applyProtection="1">
      <alignment vertical="center" wrapText="1"/>
    </xf>
    <xf numFmtId="0" fontId="7" fillId="0" borderId="8" xfId="0" applyFont="1" applyFill="1" applyBorder="1" applyAlignment="1" applyProtection="1">
      <alignment vertical="center" wrapText="1"/>
    </xf>
    <xf numFmtId="0" fontId="7" fillId="3" borderId="45" xfId="0" applyFont="1" applyFill="1" applyBorder="1" applyAlignment="1" applyProtection="1">
      <alignment horizontal="center" vertical="center"/>
      <protection locked="0"/>
    </xf>
    <xf numFmtId="0" fontId="7" fillId="3" borderId="46" xfId="0" applyFont="1" applyFill="1" applyBorder="1" applyAlignment="1" applyProtection="1">
      <alignment horizontal="center" vertical="center"/>
      <protection locked="0"/>
    </xf>
    <xf numFmtId="0" fontId="7" fillId="3" borderId="47" xfId="0" applyFont="1" applyFill="1" applyBorder="1" applyAlignment="1" applyProtection="1">
      <alignment horizontal="center" vertical="center"/>
      <protection locked="0"/>
    </xf>
    <xf numFmtId="0" fontId="22" fillId="3" borderId="56" xfId="0" applyFont="1" applyFill="1" applyBorder="1" applyAlignment="1" applyProtection="1">
      <alignment horizontal="center" vertical="center"/>
    </xf>
    <xf numFmtId="0" fontId="22" fillId="3" borderId="1" xfId="0" applyFont="1" applyFill="1" applyBorder="1" applyAlignment="1" applyProtection="1">
      <alignment horizontal="center" vertical="center"/>
    </xf>
    <xf numFmtId="0" fontId="24" fillId="4" borderId="7" xfId="0" applyFont="1" applyFill="1" applyBorder="1" applyAlignment="1">
      <alignment horizontal="center" vertical="center" wrapText="1"/>
    </xf>
    <xf numFmtId="0" fontId="24" fillId="4" borderId="10" xfId="0" applyFont="1" applyFill="1" applyBorder="1" applyAlignment="1">
      <alignment horizontal="center" vertical="center" wrapText="1"/>
    </xf>
    <xf numFmtId="0" fontId="24" fillId="4" borderId="8" xfId="0" applyFont="1" applyFill="1" applyBorder="1" applyAlignment="1">
      <alignment horizontal="center" vertical="center" wrapText="1"/>
    </xf>
    <xf numFmtId="0" fontId="3" fillId="0" borderId="27"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4" fillId="10" borderId="33" xfId="0" applyFont="1" applyFill="1" applyBorder="1" applyAlignment="1" applyProtection="1">
      <alignment horizontal="right" vertical="center"/>
    </xf>
    <xf numFmtId="0" fontId="4" fillId="10" borderId="23" xfId="0" applyFont="1" applyFill="1" applyBorder="1" applyAlignment="1" applyProtection="1">
      <alignment horizontal="right" vertical="center"/>
    </xf>
    <xf numFmtId="0" fontId="4" fillId="10" borderId="26" xfId="0" applyFont="1" applyFill="1" applyBorder="1" applyAlignment="1" applyProtection="1">
      <alignment horizontal="right" vertical="center"/>
    </xf>
    <xf numFmtId="0" fontId="4" fillId="12" borderId="30" xfId="0" applyFont="1" applyFill="1" applyBorder="1" applyAlignment="1" applyProtection="1">
      <alignment horizontal="left" vertical="center"/>
    </xf>
    <xf numFmtId="0" fontId="4" fillId="12" borderId="0" xfId="0" applyFont="1" applyFill="1" applyBorder="1" applyAlignment="1" applyProtection="1">
      <alignment horizontal="left" vertical="center"/>
    </xf>
    <xf numFmtId="0" fontId="4" fillId="12" borderId="37" xfId="0" applyFont="1" applyFill="1" applyBorder="1" applyAlignment="1" applyProtection="1">
      <alignment horizontal="left" vertical="center"/>
    </xf>
    <xf numFmtId="0" fontId="4" fillId="11" borderId="4" xfId="0" applyFont="1" applyFill="1" applyBorder="1" applyAlignment="1" applyProtection="1">
      <alignment horizontal="center" vertical="center"/>
    </xf>
    <xf numFmtId="0" fontId="4" fillId="11" borderId="26" xfId="0" applyFont="1" applyFill="1" applyBorder="1" applyAlignment="1" applyProtection="1">
      <alignment horizontal="center" vertical="center"/>
    </xf>
    <xf numFmtId="0" fontId="4" fillId="11" borderId="5" xfId="0" applyFont="1" applyFill="1" applyBorder="1" applyAlignment="1" applyProtection="1">
      <alignment horizontal="center" vertical="center"/>
    </xf>
    <xf numFmtId="0" fontId="4" fillId="11" borderId="6" xfId="0" applyFont="1" applyFill="1" applyBorder="1" applyAlignment="1" applyProtection="1">
      <alignment horizontal="center" vertical="center"/>
    </xf>
    <xf numFmtId="0" fontId="4" fillId="0" borderId="28" xfId="0" applyFont="1" applyBorder="1" applyAlignment="1" applyProtection="1">
      <alignment horizontal="right" vertical="center"/>
    </xf>
    <xf numFmtId="0" fontId="4" fillId="0" borderId="21" xfId="0" applyFont="1" applyBorder="1" applyAlignment="1" applyProtection="1">
      <alignment horizontal="right" vertical="center"/>
    </xf>
    <xf numFmtId="0" fontId="3" fillId="0" borderId="27" xfId="0" applyFont="1" applyBorder="1" applyAlignment="1" applyProtection="1">
      <alignment horizontal="left" vertical="center"/>
    </xf>
    <xf numFmtId="0" fontId="3" fillId="0" borderId="0" xfId="0" applyFont="1" applyBorder="1" applyAlignment="1" applyProtection="1">
      <alignment horizontal="left" vertical="center"/>
    </xf>
    <xf numFmtId="0" fontId="4" fillId="12" borderId="34" xfId="0" applyFont="1" applyFill="1" applyBorder="1" applyAlignment="1" applyProtection="1">
      <alignment horizontal="left" vertical="center"/>
    </xf>
    <xf numFmtId="0" fontId="4" fillId="12" borderId="25" xfId="0" applyFont="1" applyFill="1" applyBorder="1" applyAlignment="1" applyProtection="1">
      <alignment horizontal="left" vertical="center"/>
    </xf>
    <xf numFmtId="0" fontId="4" fillId="12" borderId="29" xfId="0" applyFont="1" applyFill="1" applyBorder="1" applyAlignment="1" applyProtection="1">
      <alignment horizontal="left" vertical="center"/>
    </xf>
    <xf numFmtId="0" fontId="4" fillId="12" borderId="30" xfId="0" applyFont="1" applyFill="1" applyBorder="1" applyAlignment="1" applyProtection="1">
      <alignment horizontal="right" vertical="center"/>
    </xf>
    <xf numFmtId="0" fontId="4" fillId="12" borderId="0" xfId="0" applyFont="1" applyFill="1" applyBorder="1" applyAlignment="1" applyProtection="1">
      <alignment horizontal="right" vertical="center"/>
    </xf>
    <xf numFmtId="0" fontId="4" fillId="12" borderId="37" xfId="0" applyFont="1" applyFill="1" applyBorder="1" applyAlignment="1" applyProtection="1">
      <alignment horizontal="right" vertical="center"/>
    </xf>
    <xf numFmtId="0" fontId="4" fillId="12" borderId="35" xfId="0" applyFont="1" applyFill="1" applyBorder="1" applyAlignment="1" applyProtection="1">
      <alignment horizontal="left" vertical="center"/>
    </xf>
    <xf numFmtId="0" fontId="4" fillId="12" borderId="21" xfId="0" applyFont="1" applyFill="1" applyBorder="1" applyAlignment="1" applyProtection="1">
      <alignment horizontal="left" vertical="center"/>
    </xf>
    <xf numFmtId="0" fontId="4" fillId="12" borderId="22" xfId="0" applyFont="1" applyFill="1" applyBorder="1" applyAlignment="1" applyProtection="1">
      <alignment horizontal="left" vertical="center"/>
    </xf>
    <xf numFmtId="0" fontId="3" fillId="0" borderId="28" xfId="0" applyFont="1" applyBorder="1" applyAlignment="1" applyProtection="1">
      <alignment vertical="center"/>
    </xf>
    <xf numFmtId="0" fontId="3" fillId="0" borderId="21" xfId="0" applyFont="1" applyBorder="1" applyAlignment="1" applyProtection="1">
      <alignment vertical="center"/>
    </xf>
    <xf numFmtId="0" fontId="3" fillId="0" borderId="24" xfId="0" applyFont="1" applyBorder="1" applyAlignment="1" applyProtection="1">
      <alignment horizontal="left" vertical="center"/>
    </xf>
    <xf numFmtId="0" fontId="3" fillId="0" borderId="25" xfId="0" applyFont="1" applyBorder="1" applyAlignment="1" applyProtection="1">
      <alignment horizontal="left" vertical="center"/>
    </xf>
    <xf numFmtId="0" fontId="3" fillId="0" borderId="28" xfId="0" applyFont="1" applyFill="1" applyBorder="1" applyAlignment="1" applyProtection="1">
      <alignment horizontal="left" vertical="center"/>
    </xf>
    <xf numFmtId="0" fontId="3" fillId="0" borderId="21" xfId="0" applyFont="1" applyFill="1" applyBorder="1" applyAlignment="1" applyProtection="1">
      <alignment horizontal="left" vertical="center"/>
    </xf>
    <xf numFmtId="0" fontId="3" fillId="0" borderId="20" xfId="9" applyFont="1" applyBorder="1" applyAlignment="1" applyProtection="1">
      <alignment horizontal="left" vertical="center"/>
    </xf>
    <xf numFmtId="0" fontId="3" fillId="0" borderId="23" xfId="9" applyFont="1" applyBorder="1" applyAlignment="1" applyProtection="1">
      <alignment horizontal="left" vertical="center"/>
    </xf>
    <xf numFmtId="0" fontId="3" fillId="0" borderId="26" xfId="9" applyFont="1" applyBorder="1" applyAlignment="1" applyProtection="1">
      <alignment horizontal="left" vertical="center"/>
    </xf>
    <xf numFmtId="0" fontId="3" fillId="0" borderId="28" xfId="0" applyFont="1" applyBorder="1" applyAlignment="1" applyProtection="1">
      <alignment horizontal="left" vertical="center"/>
    </xf>
    <xf numFmtId="0" fontId="3" fillId="0" borderId="21" xfId="0" applyFont="1" applyBorder="1" applyAlignment="1" applyProtection="1">
      <alignment horizontal="left" vertical="center"/>
    </xf>
    <xf numFmtId="0" fontId="4" fillId="12" borderId="30" xfId="9" applyFont="1" applyFill="1" applyBorder="1" applyAlignment="1" applyProtection="1">
      <alignment horizontal="left" vertical="center"/>
    </xf>
    <xf numFmtId="0" fontId="4" fillId="12" borderId="0" xfId="9" applyFont="1" applyFill="1" applyBorder="1" applyAlignment="1" applyProtection="1">
      <alignment horizontal="left" vertical="center"/>
    </xf>
    <xf numFmtId="0" fontId="4" fillId="9" borderId="33" xfId="9" applyFont="1" applyFill="1" applyBorder="1" applyAlignment="1" applyProtection="1">
      <alignment horizontal="left" vertical="center"/>
    </xf>
    <xf numFmtId="0" fontId="4" fillId="9" borderId="23" xfId="9" applyFont="1" applyFill="1" applyBorder="1" applyAlignment="1" applyProtection="1">
      <alignment horizontal="left" vertical="center"/>
    </xf>
    <xf numFmtId="0" fontId="4" fillId="9" borderId="41" xfId="9" applyFont="1" applyFill="1" applyBorder="1" applyAlignment="1" applyProtection="1">
      <alignment horizontal="left" vertical="center"/>
    </xf>
    <xf numFmtId="0" fontId="3" fillId="0" borderId="24" xfId="9" applyFont="1" applyBorder="1" applyAlignment="1" applyProtection="1">
      <alignment horizontal="left" vertical="center"/>
    </xf>
    <xf numFmtId="0" fontId="3" fillId="0" borderId="25" xfId="9" applyFont="1" applyBorder="1" applyAlignment="1" applyProtection="1">
      <alignment horizontal="left" vertical="center"/>
    </xf>
    <xf numFmtId="0" fontId="4" fillId="10" borderId="4" xfId="0" applyFont="1" applyFill="1" applyBorder="1" applyAlignment="1" applyProtection="1">
      <alignment horizontal="right" vertical="center"/>
    </xf>
    <xf numFmtId="0" fontId="4" fillId="9" borderId="33" xfId="0" applyFont="1" applyFill="1" applyBorder="1" applyAlignment="1" applyProtection="1">
      <alignment horizontal="left" vertical="center"/>
    </xf>
    <xf numFmtId="0" fontId="4" fillId="9" borderId="23" xfId="0" applyFont="1" applyFill="1" applyBorder="1" applyAlignment="1" applyProtection="1">
      <alignment horizontal="left" vertical="center"/>
    </xf>
    <xf numFmtId="0" fontId="4" fillId="9" borderId="41" xfId="0" applyFont="1" applyFill="1" applyBorder="1" applyAlignment="1" applyProtection="1">
      <alignment horizontal="left" vertical="center"/>
    </xf>
    <xf numFmtId="0" fontId="21" fillId="0" borderId="24" xfId="0" applyFont="1" applyBorder="1" applyAlignment="1" applyProtection="1">
      <alignment horizontal="left" vertical="center"/>
    </xf>
    <xf numFmtId="0" fontId="3" fillId="0" borderId="27" xfId="9" applyFont="1" applyBorder="1" applyAlignment="1" applyProtection="1">
      <alignment vertical="center"/>
    </xf>
    <xf numFmtId="0" fontId="3" fillId="0" borderId="0" xfId="9" applyFont="1" applyBorder="1" applyAlignment="1" applyProtection="1">
      <alignment vertical="center"/>
    </xf>
    <xf numFmtId="0" fontId="3" fillId="0" borderId="24" xfId="0" applyFont="1" applyBorder="1" applyAlignment="1" applyProtection="1">
      <alignment vertical="center"/>
    </xf>
    <xf numFmtId="0" fontId="3" fillId="0" borderId="25" xfId="0" applyFont="1" applyBorder="1" applyAlignment="1" applyProtection="1">
      <alignment vertical="center"/>
    </xf>
    <xf numFmtId="0" fontId="3" fillId="0" borderId="33" xfId="0" applyFont="1" applyBorder="1" applyAlignment="1" applyProtection="1">
      <alignment horizontal="right" vertical="center"/>
    </xf>
    <xf numFmtId="0" fontId="3" fillId="0" borderId="23" xfId="0" applyFont="1" applyBorder="1" applyAlignment="1" applyProtection="1">
      <alignment horizontal="right" vertical="center"/>
    </xf>
    <xf numFmtId="0" fontId="3" fillId="0" borderId="26" xfId="0" applyFont="1" applyBorder="1" applyAlignment="1" applyProtection="1">
      <alignment horizontal="right" vertical="center"/>
    </xf>
    <xf numFmtId="0" fontId="4" fillId="0" borderId="23" xfId="0" applyFont="1" applyBorder="1" applyAlignment="1" applyProtection="1">
      <alignment horizontal="center" vertical="center"/>
    </xf>
    <xf numFmtId="0" fontId="4" fillId="0" borderId="41" xfId="0" applyFont="1" applyBorder="1" applyAlignment="1" applyProtection="1">
      <alignment horizontal="center" vertical="center"/>
    </xf>
    <xf numFmtId="0" fontId="4" fillId="7" borderId="27" xfId="0" applyFont="1" applyFill="1" applyBorder="1" applyAlignment="1" applyProtection="1">
      <alignment horizontal="center" vertical="center"/>
    </xf>
    <xf numFmtId="0" fontId="4" fillId="7" borderId="16" xfId="0" applyFont="1" applyFill="1" applyBorder="1" applyAlignment="1" applyProtection="1">
      <alignment horizontal="center" vertical="center"/>
    </xf>
    <xf numFmtId="0" fontId="3" fillId="0" borderId="18" xfId="0" applyFont="1" applyBorder="1" applyAlignment="1" applyProtection="1">
      <alignment horizontal="left" vertical="center"/>
    </xf>
    <xf numFmtId="14" fontId="4" fillId="8" borderId="27" xfId="0" applyNumberFormat="1" applyFont="1" applyFill="1" applyBorder="1" applyAlignment="1" applyProtection="1">
      <alignment horizontal="center" vertical="center"/>
    </xf>
    <xf numFmtId="14" fontId="4" fillId="8" borderId="16" xfId="0" applyNumberFormat="1" applyFont="1" applyFill="1" applyBorder="1" applyAlignment="1" applyProtection="1">
      <alignment horizontal="center" vertical="center"/>
    </xf>
    <xf numFmtId="0" fontId="4" fillId="0" borderId="23" xfId="0" applyFont="1" applyBorder="1" applyAlignment="1" applyProtection="1">
      <alignment horizontal="right" vertical="center"/>
      <protection locked="0"/>
    </xf>
    <xf numFmtId="0" fontId="4" fillId="3" borderId="1" xfId="0" applyFont="1" applyFill="1" applyBorder="1" applyAlignment="1" applyProtection="1">
      <alignment horizontal="center" vertical="center"/>
    </xf>
    <xf numFmtId="0" fontId="4" fillId="11" borderId="4" xfId="0" applyFont="1" applyFill="1" applyBorder="1" applyAlignment="1" applyProtection="1">
      <alignment horizontal="center" vertical="center" wrapText="1"/>
    </xf>
    <xf numFmtId="0" fontId="4" fillId="11" borderId="26" xfId="0" applyFont="1" applyFill="1" applyBorder="1" applyAlignment="1" applyProtection="1">
      <alignment horizontal="center" vertical="center" wrapText="1"/>
    </xf>
    <xf numFmtId="0" fontId="4" fillId="11" borderId="5" xfId="0" applyFont="1" applyFill="1" applyBorder="1" applyAlignment="1" applyProtection="1">
      <alignment horizontal="center" vertical="center" wrapText="1"/>
    </xf>
    <xf numFmtId="0" fontId="4" fillId="11" borderId="6" xfId="0" applyFont="1" applyFill="1" applyBorder="1" applyAlignment="1" applyProtection="1">
      <alignment horizontal="center" vertical="center" wrapText="1"/>
    </xf>
    <xf numFmtId="0" fontId="4" fillId="0" borderId="30" xfId="0" applyFont="1" applyBorder="1" applyAlignment="1" applyProtection="1">
      <alignment horizontal="justify" vertical="center"/>
    </xf>
    <xf numFmtId="0" fontId="4" fillId="0" borderId="0" xfId="0" applyFont="1" applyBorder="1" applyAlignment="1" applyProtection="1">
      <alignment horizontal="justify" vertical="center"/>
    </xf>
    <xf numFmtId="0" fontId="4" fillId="0" borderId="16" xfId="0" applyFont="1" applyBorder="1" applyAlignment="1" applyProtection="1">
      <alignment horizontal="justify" vertical="center"/>
    </xf>
    <xf numFmtId="0" fontId="4" fillId="0" borderId="39" xfId="0" applyFont="1" applyBorder="1" applyAlignment="1" applyProtection="1">
      <alignment horizontal="justify" vertical="center"/>
    </xf>
    <xf numFmtId="0" fontId="4" fillId="0" borderId="13" xfId="0" applyFont="1" applyBorder="1" applyAlignment="1" applyProtection="1">
      <alignment horizontal="justify" vertical="center"/>
    </xf>
    <xf numFmtId="0" fontId="4" fillId="0" borderId="14" xfId="0" applyFont="1" applyBorder="1" applyAlignment="1" applyProtection="1">
      <alignment horizontal="justify" vertical="center"/>
    </xf>
    <xf numFmtId="0" fontId="4" fillId="0" borderId="2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3" fillId="0" borderId="33" xfId="0" applyFont="1" applyBorder="1" applyAlignment="1" applyProtection="1">
      <alignment horizontal="right" vertical="center" wrapText="1"/>
    </xf>
    <xf numFmtId="0" fontId="3" fillId="0" borderId="23" xfId="0" applyFont="1" applyBorder="1" applyAlignment="1" applyProtection="1">
      <alignment horizontal="right" vertical="center" wrapText="1"/>
    </xf>
    <xf numFmtId="0" fontId="3" fillId="0" borderId="26" xfId="0" applyFont="1" applyBorder="1" applyAlignment="1" applyProtection="1">
      <alignment horizontal="right" vertical="center" wrapText="1"/>
    </xf>
    <xf numFmtId="0" fontId="4" fillId="0" borderId="23" xfId="0" applyFont="1" applyBorder="1" applyAlignment="1" applyProtection="1">
      <alignment horizontal="center" vertical="center" wrapText="1"/>
    </xf>
    <xf numFmtId="0" fontId="4" fillId="18" borderId="46" xfId="0" applyFont="1" applyFill="1" applyBorder="1" applyAlignment="1" applyProtection="1">
      <alignment horizontal="center" vertical="center"/>
    </xf>
    <xf numFmtId="0" fontId="4" fillId="18" borderId="47" xfId="0" applyFont="1" applyFill="1" applyBorder="1" applyAlignment="1" applyProtection="1">
      <alignment horizontal="center" vertical="center"/>
    </xf>
    <xf numFmtId="0" fontId="4" fillId="0" borderId="45" xfId="0" applyFont="1" applyBorder="1" applyAlignment="1" applyProtection="1">
      <alignment horizontal="left" vertical="center"/>
    </xf>
    <xf numFmtId="0" fontId="4" fillId="0" borderId="46" xfId="0" applyFont="1" applyBorder="1" applyAlignment="1" applyProtection="1">
      <alignment horizontal="left" vertical="center"/>
    </xf>
    <xf numFmtId="166" fontId="4" fillId="0" borderId="24" xfId="2" applyNumberFormat="1" applyFont="1" applyBorder="1" applyAlignment="1" applyProtection="1">
      <alignment horizontal="center" vertical="center"/>
    </xf>
    <xf numFmtId="166" fontId="4" fillId="0" borderId="42" xfId="2" applyNumberFormat="1" applyFont="1" applyBorder="1" applyAlignment="1" applyProtection="1">
      <alignment horizontal="center" vertical="center"/>
    </xf>
    <xf numFmtId="166" fontId="4" fillId="6" borderId="27" xfId="2" applyNumberFormat="1" applyFont="1" applyFill="1" applyBorder="1" applyAlignment="1" applyProtection="1">
      <alignment horizontal="center" vertical="center"/>
    </xf>
    <xf numFmtId="166" fontId="4" fillId="6" borderId="16" xfId="2" applyNumberFormat="1" applyFont="1" applyFill="1" applyBorder="1" applyAlignment="1" applyProtection="1">
      <alignment horizontal="center" vertical="center"/>
    </xf>
    <xf numFmtId="0" fontId="4" fillId="0" borderId="34" xfId="0" applyFont="1" applyBorder="1" applyAlignment="1" applyProtection="1">
      <alignment horizontal="justify" vertical="center" wrapText="1"/>
    </xf>
    <xf numFmtId="0" fontId="4" fillId="0" borderId="25" xfId="0" applyFont="1" applyBorder="1" applyAlignment="1" applyProtection="1">
      <alignment horizontal="justify" vertical="center" wrapText="1"/>
    </xf>
    <xf numFmtId="0" fontId="4" fillId="0" borderId="42" xfId="0" applyFont="1" applyBorder="1" applyAlignment="1" applyProtection="1">
      <alignment horizontal="justify" vertical="center" wrapText="1"/>
    </xf>
    <xf numFmtId="0" fontId="4" fillId="0" borderId="35" xfId="0" applyFont="1" applyBorder="1" applyAlignment="1" applyProtection="1">
      <alignment horizontal="justify" vertical="center" wrapText="1"/>
    </xf>
    <xf numFmtId="0" fontId="4" fillId="0" borderId="21" xfId="0" applyFont="1" applyBorder="1" applyAlignment="1" applyProtection="1">
      <alignment horizontal="justify" vertical="center" wrapText="1"/>
    </xf>
    <xf numFmtId="0" fontId="4" fillId="0" borderId="43" xfId="0" applyFont="1" applyBorder="1" applyAlignment="1" applyProtection="1">
      <alignment horizontal="justify" vertical="center" wrapText="1"/>
    </xf>
    <xf numFmtId="0" fontId="4" fillId="10" borderId="5" xfId="0" applyFont="1" applyFill="1" applyBorder="1" applyAlignment="1" applyProtection="1">
      <alignment horizontal="right" vertical="center"/>
    </xf>
    <xf numFmtId="0" fontId="4" fillId="0" borderId="28" xfId="0" applyFont="1" applyBorder="1" applyAlignment="1" applyProtection="1">
      <alignment horizontal="center" vertical="center" wrapText="1"/>
    </xf>
    <xf numFmtId="0" fontId="4" fillId="0" borderId="43" xfId="0" applyFont="1" applyBorder="1" applyAlignment="1" applyProtection="1">
      <alignment horizontal="center" vertical="center" wrapText="1"/>
    </xf>
    <xf numFmtId="1" fontId="4" fillId="0" borderId="27" xfId="0" applyNumberFormat="1" applyFont="1" applyBorder="1" applyAlignment="1" applyProtection="1">
      <alignment horizontal="center" vertical="center"/>
    </xf>
    <xf numFmtId="1" fontId="4" fillId="0" borderId="16" xfId="0" applyNumberFormat="1" applyFont="1" applyBorder="1" applyAlignment="1" applyProtection="1">
      <alignment horizontal="center" vertical="center"/>
    </xf>
    <xf numFmtId="0" fontId="4" fillId="0" borderId="27"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33" xfId="0" applyFont="1" applyBorder="1" applyAlignment="1" applyProtection="1">
      <alignment horizontal="center" vertical="center" wrapText="1"/>
    </xf>
    <xf numFmtId="0" fontId="4" fillId="9" borderId="5" xfId="0" applyFont="1" applyFill="1" applyBorder="1" applyAlignment="1" applyProtection="1">
      <alignment horizontal="center" vertical="center"/>
    </xf>
    <xf numFmtId="0" fontId="3" fillId="0" borderId="9" xfId="0" applyFont="1" applyBorder="1" applyAlignment="1" applyProtection="1">
      <alignment horizontal="left" vertical="center"/>
    </xf>
    <xf numFmtId="0" fontId="3" fillId="0" borderId="27" xfId="0" applyFont="1" applyBorder="1" applyAlignment="1" applyProtection="1">
      <alignment vertical="center"/>
    </xf>
    <xf numFmtId="0" fontId="3" fillId="0" borderId="0" xfId="0" applyFont="1" applyBorder="1" applyAlignment="1" applyProtection="1">
      <alignment vertical="center"/>
    </xf>
    <xf numFmtId="0" fontId="4" fillId="13" borderId="13" xfId="0" applyFont="1" applyFill="1" applyBorder="1" applyAlignment="1" applyProtection="1">
      <alignment horizontal="left" vertical="center"/>
    </xf>
    <xf numFmtId="0" fontId="21" fillId="0" borderId="27" xfId="0" applyFont="1" applyBorder="1" applyAlignment="1" applyProtection="1">
      <alignment horizontal="left" vertical="center"/>
    </xf>
    <xf numFmtId="0" fontId="4" fillId="0" borderId="27" xfId="0" applyFont="1" applyBorder="1" applyAlignment="1" applyProtection="1">
      <alignment horizontal="left" vertical="center"/>
    </xf>
    <xf numFmtId="0" fontId="4" fillId="0" borderId="0" xfId="0" applyFont="1" applyBorder="1" applyAlignment="1" applyProtection="1">
      <alignment horizontal="left" vertical="center"/>
    </xf>
    <xf numFmtId="0" fontId="4" fillId="14" borderId="33" xfId="0" applyFont="1" applyFill="1" applyBorder="1" applyAlignment="1" applyProtection="1">
      <alignment horizontal="center" vertical="center"/>
    </xf>
    <xf numFmtId="0" fontId="4" fillId="14" borderId="23" xfId="0" applyFont="1" applyFill="1" applyBorder="1" applyAlignment="1" applyProtection="1">
      <alignment horizontal="center" vertical="center"/>
    </xf>
    <xf numFmtId="0" fontId="4" fillId="14" borderId="41" xfId="0" applyFont="1" applyFill="1" applyBorder="1" applyAlignment="1" applyProtection="1">
      <alignment horizontal="center" vertical="center"/>
    </xf>
    <xf numFmtId="0" fontId="4" fillId="13" borderId="0" xfId="0" applyFont="1" applyFill="1" applyBorder="1" applyAlignment="1" applyProtection="1">
      <alignment horizontal="left" vertical="center"/>
    </xf>
    <xf numFmtId="0" fontId="4" fillId="10" borderId="4" xfId="9" applyFont="1" applyFill="1" applyBorder="1" applyAlignment="1" applyProtection="1">
      <alignment horizontal="right" vertical="center"/>
    </xf>
    <xf numFmtId="0" fontId="4" fillId="10" borderId="26" xfId="9" applyFont="1" applyFill="1" applyBorder="1" applyAlignment="1" applyProtection="1">
      <alignment horizontal="right" vertical="center"/>
    </xf>
    <xf numFmtId="0" fontId="4" fillId="12" borderId="35" xfId="9" applyFont="1" applyFill="1" applyBorder="1" applyAlignment="1" applyProtection="1">
      <alignment horizontal="left" vertical="center"/>
    </xf>
    <xf numFmtId="0" fontId="4" fillId="12" borderId="21" xfId="9" applyFont="1" applyFill="1" applyBorder="1" applyAlignment="1" applyProtection="1">
      <alignment horizontal="left" vertical="center"/>
    </xf>
    <xf numFmtId="0" fontId="21" fillId="0" borderId="25" xfId="0" applyFont="1" applyBorder="1" applyAlignment="1" applyProtection="1">
      <alignment horizontal="left" vertical="center"/>
    </xf>
    <xf numFmtId="0" fontId="21" fillId="0" borderId="0" xfId="0" applyFont="1" applyBorder="1" applyAlignment="1" applyProtection="1">
      <alignment horizontal="left" vertical="center"/>
    </xf>
    <xf numFmtId="0" fontId="12" fillId="4" borderId="7" xfId="0" applyFont="1" applyFill="1" applyBorder="1" applyAlignment="1" applyProtection="1">
      <alignment horizontal="center" vertical="center"/>
      <protection locked="0"/>
    </xf>
    <xf numFmtId="0" fontId="12" fillId="4" borderId="10" xfId="0" applyFont="1" applyFill="1" applyBorder="1" applyAlignment="1" applyProtection="1">
      <alignment horizontal="center" vertical="center"/>
      <protection locked="0"/>
    </xf>
    <xf numFmtId="0" fontId="7" fillId="3" borderId="48" xfId="0" applyFont="1" applyFill="1" applyBorder="1" applyAlignment="1" applyProtection="1">
      <alignment horizontal="center" vertical="center"/>
    </xf>
    <xf numFmtId="0" fontId="7" fillId="3" borderId="49" xfId="0" applyFont="1" applyFill="1" applyBorder="1" applyAlignment="1" applyProtection="1">
      <alignment horizontal="center" vertical="center"/>
    </xf>
    <xf numFmtId="0" fontId="7" fillId="3" borderId="54" xfId="0" applyFont="1" applyFill="1" applyBorder="1" applyAlignment="1" applyProtection="1">
      <alignment horizontal="center" vertical="center"/>
    </xf>
    <xf numFmtId="0" fontId="7" fillId="3" borderId="52" xfId="0" applyFont="1" applyFill="1" applyBorder="1" applyAlignment="1" applyProtection="1">
      <alignment horizontal="center" vertical="center"/>
      <protection locked="0"/>
    </xf>
    <xf numFmtId="0" fontId="7" fillId="3" borderId="11" xfId="0" applyFont="1" applyFill="1" applyBorder="1" applyAlignment="1" applyProtection="1">
      <alignment horizontal="center" vertical="center"/>
      <protection locked="0"/>
    </xf>
    <xf numFmtId="0" fontId="7" fillId="3" borderId="12" xfId="0" applyFont="1" applyFill="1" applyBorder="1" applyAlignment="1" applyProtection="1">
      <alignment horizontal="center" vertical="center"/>
      <protection locked="0"/>
    </xf>
    <xf numFmtId="0" fontId="5" fillId="0" borderId="7"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50" xfId="0" applyFont="1" applyBorder="1" applyAlignment="1" applyProtection="1">
      <alignment horizontal="center" vertical="center" wrapText="1"/>
      <protection locked="0"/>
    </xf>
    <xf numFmtId="0" fontId="7" fillId="0" borderId="4" xfId="0" applyFont="1" applyBorder="1" applyAlignment="1">
      <alignment horizontal="justify" vertical="center" wrapText="1"/>
    </xf>
    <xf numFmtId="0" fontId="7" fillId="0" borderId="5" xfId="0" applyFont="1" applyBorder="1" applyAlignment="1">
      <alignment horizontal="justify" vertical="center" wrapText="1"/>
    </xf>
    <xf numFmtId="0" fontId="7" fillId="0" borderId="6" xfId="0" applyFont="1" applyBorder="1" applyAlignment="1">
      <alignment horizontal="justify" vertical="center" wrapText="1"/>
    </xf>
    <xf numFmtId="0" fontId="7" fillId="19" borderId="33" xfId="0" applyFont="1" applyFill="1" applyBorder="1" applyAlignment="1" applyProtection="1">
      <alignment horizontal="center" vertical="center" wrapText="1"/>
      <protection locked="0"/>
    </xf>
    <xf numFmtId="0" fontId="7" fillId="19" borderId="23" xfId="0" applyFont="1" applyFill="1" applyBorder="1" applyAlignment="1" applyProtection="1">
      <alignment horizontal="center" vertical="center" wrapText="1"/>
      <protection locked="0"/>
    </xf>
    <xf numFmtId="165" fontId="2" fillId="0" borderId="0" xfId="2" applyBorder="1"/>
    <xf numFmtId="0" fontId="23" fillId="0" borderId="30" xfId="0" applyFont="1" applyFill="1" applyBorder="1" applyAlignment="1">
      <alignment horizontal="center" vertical="center"/>
    </xf>
    <xf numFmtId="0" fontId="23" fillId="0" borderId="39"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4" xfId="0" applyFont="1" applyFill="1" applyBorder="1" applyAlignment="1">
      <alignment horizontal="center" vertical="center" wrapText="1"/>
    </xf>
  </cellXfs>
  <cellStyles count="13">
    <cellStyle name="Moeda" xfId="2" builtinId="4"/>
    <cellStyle name="Moeda 2" xfId="8"/>
    <cellStyle name="Normal" xfId="0" builtinId="0"/>
    <cellStyle name="Normal 2" xfId="5"/>
    <cellStyle name="Normal 3" xfId="6"/>
    <cellStyle name="Normal 4" xfId="12"/>
    <cellStyle name="Normal 5" xfId="9"/>
    <cellStyle name="Porcentagem" xfId="3" builtinId="5"/>
    <cellStyle name="Porcentagem 2" xfId="10"/>
    <cellStyle name="TableStyleLight1" xfId="4"/>
    <cellStyle name="Vírgula" xfId="1" builtinId="3"/>
    <cellStyle name="Vírgula 2" xfId="7"/>
    <cellStyle name="Vírgula 3" xfId="1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8FAADC"/>
      <rgbColor rgb="FF993366"/>
      <rgbColor rgb="FFE6E6E6"/>
      <rgbColor rgb="FFDAE3F3"/>
      <rgbColor rgb="FF660066"/>
      <rgbColor rgb="FFFF8080"/>
      <rgbColor rgb="FF0066CC"/>
      <rgbColor rgb="FFB4C7E7"/>
      <rgbColor rgb="FF000080"/>
      <rgbColor rgb="FFFF00FF"/>
      <rgbColor rgb="FFFFFF00"/>
      <rgbColor rgb="FF00FFFF"/>
      <rgbColor rgb="FF800080"/>
      <rgbColor rgb="FF800000"/>
      <rgbColor rgb="FF008080"/>
      <rgbColor rgb="FF0000FF"/>
      <rgbColor rgb="FF00CCFF"/>
      <rgbColor rgb="FFCCFFFF"/>
      <rgbColor rgb="FFCCFFCC"/>
      <rgbColor rgb="FFFFFF99"/>
      <rgbColor rgb="FFBFBFBF"/>
      <rgbColor rgb="FFFF99CC"/>
      <rgbColor rgb="FFCC99FF"/>
      <rgbColor rgb="FFFFCC99"/>
      <rgbColor rgb="FF3366FF"/>
      <rgbColor rgb="FF33CCCC"/>
      <rgbColor rgb="FF99CC00"/>
      <rgbColor rgb="FFFFCC00"/>
      <rgbColor rgb="FFFF9900"/>
      <rgbColor rgb="FFFF6600"/>
      <rgbColor rgb="FF666699"/>
      <rgbColor rgb="FFAFABAB"/>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indowProtection="1" tabSelected="1" view="pageBreakPreview" zoomScale="90" zoomScaleNormal="100" zoomScaleSheetLayoutView="90" workbookViewId="0">
      <selection activeCell="F21" sqref="F21"/>
    </sheetView>
  </sheetViews>
  <sheetFormatPr defaultColWidth="9.140625" defaultRowHeight="12.75" x14ac:dyDescent="0.2"/>
  <cols>
    <col min="1" max="1" width="33.42578125" style="118" customWidth="1"/>
    <col min="2" max="2" width="98.5703125" style="119" customWidth="1"/>
    <col min="3" max="9" width="9.140625" style="119"/>
    <col min="10" max="10" width="15.85546875" style="119" customWidth="1"/>
    <col min="11" max="16384" width="9.140625" style="119"/>
  </cols>
  <sheetData>
    <row r="1" spans="1:2" ht="12.75" customHeight="1" x14ac:dyDescent="0.2">
      <c r="A1" s="193" t="s">
        <v>142</v>
      </c>
      <c r="B1" s="194"/>
    </row>
    <row r="2" spans="1:2" ht="13.5" customHeight="1" thickBot="1" x14ac:dyDescent="0.25">
      <c r="A2" s="195"/>
      <c r="B2" s="196"/>
    </row>
    <row r="3" spans="1:2" ht="121.5" x14ac:dyDescent="0.2">
      <c r="A3" s="197" t="s">
        <v>143</v>
      </c>
      <c r="B3" s="127" t="s">
        <v>172</v>
      </c>
    </row>
    <row r="4" spans="1:2" ht="30" x14ac:dyDescent="0.2">
      <c r="A4" s="198"/>
      <c r="B4" s="127" t="s">
        <v>155</v>
      </c>
    </row>
    <row r="5" spans="1:2" ht="60" x14ac:dyDescent="0.2">
      <c r="A5" s="198"/>
      <c r="B5" s="127" t="s">
        <v>156</v>
      </c>
    </row>
    <row r="6" spans="1:2" ht="60" customHeight="1" x14ac:dyDescent="0.2">
      <c r="A6" s="198"/>
      <c r="B6" s="127" t="s">
        <v>157</v>
      </c>
    </row>
    <row r="7" spans="1:2" ht="30.75" customHeight="1" x14ac:dyDescent="0.2">
      <c r="A7" s="198" t="s">
        <v>179</v>
      </c>
      <c r="B7" s="199" t="s">
        <v>158</v>
      </c>
    </row>
    <row r="8" spans="1:2" ht="30.75" customHeight="1" x14ac:dyDescent="0.2">
      <c r="A8" s="198"/>
      <c r="B8" s="199"/>
    </row>
    <row r="9" spans="1:2" ht="30.75" customHeight="1" x14ac:dyDescent="0.2">
      <c r="A9" s="148" t="s">
        <v>178</v>
      </c>
      <c r="B9" s="145" t="s">
        <v>182</v>
      </c>
    </row>
    <row r="10" spans="1:2" ht="45" x14ac:dyDescent="0.2">
      <c r="A10" s="148" t="s">
        <v>180</v>
      </c>
      <c r="B10" s="145" t="s">
        <v>170</v>
      </c>
    </row>
    <row r="11" spans="1:2" ht="165.75" x14ac:dyDescent="0.2">
      <c r="A11" s="148" t="s">
        <v>181</v>
      </c>
      <c r="B11" s="145" t="s">
        <v>173</v>
      </c>
    </row>
    <row r="12" spans="1:2" ht="45" x14ac:dyDescent="0.2">
      <c r="A12" s="148" t="s">
        <v>159</v>
      </c>
      <c r="B12" s="145" t="s">
        <v>160</v>
      </c>
    </row>
    <row r="13" spans="1:2" x14ac:dyDescent="0.2">
      <c r="A13" s="182" t="s">
        <v>11</v>
      </c>
      <c r="B13" s="183" t="s">
        <v>167</v>
      </c>
    </row>
    <row r="14" spans="1:2" ht="66.75" customHeight="1" x14ac:dyDescent="0.2">
      <c r="A14" s="182"/>
      <c r="B14" s="184"/>
    </row>
    <row r="15" spans="1:2" ht="29.25" customHeight="1" x14ac:dyDescent="0.2">
      <c r="A15" s="128" t="s">
        <v>171</v>
      </c>
      <c r="B15" s="146" t="s">
        <v>214</v>
      </c>
    </row>
    <row r="16" spans="1:2" ht="63.75" customHeight="1" x14ac:dyDescent="0.2">
      <c r="A16" s="129" t="s">
        <v>161</v>
      </c>
      <c r="B16" s="130" t="s">
        <v>162</v>
      </c>
    </row>
    <row r="17" spans="1:10" ht="101.25" customHeight="1" x14ac:dyDescent="0.2">
      <c r="A17" s="147" t="s">
        <v>144</v>
      </c>
      <c r="B17" s="131" t="s">
        <v>174</v>
      </c>
    </row>
    <row r="18" spans="1:10" ht="75.75" customHeight="1" x14ac:dyDescent="0.2">
      <c r="A18" s="148" t="s">
        <v>163</v>
      </c>
      <c r="B18" s="132" t="s">
        <v>175</v>
      </c>
      <c r="C18" s="117"/>
      <c r="D18" s="117"/>
      <c r="E18" s="117"/>
      <c r="F18" s="117"/>
      <c r="G18" s="117"/>
      <c r="H18" s="117"/>
      <c r="I18" s="120"/>
      <c r="J18" s="120"/>
    </row>
    <row r="19" spans="1:10" ht="15" customHeight="1" x14ac:dyDescent="0.2">
      <c r="A19" s="148" t="s">
        <v>145</v>
      </c>
      <c r="B19" s="133" t="s">
        <v>164</v>
      </c>
    </row>
    <row r="20" spans="1:10" ht="96.75" customHeight="1" x14ac:dyDescent="0.2">
      <c r="A20" s="148" t="s">
        <v>136</v>
      </c>
      <c r="B20" s="149" t="s">
        <v>176</v>
      </c>
    </row>
    <row r="21" spans="1:10" ht="150" x14ac:dyDescent="0.2">
      <c r="A21" s="134" t="s">
        <v>146</v>
      </c>
      <c r="B21" s="135" t="s">
        <v>166</v>
      </c>
    </row>
    <row r="22" spans="1:10" ht="135" x14ac:dyDescent="0.2">
      <c r="A22" s="136" t="s">
        <v>147</v>
      </c>
      <c r="B22" s="137" t="s">
        <v>148</v>
      </c>
    </row>
    <row r="23" spans="1:10" ht="150" x14ac:dyDescent="0.2">
      <c r="A23" s="136" t="s">
        <v>149</v>
      </c>
      <c r="B23" s="137" t="s">
        <v>150</v>
      </c>
    </row>
    <row r="24" spans="1:10" ht="47.25" x14ac:dyDescent="0.2">
      <c r="A24" s="134" t="s">
        <v>168</v>
      </c>
      <c r="B24" s="138" t="s">
        <v>169</v>
      </c>
    </row>
    <row r="25" spans="1:10" x14ac:dyDescent="0.2">
      <c r="A25" s="189" t="s">
        <v>165</v>
      </c>
      <c r="B25" s="190"/>
    </row>
    <row r="26" spans="1:10" x14ac:dyDescent="0.2">
      <c r="A26" s="191"/>
      <c r="B26" s="192"/>
    </row>
    <row r="27" spans="1:10" x14ac:dyDescent="0.2">
      <c r="A27" s="185" t="s">
        <v>177</v>
      </c>
      <c r="B27" s="186"/>
    </row>
    <row r="28" spans="1:10" x14ac:dyDescent="0.2">
      <c r="A28" s="185"/>
      <c r="B28" s="186"/>
    </row>
    <row r="29" spans="1:10" x14ac:dyDescent="0.2">
      <c r="A29" s="185"/>
      <c r="B29" s="186"/>
    </row>
    <row r="30" spans="1:10" x14ac:dyDescent="0.2">
      <c r="A30" s="185"/>
      <c r="B30" s="186"/>
    </row>
    <row r="31" spans="1:10" x14ac:dyDescent="0.2">
      <c r="A31" s="185"/>
      <c r="B31" s="186"/>
    </row>
    <row r="32" spans="1:10" x14ac:dyDescent="0.2">
      <c r="A32" s="185"/>
      <c r="B32" s="186"/>
    </row>
    <row r="33" spans="1:2" x14ac:dyDescent="0.2">
      <c r="A33" s="185"/>
      <c r="B33" s="186"/>
    </row>
    <row r="34" spans="1:2" x14ac:dyDescent="0.2">
      <c r="A34" s="185"/>
      <c r="B34" s="186"/>
    </row>
    <row r="35" spans="1:2" x14ac:dyDescent="0.2">
      <c r="A35" s="185"/>
      <c r="B35" s="186"/>
    </row>
    <row r="36" spans="1:2" x14ac:dyDescent="0.2">
      <c r="A36" s="185"/>
      <c r="B36" s="186"/>
    </row>
    <row r="37" spans="1:2" x14ac:dyDescent="0.2">
      <c r="A37" s="185"/>
      <c r="B37" s="186"/>
    </row>
    <row r="38" spans="1:2" ht="13.5" thickBot="1" x14ac:dyDescent="0.25">
      <c r="A38" s="187"/>
      <c r="B38" s="188"/>
    </row>
  </sheetData>
  <mergeCells count="8">
    <mergeCell ref="A13:A14"/>
    <mergeCell ref="B13:B14"/>
    <mergeCell ref="A27:B38"/>
    <mergeCell ref="A25:B26"/>
    <mergeCell ref="A1:B2"/>
    <mergeCell ref="A3:A6"/>
    <mergeCell ref="A7:A8"/>
    <mergeCell ref="B7:B8"/>
  </mergeCells>
  <pageMargins left="1.7716535433070868" right="0.98425196850393704" top="0.59055118110236227" bottom="0.78740157480314965" header="0.31496062992125984" footer="0.31496062992125984"/>
  <pageSetup paperSize="9" scale="41" orientation="portrait" r:id="rId1"/>
  <headerFoot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9"/>
  <sheetViews>
    <sheetView windowProtection="1" view="pageBreakPreview" topLeftCell="A4" zoomScaleNormal="85" zoomScaleSheetLayoutView="100" workbookViewId="0">
      <selection activeCell="I12" sqref="I12"/>
    </sheetView>
  </sheetViews>
  <sheetFormatPr defaultRowHeight="12.75" x14ac:dyDescent="0.2"/>
  <cols>
    <col min="1" max="1" width="3.85546875" style="161" customWidth="1"/>
    <col min="2" max="2" width="4.7109375" style="161" customWidth="1"/>
    <col min="3" max="3" width="9.140625" style="161"/>
    <col min="4" max="4" width="32.42578125" style="161" customWidth="1"/>
    <col min="5" max="5" width="12.140625" style="161" bestFit="1" customWidth="1"/>
    <col min="6" max="6" width="19.7109375" style="161" customWidth="1"/>
    <col min="7" max="7" width="19.28515625" style="161" customWidth="1"/>
    <col min="8" max="16384" width="9.140625" style="161"/>
  </cols>
  <sheetData>
    <row r="1" spans="2:7" ht="35.25" customHeight="1" thickBot="1" x14ac:dyDescent="0.25">
      <c r="B1" s="208" t="s">
        <v>231</v>
      </c>
      <c r="C1" s="209"/>
      <c r="D1" s="209"/>
      <c r="E1" s="209"/>
      <c r="F1" s="209"/>
      <c r="G1" s="210"/>
    </row>
    <row r="2" spans="2:7" s="162" customFormat="1" ht="45.75" customHeight="1" thickBot="1" x14ac:dyDescent="0.25">
      <c r="B2" s="211" t="s">
        <v>216</v>
      </c>
      <c r="C2" s="212"/>
      <c r="D2" s="212"/>
      <c r="E2" s="212"/>
      <c r="F2" s="212"/>
      <c r="G2" s="213"/>
    </row>
    <row r="3" spans="2:7" ht="27" customHeight="1" x14ac:dyDescent="0.2">
      <c r="B3" s="214" t="s">
        <v>217</v>
      </c>
      <c r="C3" s="215"/>
      <c r="D3" s="215"/>
      <c r="E3" s="215"/>
      <c r="F3" s="215"/>
      <c r="G3" s="216"/>
    </row>
    <row r="4" spans="2:7" ht="21.75" customHeight="1" thickBot="1" x14ac:dyDescent="0.25">
      <c r="B4" s="217" t="s">
        <v>197</v>
      </c>
      <c r="C4" s="217"/>
      <c r="D4" s="217"/>
      <c r="E4" s="217"/>
      <c r="F4" s="217"/>
      <c r="G4" s="217"/>
    </row>
    <row r="5" spans="2:7" ht="17.100000000000001" customHeight="1" thickBot="1" x14ac:dyDescent="0.25">
      <c r="B5" s="169" t="s">
        <v>198</v>
      </c>
      <c r="C5" s="169" t="s">
        <v>199</v>
      </c>
      <c r="D5" s="169" t="s">
        <v>200</v>
      </c>
      <c r="E5" s="170" t="s">
        <v>201</v>
      </c>
      <c r="F5" s="170" t="s">
        <v>128</v>
      </c>
      <c r="G5" s="170" t="s">
        <v>202</v>
      </c>
    </row>
    <row r="6" spans="2:7" s="163" customFormat="1" ht="17.100000000000001" customHeight="1" x14ac:dyDescent="0.3">
      <c r="B6" s="164">
        <v>4</v>
      </c>
      <c r="C6" s="165" t="s">
        <v>203</v>
      </c>
      <c r="D6" s="165" t="s">
        <v>218</v>
      </c>
      <c r="E6" s="358">
        <v>0</v>
      </c>
      <c r="F6" s="166">
        <v>6</v>
      </c>
      <c r="G6" s="167">
        <f>(E6*B6)/F6</f>
        <v>0</v>
      </c>
    </row>
    <row r="7" spans="2:7" s="163" customFormat="1" ht="17.100000000000001" customHeight="1" x14ac:dyDescent="0.3">
      <c r="B7" s="359">
        <v>2</v>
      </c>
      <c r="C7" s="165" t="s">
        <v>203</v>
      </c>
      <c r="D7" s="165" t="s">
        <v>219</v>
      </c>
      <c r="E7" s="358">
        <v>0</v>
      </c>
      <c r="F7" s="166">
        <v>6</v>
      </c>
      <c r="G7" s="167">
        <f t="shared" ref="G7:G13" si="0">(E7*B7)/F7</f>
        <v>0</v>
      </c>
    </row>
    <row r="8" spans="2:7" s="163" customFormat="1" ht="17.100000000000001" customHeight="1" x14ac:dyDescent="0.3">
      <c r="B8" s="164">
        <v>4</v>
      </c>
      <c r="C8" s="165" t="s">
        <v>204</v>
      </c>
      <c r="D8" s="165" t="s">
        <v>205</v>
      </c>
      <c r="E8" s="358">
        <v>0</v>
      </c>
      <c r="F8" s="166">
        <v>6</v>
      </c>
      <c r="G8" s="167">
        <f t="shared" si="0"/>
        <v>0</v>
      </c>
    </row>
    <row r="9" spans="2:7" s="163" customFormat="1" ht="17.100000000000001" customHeight="1" x14ac:dyDescent="0.3">
      <c r="B9" s="164">
        <v>1</v>
      </c>
      <c r="C9" s="165" t="s">
        <v>203</v>
      </c>
      <c r="D9" s="165" t="s">
        <v>220</v>
      </c>
      <c r="E9" s="358">
        <v>0</v>
      </c>
      <c r="F9" s="166">
        <v>6</v>
      </c>
      <c r="G9" s="167">
        <f t="shared" si="0"/>
        <v>0</v>
      </c>
    </row>
    <row r="10" spans="2:7" s="163" customFormat="1" ht="17.100000000000001" customHeight="1" x14ac:dyDescent="0.3">
      <c r="B10" s="164">
        <v>1</v>
      </c>
      <c r="C10" s="165" t="s">
        <v>203</v>
      </c>
      <c r="D10" s="165" t="s">
        <v>221</v>
      </c>
      <c r="E10" s="358">
        <v>0</v>
      </c>
      <c r="F10" s="166">
        <v>12</v>
      </c>
      <c r="G10" s="167">
        <f t="shared" si="0"/>
        <v>0</v>
      </c>
    </row>
    <row r="11" spans="2:7" s="163" customFormat="1" ht="17.100000000000001" customHeight="1" x14ac:dyDescent="0.3">
      <c r="B11" s="164">
        <v>2</v>
      </c>
      <c r="C11" s="165" t="s">
        <v>203</v>
      </c>
      <c r="D11" s="165" t="s">
        <v>206</v>
      </c>
      <c r="E11" s="358">
        <v>0</v>
      </c>
      <c r="F11" s="166">
        <v>12</v>
      </c>
      <c r="G11" s="167">
        <f t="shared" si="0"/>
        <v>0</v>
      </c>
    </row>
    <row r="12" spans="2:7" s="163" customFormat="1" ht="17.100000000000001" customHeight="1" x14ac:dyDescent="0.3">
      <c r="B12" s="164">
        <v>1</v>
      </c>
      <c r="C12" s="165" t="s">
        <v>203</v>
      </c>
      <c r="D12" s="165" t="s">
        <v>222</v>
      </c>
      <c r="E12" s="358">
        <v>0</v>
      </c>
      <c r="F12" s="166">
        <v>12</v>
      </c>
      <c r="G12" s="167">
        <f t="shared" si="0"/>
        <v>0</v>
      </c>
    </row>
    <row r="13" spans="2:7" s="163" customFormat="1" ht="17.100000000000001" customHeight="1" thickBot="1" x14ac:dyDescent="0.35">
      <c r="B13" s="164">
        <v>1</v>
      </c>
      <c r="C13" s="165" t="s">
        <v>203</v>
      </c>
      <c r="D13" s="165" t="s">
        <v>207</v>
      </c>
      <c r="E13" s="358">
        <v>0</v>
      </c>
      <c r="F13" s="166">
        <v>12</v>
      </c>
      <c r="G13" s="167">
        <f t="shared" si="0"/>
        <v>0</v>
      </c>
    </row>
    <row r="14" spans="2:7" s="163" customFormat="1" ht="17.25" thickBot="1" x14ac:dyDescent="0.35">
      <c r="B14" s="200" t="s">
        <v>208</v>
      </c>
      <c r="C14" s="201"/>
      <c r="D14" s="201"/>
      <c r="E14" s="201"/>
      <c r="F14" s="201"/>
      <c r="G14" s="168">
        <f>SUM(G6:G13)</f>
        <v>0</v>
      </c>
    </row>
    <row r="15" spans="2:7" s="163" customFormat="1" ht="20.25" customHeight="1" thickBot="1" x14ac:dyDescent="0.35">
      <c r="B15" s="218" t="s">
        <v>211</v>
      </c>
      <c r="C15" s="218"/>
      <c r="D15" s="218"/>
      <c r="E15" s="218"/>
      <c r="F15" s="218"/>
      <c r="G15" s="218"/>
    </row>
    <row r="16" spans="2:7" s="163" customFormat="1" ht="33.75" thickBot="1" x14ac:dyDescent="0.35">
      <c r="B16" s="169" t="s">
        <v>198</v>
      </c>
      <c r="C16" s="169" t="s">
        <v>209</v>
      </c>
      <c r="D16" s="169" t="s">
        <v>200</v>
      </c>
      <c r="E16" s="170" t="s">
        <v>201</v>
      </c>
      <c r="F16" s="170" t="s">
        <v>128</v>
      </c>
      <c r="G16" s="170" t="s">
        <v>202</v>
      </c>
    </row>
    <row r="17" spans="2:8" s="163" customFormat="1" ht="16.5" x14ac:dyDescent="0.3">
      <c r="B17" s="164">
        <v>1</v>
      </c>
      <c r="C17" s="165" t="s">
        <v>204</v>
      </c>
      <c r="D17" s="165" t="s">
        <v>224</v>
      </c>
      <c r="E17" s="358">
        <v>0</v>
      </c>
      <c r="F17" s="166">
        <v>6</v>
      </c>
      <c r="G17" s="167">
        <f>(E17*B17)/F17</f>
        <v>0</v>
      </c>
    </row>
    <row r="18" spans="2:8" s="163" customFormat="1" ht="16.5" x14ac:dyDescent="0.3">
      <c r="B18" s="164">
        <v>1</v>
      </c>
      <c r="C18" s="165" t="s">
        <v>203</v>
      </c>
      <c r="D18" s="165" t="s">
        <v>223</v>
      </c>
      <c r="E18" s="358">
        <v>0</v>
      </c>
      <c r="F18" s="166">
        <v>12</v>
      </c>
      <c r="G18" s="167">
        <f>(E18*B18)/F18</f>
        <v>0</v>
      </c>
    </row>
    <row r="19" spans="2:8" s="163" customFormat="1" ht="16.5" x14ac:dyDescent="0.3">
      <c r="B19" s="359">
        <v>1</v>
      </c>
      <c r="C19" s="174" t="s">
        <v>203</v>
      </c>
      <c r="D19" s="174" t="s">
        <v>225</v>
      </c>
      <c r="E19" s="358">
        <v>0</v>
      </c>
      <c r="F19" s="175">
        <v>12</v>
      </c>
      <c r="G19" s="167">
        <f>(E19*B19)/F19</f>
        <v>0</v>
      </c>
      <c r="H19" s="176"/>
    </row>
    <row r="20" spans="2:8" s="163" customFormat="1" ht="16.5" x14ac:dyDescent="0.3">
      <c r="B20" s="359">
        <v>1</v>
      </c>
      <c r="C20" s="174" t="s">
        <v>203</v>
      </c>
      <c r="D20" s="174" t="s">
        <v>210</v>
      </c>
      <c r="E20" s="358">
        <v>0</v>
      </c>
      <c r="F20" s="175">
        <v>1</v>
      </c>
      <c r="G20" s="167">
        <f>(E20*B20)/F20</f>
        <v>0</v>
      </c>
      <c r="H20" s="176"/>
    </row>
    <row r="21" spans="2:8" s="163" customFormat="1" ht="17.25" thickBot="1" x14ac:dyDescent="0.35">
      <c r="B21" s="359">
        <v>1</v>
      </c>
      <c r="C21" s="174" t="s">
        <v>203</v>
      </c>
      <c r="D21" s="174" t="s">
        <v>235</v>
      </c>
      <c r="E21" s="358">
        <v>0</v>
      </c>
      <c r="F21" s="175">
        <v>1</v>
      </c>
      <c r="G21" s="167">
        <f>(E21*B21)/F21</f>
        <v>0</v>
      </c>
      <c r="H21" s="176"/>
    </row>
    <row r="22" spans="2:8" s="163" customFormat="1" ht="18" customHeight="1" thickBot="1" x14ac:dyDescent="0.35">
      <c r="B22" s="200" t="s">
        <v>208</v>
      </c>
      <c r="C22" s="201"/>
      <c r="D22" s="201"/>
      <c r="E22" s="201"/>
      <c r="F22" s="201"/>
      <c r="G22" s="168">
        <f>SUM(G17:G21)</f>
        <v>0</v>
      </c>
    </row>
    <row r="23" spans="2:8" s="163" customFormat="1" ht="20.25" customHeight="1" thickBot="1" x14ac:dyDescent="0.35">
      <c r="B23" s="218" t="s">
        <v>212</v>
      </c>
      <c r="C23" s="218"/>
      <c r="D23" s="218"/>
      <c r="E23" s="218"/>
      <c r="F23" s="218"/>
      <c r="G23" s="218"/>
    </row>
    <row r="24" spans="2:8" s="163" customFormat="1" ht="17.25" thickBot="1" x14ac:dyDescent="0.35">
      <c r="B24" s="169" t="s">
        <v>198</v>
      </c>
      <c r="C24" s="169" t="s">
        <v>209</v>
      </c>
      <c r="D24" s="169" t="s">
        <v>200</v>
      </c>
      <c r="E24" s="170" t="s">
        <v>201</v>
      </c>
      <c r="F24" s="170" t="s">
        <v>238</v>
      </c>
      <c r="G24" s="170" t="s">
        <v>202</v>
      </c>
    </row>
    <row r="25" spans="2:8" s="163" customFormat="1" ht="16.5" x14ac:dyDescent="0.3">
      <c r="B25" s="171">
        <v>4</v>
      </c>
      <c r="C25" s="172" t="s">
        <v>203</v>
      </c>
      <c r="D25" s="172" t="s">
        <v>226</v>
      </c>
      <c r="E25" s="358">
        <v>0</v>
      </c>
      <c r="F25" s="180">
        <v>0.1</v>
      </c>
      <c r="G25" s="181">
        <f>((E25*B25)*F25)/12</f>
        <v>0</v>
      </c>
    </row>
    <row r="26" spans="2:8" s="163" customFormat="1" ht="16.5" x14ac:dyDescent="0.3">
      <c r="B26" s="171">
        <v>7</v>
      </c>
      <c r="C26" s="172" t="s">
        <v>203</v>
      </c>
      <c r="D26" s="172" t="s">
        <v>236</v>
      </c>
      <c r="E26" s="358">
        <v>0</v>
      </c>
      <c r="F26" s="180">
        <v>0.1</v>
      </c>
      <c r="G26" s="181">
        <f t="shared" ref="G26:G30" si="1">((E26*B26)*F26)/12</f>
        <v>0</v>
      </c>
    </row>
    <row r="27" spans="2:8" s="163" customFormat="1" ht="18" customHeight="1" x14ac:dyDescent="0.3">
      <c r="B27" s="171">
        <v>7</v>
      </c>
      <c r="C27" s="172" t="s">
        <v>203</v>
      </c>
      <c r="D27" s="172" t="s">
        <v>237</v>
      </c>
      <c r="E27" s="358">
        <v>0</v>
      </c>
      <c r="F27" s="180">
        <v>0.1</v>
      </c>
      <c r="G27" s="181">
        <f t="shared" si="1"/>
        <v>0</v>
      </c>
    </row>
    <row r="28" spans="2:8" s="163" customFormat="1" ht="16.5" x14ac:dyDescent="0.3">
      <c r="B28" s="171">
        <v>3</v>
      </c>
      <c r="C28" s="172" t="s">
        <v>203</v>
      </c>
      <c r="D28" s="172" t="s">
        <v>227</v>
      </c>
      <c r="E28" s="358">
        <v>0</v>
      </c>
      <c r="F28" s="180">
        <v>0.1</v>
      </c>
      <c r="G28" s="181">
        <f t="shared" si="1"/>
        <v>0</v>
      </c>
    </row>
    <row r="29" spans="2:8" s="163" customFormat="1" ht="16.5" x14ac:dyDescent="0.3">
      <c r="B29" s="171">
        <v>3</v>
      </c>
      <c r="C29" s="172" t="s">
        <v>203</v>
      </c>
      <c r="D29" s="172" t="s">
        <v>228</v>
      </c>
      <c r="E29" s="358">
        <v>0</v>
      </c>
      <c r="F29" s="180">
        <v>0.1</v>
      </c>
      <c r="G29" s="181">
        <f t="shared" si="1"/>
        <v>0</v>
      </c>
    </row>
    <row r="30" spans="2:8" s="163" customFormat="1" ht="18" customHeight="1" thickBot="1" x14ac:dyDescent="0.35">
      <c r="B30" s="171">
        <v>1</v>
      </c>
      <c r="C30" s="172" t="s">
        <v>203</v>
      </c>
      <c r="D30" s="172" t="s">
        <v>229</v>
      </c>
      <c r="E30" s="358">
        <v>0</v>
      </c>
      <c r="F30" s="180">
        <v>0.1</v>
      </c>
      <c r="G30" s="181">
        <f t="shared" si="1"/>
        <v>0</v>
      </c>
    </row>
    <row r="31" spans="2:8" s="163" customFormat="1" ht="18" customHeight="1" thickBot="1" x14ac:dyDescent="0.35">
      <c r="B31" s="200" t="s">
        <v>208</v>
      </c>
      <c r="C31" s="201"/>
      <c r="D31" s="201"/>
      <c r="E31" s="201"/>
      <c r="F31" s="201"/>
      <c r="G31" s="168">
        <f>SUM(G25:G30)</f>
        <v>0</v>
      </c>
    </row>
    <row r="32" spans="2:8" s="163" customFormat="1" ht="18" customHeight="1" thickBot="1" x14ac:dyDescent="0.35">
      <c r="B32" s="200" t="s">
        <v>233</v>
      </c>
      <c r="C32" s="201"/>
      <c r="D32" s="201"/>
      <c r="E32" s="201"/>
      <c r="F32" s="201"/>
      <c r="G32" s="168">
        <f>G31/('Resumo Geral'!G5+'Resumo Geral'!G8)</f>
        <v>0</v>
      </c>
    </row>
    <row r="33" spans="2:7" s="163" customFormat="1" ht="18" customHeight="1" thickBot="1" x14ac:dyDescent="0.35">
      <c r="B33" s="218" t="s">
        <v>213</v>
      </c>
      <c r="C33" s="218"/>
      <c r="D33" s="218"/>
      <c r="E33" s="218"/>
      <c r="F33" s="218"/>
      <c r="G33" s="218"/>
    </row>
    <row r="34" spans="2:7" s="163" customFormat="1" ht="17.25" thickBot="1" x14ac:dyDescent="0.35">
      <c r="B34" s="169" t="s">
        <v>198</v>
      </c>
      <c r="C34" s="169" t="s">
        <v>209</v>
      </c>
      <c r="D34" s="219" t="s">
        <v>200</v>
      </c>
      <c r="E34" s="220"/>
      <c r="F34" s="221"/>
      <c r="G34" s="170" t="s">
        <v>151</v>
      </c>
    </row>
    <row r="35" spans="2:7" s="163" customFormat="1" ht="18" customHeight="1" x14ac:dyDescent="0.3">
      <c r="B35" s="202" t="s">
        <v>230</v>
      </c>
      <c r="C35" s="203"/>
      <c r="D35" s="203"/>
      <c r="E35" s="203"/>
      <c r="F35" s="203"/>
      <c r="G35" s="204"/>
    </row>
    <row r="36" spans="2:7" s="163" customFormat="1" ht="18" customHeight="1" x14ac:dyDescent="0.3">
      <c r="B36" s="205"/>
      <c r="C36" s="206"/>
      <c r="D36" s="206"/>
      <c r="E36" s="206"/>
      <c r="F36" s="206"/>
      <c r="G36" s="207"/>
    </row>
    <row r="37" spans="2:7" s="163" customFormat="1" ht="18" customHeight="1" x14ac:dyDescent="0.3">
      <c r="B37" s="205"/>
      <c r="C37" s="206"/>
      <c r="D37" s="206"/>
      <c r="E37" s="206"/>
      <c r="F37" s="206"/>
      <c r="G37" s="207"/>
    </row>
    <row r="38" spans="2:7" s="163" customFormat="1" ht="18" customHeight="1" thickBot="1" x14ac:dyDescent="0.35">
      <c r="B38" s="360"/>
      <c r="C38" s="361"/>
      <c r="D38" s="361"/>
      <c r="E38" s="361"/>
      <c r="F38" s="361"/>
      <c r="G38" s="362"/>
    </row>
    <row r="39" spans="2:7" s="163" customFormat="1" ht="16.5" x14ac:dyDescent="0.3">
      <c r="E39" s="173"/>
    </row>
  </sheetData>
  <mergeCells count="13">
    <mergeCell ref="B32:F32"/>
    <mergeCell ref="B35:G38"/>
    <mergeCell ref="B1:G1"/>
    <mergeCell ref="B2:G2"/>
    <mergeCell ref="B3:G3"/>
    <mergeCell ref="B4:G4"/>
    <mergeCell ref="B14:F14"/>
    <mergeCell ref="B15:G15"/>
    <mergeCell ref="B22:F22"/>
    <mergeCell ref="B23:G23"/>
    <mergeCell ref="B31:F31"/>
    <mergeCell ref="B33:G33"/>
    <mergeCell ref="D34:F34"/>
  </mergeCells>
  <printOptions horizontalCentered="1" verticalCentered="1"/>
  <pageMargins left="0.9055118110236221" right="0.51181102362204722" top="0.78740157480314965" bottom="0.98425196850393704" header="0.51181102362204722" footer="0.51181102362204722"/>
  <pageSetup paperSize="9" scale="91" firstPageNumber="0" orientation="portrait" r:id="rId1"/>
  <headerFooter>
    <oddHeader>&amp;RPlanilha MODELO</oddHeader>
    <oddFooter>&amp;C&amp;A - Pág.&amp;P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3"/>
  <dimension ref="A1:H148"/>
  <sheetViews>
    <sheetView windowProtection="1" view="pageBreakPreview" topLeftCell="A97" zoomScaleNormal="100" zoomScaleSheetLayoutView="100" zoomScalePageLayoutView="85" workbookViewId="0">
      <selection activeCell="B124" sqref="B124:E124"/>
    </sheetView>
  </sheetViews>
  <sheetFormatPr defaultColWidth="9.140625" defaultRowHeight="12.75" x14ac:dyDescent="0.2"/>
  <cols>
    <col min="1" max="1" width="4.7109375" style="1" customWidth="1"/>
    <col min="2" max="7" width="13.7109375" style="1" customWidth="1"/>
    <col min="8" max="16381" width="9.140625" style="1"/>
    <col min="16382" max="16384" width="17" style="1" customWidth="1"/>
  </cols>
  <sheetData>
    <row r="1" spans="1:8" ht="13.5" thickBot="1" x14ac:dyDescent="0.25">
      <c r="A1" s="285" t="s">
        <v>0</v>
      </c>
      <c r="B1" s="285"/>
      <c r="C1" s="285"/>
      <c r="D1" s="285"/>
      <c r="E1" s="285"/>
      <c r="F1" s="285"/>
      <c r="G1" s="285"/>
    </row>
    <row r="2" spans="1:8" ht="18.75" customHeight="1" x14ac:dyDescent="0.2">
      <c r="A2" s="304" t="s">
        <v>231</v>
      </c>
      <c r="B2" s="305"/>
      <c r="C2" s="305"/>
      <c r="D2" s="76"/>
      <c r="E2" s="76"/>
      <c r="F2" s="302"/>
      <c r="G2" s="303"/>
    </row>
    <row r="3" spans="1:8" x14ac:dyDescent="0.2">
      <c r="A3" s="290" t="s">
        <v>216</v>
      </c>
      <c r="B3" s="291"/>
      <c r="C3" s="291"/>
      <c r="D3" s="291"/>
      <c r="E3" s="291"/>
      <c r="F3" s="291"/>
      <c r="G3" s="292"/>
    </row>
    <row r="4" spans="1:8" ht="13.5" thickBot="1" x14ac:dyDescent="0.25">
      <c r="A4" s="293"/>
      <c r="B4" s="294"/>
      <c r="C4" s="294"/>
      <c r="D4" s="294"/>
      <c r="E4" s="294"/>
      <c r="F4" s="294"/>
      <c r="G4" s="295"/>
    </row>
    <row r="5" spans="1:8" x14ac:dyDescent="0.2">
      <c r="A5" s="286" t="s">
        <v>1</v>
      </c>
      <c r="B5" s="287"/>
      <c r="C5" s="287"/>
      <c r="D5" s="287"/>
      <c r="E5" s="287"/>
      <c r="F5" s="288"/>
      <c r="G5" s="289"/>
    </row>
    <row r="6" spans="1:8" x14ac:dyDescent="0.2">
      <c r="A6" s="298" t="s">
        <v>19</v>
      </c>
      <c r="B6" s="299"/>
      <c r="C6" s="299"/>
      <c r="D6" s="299"/>
      <c r="E6" s="300"/>
      <c r="F6" s="301"/>
      <c r="G6" s="297"/>
    </row>
    <row r="7" spans="1:8" ht="12.75" customHeight="1" x14ac:dyDescent="0.2">
      <c r="A7" s="298" t="s">
        <v>2</v>
      </c>
      <c r="B7" s="299"/>
      <c r="C7" s="299"/>
      <c r="D7" s="299"/>
      <c r="E7" s="300"/>
      <c r="F7" s="296" t="s">
        <v>232</v>
      </c>
      <c r="G7" s="297"/>
    </row>
    <row r="8" spans="1:8" x14ac:dyDescent="0.2">
      <c r="A8" s="310" t="s">
        <v>239</v>
      </c>
      <c r="B8" s="311"/>
      <c r="C8" s="311"/>
      <c r="D8" s="311"/>
      <c r="E8" s="311"/>
      <c r="F8" s="311"/>
      <c r="G8" s="312"/>
    </row>
    <row r="9" spans="1:8" ht="27" customHeight="1" x14ac:dyDescent="0.2">
      <c r="A9" s="313"/>
      <c r="B9" s="314"/>
      <c r="C9" s="314"/>
      <c r="D9" s="314"/>
      <c r="E9" s="314"/>
      <c r="F9" s="314"/>
      <c r="G9" s="315"/>
    </row>
    <row r="10" spans="1:8" x14ac:dyDescent="0.2">
      <c r="A10" s="274" t="s">
        <v>25</v>
      </c>
      <c r="B10" s="275"/>
      <c r="C10" s="275"/>
      <c r="D10" s="275"/>
      <c r="E10" s="276"/>
      <c r="F10" s="277">
        <v>2024</v>
      </c>
      <c r="G10" s="278"/>
    </row>
    <row r="11" spans="1:8" x14ac:dyDescent="0.2">
      <c r="A11" s="274" t="s">
        <v>3</v>
      </c>
      <c r="B11" s="275"/>
      <c r="C11" s="275"/>
      <c r="D11" s="275"/>
      <c r="E11" s="276"/>
      <c r="F11" s="277" t="s">
        <v>184</v>
      </c>
      <c r="G11" s="278"/>
    </row>
    <row r="12" spans="1:8" x14ac:dyDescent="0.2">
      <c r="A12" s="274" t="s">
        <v>4</v>
      </c>
      <c r="B12" s="275"/>
      <c r="C12" s="275"/>
      <c r="D12" s="275"/>
      <c r="E12" s="276"/>
      <c r="F12" s="277" t="s">
        <v>125</v>
      </c>
      <c r="G12" s="278"/>
    </row>
    <row r="13" spans="1:8" x14ac:dyDescent="0.2">
      <c r="A13" s="274" t="s">
        <v>5</v>
      </c>
      <c r="B13" s="275"/>
      <c r="C13" s="275"/>
      <c r="D13" s="275"/>
      <c r="E13" s="276"/>
      <c r="F13" s="277" t="s">
        <v>129</v>
      </c>
      <c r="G13" s="278"/>
    </row>
    <row r="14" spans="1:8" x14ac:dyDescent="0.2">
      <c r="A14" s="230" t="s">
        <v>6</v>
      </c>
      <c r="B14" s="231"/>
      <c r="C14" s="231"/>
      <c r="D14" s="231"/>
      <c r="E14" s="231"/>
      <c r="F14" s="232"/>
      <c r="G14" s="233"/>
    </row>
    <row r="15" spans="1:8" x14ac:dyDescent="0.2">
      <c r="A15" s="274" t="s">
        <v>7</v>
      </c>
      <c r="B15" s="275"/>
      <c r="C15" s="275"/>
      <c r="D15" s="275"/>
      <c r="E15" s="276"/>
      <c r="F15" s="306">
        <v>0</v>
      </c>
      <c r="G15" s="307"/>
    </row>
    <row r="16" spans="1:8" x14ac:dyDescent="0.2">
      <c r="A16" s="274" t="s">
        <v>8</v>
      </c>
      <c r="B16" s="275"/>
      <c r="C16" s="275"/>
      <c r="D16" s="275"/>
      <c r="E16" s="276"/>
      <c r="F16" s="279" t="s">
        <v>183</v>
      </c>
      <c r="G16" s="280"/>
      <c r="H16" s="3"/>
    </row>
    <row r="17" spans="1:8" x14ac:dyDescent="0.2">
      <c r="A17" s="274" t="s">
        <v>24</v>
      </c>
      <c r="B17" s="275"/>
      <c r="C17" s="275"/>
      <c r="D17" s="275"/>
      <c r="E17" s="276"/>
      <c r="F17" s="279">
        <v>5174</v>
      </c>
      <c r="G17" s="280"/>
      <c r="H17" s="3"/>
    </row>
    <row r="18" spans="1:8" x14ac:dyDescent="0.2">
      <c r="A18" s="274" t="s">
        <v>9</v>
      </c>
      <c r="B18" s="275"/>
      <c r="C18" s="275"/>
      <c r="D18" s="275"/>
      <c r="E18" s="276"/>
      <c r="F18" s="308">
        <v>0</v>
      </c>
      <c r="G18" s="309"/>
    </row>
    <row r="19" spans="1:8" x14ac:dyDescent="0.2">
      <c r="A19" s="298" t="s">
        <v>10</v>
      </c>
      <c r="B19" s="299"/>
      <c r="C19" s="299"/>
      <c r="D19" s="299"/>
      <c r="E19" s="300"/>
      <c r="F19" s="282"/>
      <c r="G19" s="283"/>
    </row>
    <row r="20" spans="1:8" x14ac:dyDescent="0.2">
      <c r="A20" s="274" t="s">
        <v>20</v>
      </c>
      <c r="B20" s="275"/>
      <c r="C20" s="275"/>
      <c r="D20" s="275"/>
      <c r="E20" s="276"/>
      <c r="F20" s="321" t="s">
        <v>185</v>
      </c>
      <c r="G20" s="322"/>
    </row>
    <row r="21" spans="1:8" x14ac:dyDescent="0.2">
      <c r="A21" s="298" t="s">
        <v>21</v>
      </c>
      <c r="B21" s="299"/>
      <c r="C21" s="299"/>
      <c r="D21" s="299"/>
      <c r="E21" s="300"/>
      <c r="F21" s="319">
        <v>2</v>
      </c>
      <c r="G21" s="320"/>
    </row>
    <row r="22" spans="1:8" x14ac:dyDescent="0.2">
      <c r="A22" s="298" t="s">
        <v>22</v>
      </c>
      <c r="B22" s="299"/>
      <c r="C22" s="299"/>
      <c r="D22" s="299"/>
      <c r="E22" s="300"/>
      <c r="F22" s="319">
        <v>13</v>
      </c>
      <c r="G22" s="320"/>
    </row>
    <row r="23" spans="1:8" ht="12.75" customHeight="1" x14ac:dyDescent="0.2">
      <c r="A23" s="298" t="s">
        <v>23</v>
      </c>
      <c r="B23" s="299"/>
      <c r="C23" s="299"/>
      <c r="D23" s="299"/>
      <c r="E23" s="300"/>
      <c r="F23" s="317" t="s">
        <v>186</v>
      </c>
      <c r="G23" s="318"/>
    </row>
    <row r="24" spans="1:8" x14ac:dyDescent="0.2">
      <c r="A24" s="323" t="s">
        <v>194</v>
      </c>
      <c r="B24" s="301"/>
      <c r="C24" s="301"/>
      <c r="D24" s="301"/>
      <c r="E24" s="301"/>
      <c r="F24" s="301"/>
      <c r="G24" s="297"/>
    </row>
    <row r="25" spans="1:8" x14ac:dyDescent="0.2">
      <c r="A25" s="230" t="s">
        <v>11</v>
      </c>
      <c r="B25" s="231"/>
      <c r="C25" s="231"/>
      <c r="D25" s="231"/>
      <c r="E25" s="231"/>
      <c r="F25" s="232"/>
      <c r="G25" s="233"/>
    </row>
    <row r="26" spans="1:8" x14ac:dyDescent="0.2">
      <c r="A26" s="16">
        <v>1</v>
      </c>
      <c r="B26" s="324" t="s">
        <v>29</v>
      </c>
      <c r="C26" s="324"/>
      <c r="D26" s="324"/>
      <c r="E26" s="324"/>
      <c r="F26" s="48" t="s">
        <v>119</v>
      </c>
      <c r="G26" s="17" t="s">
        <v>12</v>
      </c>
    </row>
    <row r="27" spans="1:8" x14ac:dyDescent="0.2">
      <c r="A27" s="18" t="s">
        <v>30</v>
      </c>
      <c r="B27" s="325" t="s">
        <v>130</v>
      </c>
      <c r="C27" s="325"/>
      <c r="D27" s="325"/>
      <c r="E27" s="325"/>
      <c r="F27" s="20">
        <v>1</v>
      </c>
      <c r="G27" s="21">
        <f>F18*F27</f>
        <v>0</v>
      </c>
      <c r="H27" s="4"/>
    </row>
    <row r="28" spans="1:8" x14ac:dyDescent="0.2">
      <c r="A28" s="18" t="s">
        <v>31</v>
      </c>
      <c r="B28" s="281" t="s">
        <v>26</v>
      </c>
      <c r="C28" s="281"/>
      <c r="D28" s="281"/>
      <c r="E28" s="281"/>
      <c r="F28" s="57">
        <v>0</v>
      </c>
      <c r="G28" s="21">
        <f>ROUND(F18*F28,2)</f>
        <v>0</v>
      </c>
      <c r="H28" s="4"/>
    </row>
    <row r="29" spans="1:8" x14ac:dyDescent="0.2">
      <c r="A29" s="18" t="s">
        <v>32</v>
      </c>
      <c r="B29" s="281" t="s">
        <v>27</v>
      </c>
      <c r="C29" s="281"/>
      <c r="D29" s="281"/>
      <c r="E29" s="281"/>
      <c r="F29" s="57">
        <v>0</v>
      </c>
      <c r="G29" s="21">
        <f>ROUND(F15*F29,2)</f>
        <v>0</v>
      </c>
      <c r="H29" s="4"/>
    </row>
    <row r="30" spans="1:8" x14ac:dyDescent="0.2">
      <c r="A30" s="18" t="s">
        <v>33</v>
      </c>
      <c r="B30" s="281" t="s">
        <v>126</v>
      </c>
      <c r="C30" s="281"/>
      <c r="D30" s="281"/>
      <c r="E30" s="281"/>
      <c r="F30" s="20">
        <f>ROUND((ROUND((7*15.22),2)/52.5)*60,2)*0</f>
        <v>0</v>
      </c>
      <c r="G30" s="144">
        <f>ROUND(ROUND(ROUND((SUM(G27:G29))/220,2)*0.2,2)*F30,2)</f>
        <v>0</v>
      </c>
      <c r="H30" s="4"/>
    </row>
    <row r="31" spans="1:8" x14ac:dyDescent="0.2">
      <c r="A31" s="18" t="s">
        <v>34</v>
      </c>
      <c r="B31" s="281" t="s">
        <v>13</v>
      </c>
      <c r="C31" s="281"/>
      <c r="D31" s="281"/>
      <c r="E31" s="281"/>
      <c r="F31" s="102">
        <f>ROUND(SUM(F30)/25*5,2)*0</f>
        <v>0</v>
      </c>
      <c r="G31" s="21">
        <f>ROUND((F18/220*0.2)*F31,2)</f>
        <v>0</v>
      </c>
      <c r="H31" s="4"/>
    </row>
    <row r="32" spans="1:8" x14ac:dyDescent="0.2">
      <c r="A32" s="18" t="s">
        <v>35</v>
      </c>
      <c r="B32" s="281" t="s">
        <v>131</v>
      </c>
      <c r="C32" s="281"/>
      <c r="D32" s="281"/>
      <c r="E32" s="281"/>
      <c r="F32" s="57">
        <v>0</v>
      </c>
      <c r="G32" s="21">
        <v>0</v>
      </c>
      <c r="H32" s="4"/>
    </row>
    <row r="33" spans="1:8" x14ac:dyDescent="0.2">
      <c r="A33" s="18" t="s">
        <v>36</v>
      </c>
      <c r="B33" s="281" t="s">
        <v>131</v>
      </c>
      <c r="C33" s="281"/>
      <c r="D33" s="281"/>
      <c r="E33" s="281"/>
      <c r="F33" s="57">
        <v>0</v>
      </c>
      <c r="G33" s="21">
        <v>0</v>
      </c>
    </row>
    <row r="34" spans="1:8" x14ac:dyDescent="0.2">
      <c r="A34" s="265" t="s">
        <v>46</v>
      </c>
      <c r="B34" s="226"/>
      <c r="C34" s="226"/>
      <c r="D34" s="226"/>
      <c r="E34" s="226"/>
      <c r="F34" s="316"/>
      <c r="G34" s="22">
        <f>SUM(G27:G33)</f>
        <v>0</v>
      </c>
    </row>
    <row r="35" spans="1:8" x14ac:dyDescent="0.2">
      <c r="A35" s="230" t="s">
        <v>38</v>
      </c>
      <c r="B35" s="231"/>
      <c r="C35" s="231"/>
      <c r="D35" s="231"/>
      <c r="E35" s="231"/>
      <c r="F35" s="232"/>
      <c r="G35" s="233"/>
    </row>
    <row r="36" spans="1:8" x14ac:dyDescent="0.2">
      <c r="A36" s="266" t="s">
        <v>44</v>
      </c>
      <c r="B36" s="267"/>
      <c r="C36" s="267"/>
      <c r="D36" s="267"/>
      <c r="E36" s="267"/>
      <c r="F36" s="267"/>
      <c r="G36" s="268"/>
      <c r="H36" s="5"/>
    </row>
    <row r="37" spans="1:8" s="2" customFormat="1" x14ac:dyDescent="0.2">
      <c r="A37" s="23" t="s">
        <v>30</v>
      </c>
      <c r="B37" s="249" t="s">
        <v>39</v>
      </c>
      <c r="C37" s="250"/>
      <c r="D37" s="250"/>
      <c r="E37" s="250"/>
      <c r="F37" s="14">
        <v>0</v>
      </c>
      <c r="G37" s="24">
        <f>ROUND(G$34*F37,2)</f>
        <v>0</v>
      </c>
      <c r="H37" s="8"/>
    </row>
    <row r="38" spans="1:8" x14ac:dyDescent="0.2">
      <c r="A38" s="25" t="s">
        <v>31</v>
      </c>
      <c r="B38" s="256" t="s">
        <v>40</v>
      </c>
      <c r="C38" s="257"/>
      <c r="D38" s="257"/>
      <c r="E38" s="257"/>
      <c r="F38" s="15">
        <f>ROUND((1/11)+(1/11)/3, 3)*0</f>
        <v>0</v>
      </c>
      <c r="G38" s="26">
        <f>ROUND(G$34*F38,2)</f>
        <v>0</v>
      </c>
      <c r="H38" s="5"/>
    </row>
    <row r="39" spans="1:8" x14ac:dyDescent="0.2">
      <c r="A39" s="27"/>
      <c r="B39" s="284" t="s">
        <v>43</v>
      </c>
      <c r="C39" s="284"/>
      <c r="D39" s="284"/>
      <c r="E39" s="284"/>
      <c r="F39" s="28">
        <f>SUM(F37:F38)</f>
        <v>0</v>
      </c>
      <c r="G39" s="24"/>
      <c r="H39" s="5"/>
    </row>
    <row r="40" spans="1:8" x14ac:dyDescent="0.2">
      <c r="A40" s="29" t="s">
        <v>32</v>
      </c>
      <c r="B40" s="30" t="s">
        <v>41</v>
      </c>
      <c r="C40" s="31"/>
      <c r="D40" s="31"/>
      <c r="E40" s="31"/>
      <c r="F40" s="32">
        <f>ROUND((F51*F39),4)</f>
        <v>0</v>
      </c>
      <c r="G40" s="33">
        <f>ROUND(G$34*F40,2)</f>
        <v>0</v>
      </c>
      <c r="H40" s="5"/>
    </row>
    <row r="41" spans="1:8" x14ac:dyDescent="0.2">
      <c r="A41" s="265" t="s">
        <v>42</v>
      </c>
      <c r="B41" s="226"/>
      <c r="C41" s="226"/>
      <c r="D41" s="226"/>
      <c r="E41" s="226"/>
      <c r="F41" s="34">
        <f>ROUND(SUM(F39:F40),4)</f>
        <v>0</v>
      </c>
      <c r="G41" s="35">
        <f>SUM(G37:G40)</f>
        <v>0</v>
      </c>
      <c r="H41" s="5">
        <f>ROUND(G34*F41,2)</f>
        <v>0</v>
      </c>
    </row>
    <row r="42" spans="1:8" x14ac:dyDescent="0.2">
      <c r="A42" s="266" t="s">
        <v>45</v>
      </c>
      <c r="B42" s="267"/>
      <c r="C42" s="267"/>
      <c r="D42" s="267"/>
      <c r="E42" s="267"/>
      <c r="F42" s="267"/>
      <c r="G42" s="268"/>
      <c r="H42" s="5"/>
    </row>
    <row r="43" spans="1:8" x14ac:dyDescent="0.2">
      <c r="A43" s="36" t="s">
        <v>30</v>
      </c>
      <c r="B43" s="249" t="s">
        <v>47</v>
      </c>
      <c r="C43" s="250"/>
      <c r="D43" s="250"/>
      <c r="E43" s="250"/>
      <c r="F43" s="13">
        <v>0</v>
      </c>
      <c r="G43" s="37">
        <f t="shared" ref="G43:G50" si="0">ROUND(G$34*F43,2)</f>
        <v>0</v>
      </c>
      <c r="H43" s="5"/>
    </row>
    <row r="44" spans="1:8" x14ac:dyDescent="0.2">
      <c r="A44" s="23" t="s">
        <v>31</v>
      </c>
      <c r="B44" s="236" t="s">
        <v>48</v>
      </c>
      <c r="C44" s="237"/>
      <c r="D44" s="237"/>
      <c r="E44" s="237"/>
      <c r="F44" s="14">
        <v>0</v>
      </c>
      <c r="G44" s="24">
        <f t="shared" si="0"/>
        <v>0</v>
      </c>
      <c r="H44" s="5"/>
    </row>
    <row r="45" spans="1:8" x14ac:dyDescent="0.2">
      <c r="A45" s="23" t="s">
        <v>32</v>
      </c>
      <c r="B45" s="236" t="s">
        <v>49</v>
      </c>
      <c r="C45" s="237"/>
      <c r="D45" s="237"/>
      <c r="E45" s="237"/>
      <c r="F45" s="104">
        <v>0</v>
      </c>
      <c r="G45" s="24">
        <f t="shared" si="0"/>
        <v>0</v>
      </c>
      <c r="H45" s="5"/>
    </row>
    <row r="46" spans="1:8" x14ac:dyDescent="0.2">
      <c r="A46" s="23" t="s">
        <v>33</v>
      </c>
      <c r="B46" s="236" t="s">
        <v>50</v>
      </c>
      <c r="C46" s="237"/>
      <c r="D46" s="237"/>
      <c r="E46" s="237"/>
      <c r="F46" s="14">
        <v>0</v>
      </c>
      <c r="G46" s="24">
        <f t="shared" si="0"/>
        <v>0</v>
      </c>
      <c r="H46" s="5"/>
    </row>
    <row r="47" spans="1:8" x14ac:dyDescent="0.2">
      <c r="A47" s="23" t="s">
        <v>34</v>
      </c>
      <c r="B47" s="236" t="s">
        <v>51</v>
      </c>
      <c r="C47" s="237"/>
      <c r="D47" s="237"/>
      <c r="E47" s="237"/>
      <c r="F47" s="14">
        <v>0</v>
      </c>
      <c r="G47" s="24">
        <f t="shared" si="0"/>
        <v>0</v>
      </c>
      <c r="H47" s="5"/>
    </row>
    <row r="48" spans="1:8" x14ac:dyDescent="0.2">
      <c r="A48" s="23" t="s">
        <v>35</v>
      </c>
      <c r="B48" s="236" t="s">
        <v>52</v>
      </c>
      <c r="C48" s="237"/>
      <c r="D48" s="237"/>
      <c r="E48" s="237"/>
      <c r="F48" s="14">
        <v>0</v>
      </c>
      <c r="G48" s="24">
        <f t="shared" si="0"/>
        <v>0</v>
      </c>
      <c r="H48" s="5"/>
    </row>
    <row r="49" spans="1:8" x14ac:dyDescent="0.2">
      <c r="A49" s="23" t="s">
        <v>36</v>
      </c>
      <c r="B49" s="236" t="s">
        <v>53</v>
      </c>
      <c r="C49" s="237"/>
      <c r="D49" s="237"/>
      <c r="E49" s="237"/>
      <c r="F49" s="14">
        <v>0</v>
      </c>
      <c r="G49" s="24">
        <f t="shared" si="0"/>
        <v>0</v>
      </c>
      <c r="H49" s="5"/>
    </row>
    <row r="50" spans="1:8" x14ac:dyDescent="0.2">
      <c r="A50" s="25" t="s">
        <v>37</v>
      </c>
      <c r="B50" s="256" t="s">
        <v>54</v>
      </c>
      <c r="C50" s="257"/>
      <c r="D50" s="257"/>
      <c r="E50" s="257"/>
      <c r="F50" s="15">
        <v>0</v>
      </c>
      <c r="G50" s="26">
        <f t="shared" si="0"/>
        <v>0</v>
      </c>
      <c r="H50" s="5"/>
    </row>
    <row r="51" spans="1:8" x14ac:dyDescent="0.2">
      <c r="A51" s="265" t="s">
        <v>55</v>
      </c>
      <c r="B51" s="226"/>
      <c r="C51" s="226"/>
      <c r="D51" s="226"/>
      <c r="E51" s="226"/>
      <c r="F51" s="34">
        <f>SUM(F43:F50)</f>
        <v>0</v>
      </c>
      <c r="G51" s="35">
        <f>SUM(G43:G50)</f>
        <v>0</v>
      </c>
      <c r="H51" s="5">
        <f>ROUND(G34*F51,2)</f>
        <v>0</v>
      </c>
    </row>
    <row r="52" spans="1:8" x14ac:dyDescent="0.2">
      <c r="A52" s="266" t="s">
        <v>64</v>
      </c>
      <c r="B52" s="267"/>
      <c r="C52" s="267"/>
      <c r="D52" s="267"/>
      <c r="E52" s="267"/>
      <c r="F52" s="267"/>
      <c r="G52" s="268"/>
      <c r="H52" s="5"/>
    </row>
    <row r="53" spans="1:8" x14ac:dyDescent="0.2">
      <c r="A53" s="36" t="s">
        <v>30</v>
      </c>
      <c r="B53" s="272" t="s">
        <v>56</v>
      </c>
      <c r="C53" s="273"/>
      <c r="D53" s="273"/>
      <c r="E53" s="38">
        <v>0</v>
      </c>
      <c r="F53" s="53">
        <v>1</v>
      </c>
      <c r="G53" s="19">
        <f>IF(ROUND((E53*F53)-(G27*0.06),2)&lt;0,0,ROUND((E53*F53)-(G27*0.06),2))</f>
        <v>0</v>
      </c>
      <c r="H53" s="5"/>
    </row>
    <row r="54" spans="1:8" x14ac:dyDescent="0.2">
      <c r="A54" s="23" t="s">
        <v>57</v>
      </c>
      <c r="B54" s="270" t="s">
        <v>141</v>
      </c>
      <c r="C54" s="271"/>
      <c r="D54" s="271"/>
      <c r="E54" s="115">
        <v>0</v>
      </c>
      <c r="F54" s="54">
        <v>1</v>
      </c>
      <c r="G54" s="21">
        <f>ROUND((E54*F54),2)</f>
        <v>0</v>
      </c>
      <c r="H54" s="5"/>
    </row>
    <row r="55" spans="1:8" x14ac:dyDescent="0.2">
      <c r="A55" s="23" t="s">
        <v>58</v>
      </c>
      <c r="B55" s="270" t="s">
        <v>141</v>
      </c>
      <c r="C55" s="271"/>
      <c r="D55" s="271"/>
      <c r="E55" s="115">
        <v>0</v>
      </c>
      <c r="F55" s="54">
        <v>1</v>
      </c>
      <c r="G55" s="21">
        <f>ROUND((E55*F55),2)</f>
        <v>0</v>
      </c>
      <c r="H55" s="5"/>
    </row>
    <row r="56" spans="1:8" x14ac:dyDescent="0.2">
      <c r="A56" s="23" t="s">
        <v>32</v>
      </c>
      <c r="B56" s="270" t="s">
        <v>141</v>
      </c>
      <c r="C56" s="271"/>
      <c r="D56" s="271"/>
      <c r="E56" s="115">
        <v>0</v>
      </c>
      <c r="F56" s="54">
        <v>1</v>
      </c>
      <c r="G56" s="21">
        <f>ROUND((E56*F56),2)</f>
        <v>0</v>
      </c>
      <c r="H56" s="5"/>
    </row>
    <row r="57" spans="1:8" x14ac:dyDescent="0.2">
      <c r="A57" s="23" t="s">
        <v>33</v>
      </c>
      <c r="B57" s="270" t="s">
        <v>141</v>
      </c>
      <c r="C57" s="271"/>
      <c r="D57" s="271"/>
      <c r="E57" s="115">
        <f>ROUND((F18*30%)*5%,2)</f>
        <v>0</v>
      </c>
      <c r="F57" s="54">
        <v>1</v>
      </c>
      <c r="G57" s="21">
        <f>ROUND((E57*F57),2)</f>
        <v>0</v>
      </c>
      <c r="H57" s="5"/>
    </row>
    <row r="58" spans="1:8" x14ac:dyDescent="0.2">
      <c r="A58" s="23" t="s">
        <v>34</v>
      </c>
      <c r="B58" s="270" t="s">
        <v>141</v>
      </c>
      <c r="C58" s="271"/>
      <c r="D58" s="271"/>
      <c r="E58" s="115">
        <f>ROUND((ROUND((F18*26)+(F18*52),2))*0.003%,2)</f>
        <v>0</v>
      </c>
      <c r="F58" s="54">
        <v>1</v>
      </c>
      <c r="G58" s="21">
        <f>ROUND((E58*F58),2)</f>
        <v>0</v>
      </c>
      <c r="H58" s="5"/>
    </row>
    <row r="59" spans="1:8" x14ac:dyDescent="0.2">
      <c r="A59" s="23" t="s">
        <v>35</v>
      </c>
      <c r="B59" s="270" t="s">
        <v>141</v>
      </c>
      <c r="C59" s="271"/>
      <c r="D59" s="271"/>
      <c r="E59" s="116">
        <f>E54</f>
        <v>0</v>
      </c>
      <c r="F59" s="54">
        <v>1</v>
      </c>
      <c r="G59" s="21">
        <f>ROUND((E59*F59)/12,2)</f>
        <v>0</v>
      </c>
      <c r="H59" s="5"/>
    </row>
    <row r="60" spans="1:8" x14ac:dyDescent="0.2">
      <c r="A60" s="23" t="s">
        <v>36</v>
      </c>
      <c r="B60" s="270" t="s">
        <v>141</v>
      </c>
      <c r="C60" s="271"/>
      <c r="D60" s="271"/>
      <c r="E60" s="116">
        <v>0</v>
      </c>
      <c r="F60" s="54">
        <v>1</v>
      </c>
      <c r="G60" s="114">
        <f>ROUND((E60*F60),2)</f>
        <v>0</v>
      </c>
      <c r="H60" s="5"/>
    </row>
    <row r="61" spans="1:8" x14ac:dyDescent="0.2">
      <c r="A61" s="18" t="s">
        <v>37</v>
      </c>
      <c r="B61" s="270" t="s">
        <v>141</v>
      </c>
      <c r="C61" s="271"/>
      <c r="D61" s="271"/>
      <c r="E61" s="116">
        <v>0</v>
      </c>
      <c r="F61" s="54">
        <v>1</v>
      </c>
      <c r="G61" s="114">
        <f>ROUND((E61*F61),2)</f>
        <v>0</v>
      </c>
      <c r="H61" s="5"/>
    </row>
    <row r="62" spans="1:8" x14ac:dyDescent="0.2">
      <c r="A62" s="23" t="s">
        <v>132</v>
      </c>
      <c r="B62" s="326" t="s">
        <v>141</v>
      </c>
      <c r="C62" s="327"/>
      <c r="D62" s="327"/>
      <c r="E62" s="39">
        <v>0</v>
      </c>
      <c r="F62" s="54">
        <v>1</v>
      </c>
      <c r="G62" s="114">
        <f>ROUND((E62*F62),2)</f>
        <v>0</v>
      </c>
      <c r="H62" s="5"/>
    </row>
    <row r="63" spans="1:8" x14ac:dyDescent="0.2">
      <c r="A63" s="224" t="s">
        <v>59</v>
      </c>
      <c r="B63" s="225"/>
      <c r="C63" s="225"/>
      <c r="D63" s="225"/>
      <c r="E63" s="225"/>
      <c r="F63" s="226"/>
      <c r="G63" s="22">
        <f>SUM(G53:G62)</f>
        <v>0</v>
      </c>
      <c r="H63" s="5"/>
    </row>
    <row r="64" spans="1:8" x14ac:dyDescent="0.2">
      <c r="A64" s="230" t="s">
        <v>60</v>
      </c>
      <c r="B64" s="231"/>
      <c r="C64" s="231"/>
      <c r="D64" s="231"/>
      <c r="E64" s="231"/>
      <c r="F64" s="232"/>
      <c r="G64" s="233"/>
      <c r="H64" s="5"/>
    </row>
    <row r="65" spans="1:8" x14ac:dyDescent="0.2">
      <c r="A65" s="40" t="s">
        <v>61</v>
      </c>
      <c r="B65" s="238" t="s">
        <v>67</v>
      </c>
      <c r="C65" s="239"/>
      <c r="D65" s="239"/>
      <c r="E65" s="239"/>
      <c r="F65" s="49">
        <f>F41</f>
        <v>0</v>
      </c>
      <c r="G65" s="41">
        <f>G41</f>
        <v>0</v>
      </c>
      <c r="H65" s="5"/>
    </row>
    <row r="66" spans="1:8" x14ac:dyDescent="0.2">
      <c r="A66" s="42" t="s">
        <v>62</v>
      </c>
      <c r="B66" s="227" t="s">
        <v>66</v>
      </c>
      <c r="C66" s="228"/>
      <c r="D66" s="228"/>
      <c r="E66" s="228"/>
      <c r="F66" s="50">
        <f>F51</f>
        <v>0</v>
      </c>
      <c r="G66" s="43">
        <f>G51</f>
        <v>0</v>
      </c>
      <c r="H66" s="5"/>
    </row>
    <row r="67" spans="1:8" x14ac:dyDescent="0.2">
      <c r="A67" s="42" t="s">
        <v>63</v>
      </c>
      <c r="B67" s="227" t="s">
        <v>65</v>
      </c>
      <c r="C67" s="228"/>
      <c r="D67" s="228"/>
      <c r="E67" s="228"/>
      <c r="F67" s="229"/>
      <c r="G67" s="43">
        <f>G63</f>
        <v>0</v>
      </c>
      <c r="H67" s="5"/>
    </row>
    <row r="68" spans="1:8" x14ac:dyDescent="0.2">
      <c r="A68" s="224" t="s">
        <v>68</v>
      </c>
      <c r="B68" s="225"/>
      <c r="C68" s="225"/>
      <c r="D68" s="225"/>
      <c r="E68" s="225"/>
      <c r="F68" s="226"/>
      <c r="G68" s="22">
        <f>SUM(G65:G67)</f>
        <v>0</v>
      </c>
      <c r="H68" s="5"/>
    </row>
    <row r="69" spans="1:8" x14ac:dyDescent="0.2">
      <c r="A69" s="230" t="s">
        <v>69</v>
      </c>
      <c r="B69" s="231"/>
      <c r="C69" s="231"/>
      <c r="D69" s="231"/>
      <c r="E69" s="231"/>
      <c r="F69" s="232"/>
      <c r="G69" s="233"/>
      <c r="H69" s="5"/>
    </row>
    <row r="70" spans="1:8" s="6" customFormat="1" x14ac:dyDescent="0.2">
      <c r="A70" s="16">
        <v>3</v>
      </c>
      <c r="B70" s="44" t="s">
        <v>74</v>
      </c>
      <c r="C70" s="44"/>
      <c r="D70" s="44"/>
      <c r="E70" s="44"/>
      <c r="F70" s="44"/>
      <c r="G70" s="45"/>
      <c r="H70" s="5"/>
    </row>
    <row r="71" spans="1:8" x14ac:dyDescent="0.2">
      <c r="A71" s="36" t="s">
        <v>30</v>
      </c>
      <c r="B71" s="249" t="s">
        <v>70</v>
      </c>
      <c r="C71" s="250"/>
      <c r="D71" s="250"/>
      <c r="E71" s="250"/>
      <c r="F71" s="13">
        <f>ROUND((1/12)*0.02,4)*0</f>
        <v>0</v>
      </c>
      <c r="G71" s="58">
        <f t="shared" ref="G71:G76" si="1">ROUND(G$34*F71,2)</f>
        <v>0</v>
      </c>
      <c r="H71" s="5"/>
    </row>
    <row r="72" spans="1:8" x14ac:dyDescent="0.2">
      <c r="A72" s="23" t="s">
        <v>31</v>
      </c>
      <c r="B72" s="236" t="s">
        <v>71</v>
      </c>
      <c r="C72" s="237"/>
      <c r="D72" s="237"/>
      <c r="E72" s="237"/>
      <c r="F72" s="14">
        <f>ROUND((F71*F50),4)*0</f>
        <v>0</v>
      </c>
      <c r="G72" s="59">
        <f t="shared" si="1"/>
        <v>0</v>
      </c>
      <c r="H72" s="5"/>
    </row>
    <row r="73" spans="1:8" x14ac:dyDescent="0.2">
      <c r="A73" s="23" t="s">
        <v>32</v>
      </c>
      <c r="B73" s="222" t="s">
        <v>133</v>
      </c>
      <c r="C73" s="223"/>
      <c r="D73" s="223"/>
      <c r="E73" s="223"/>
      <c r="F73" s="104">
        <f>ROUND((0.08*0.4*0.9)*(1+0.09+0.09+0.3),2)*0</f>
        <v>0</v>
      </c>
      <c r="G73" s="59">
        <f t="shared" si="1"/>
        <v>0</v>
      </c>
      <c r="H73" s="5"/>
    </row>
    <row r="74" spans="1:8" x14ac:dyDescent="0.2">
      <c r="A74" s="23" t="s">
        <v>33</v>
      </c>
      <c r="B74" s="222" t="s">
        <v>72</v>
      </c>
      <c r="C74" s="223"/>
      <c r="D74" s="223"/>
      <c r="E74" s="223"/>
      <c r="F74" s="104">
        <f>ROUND(100%/30*7/12*100%,4)*0</f>
        <v>0</v>
      </c>
      <c r="G74" s="59">
        <f t="shared" si="1"/>
        <v>0</v>
      </c>
      <c r="H74" s="5"/>
    </row>
    <row r="75" spans="1:8" s="3" customFormat="1" x14ac:dyDescent="0.2">
      <c r="A75" s="23" t="s">
        <v>34</v>
      </c>
      <c r="B75" s="222" t="s">
        <v>73</v>
      </c>
      <c r="C75" s="223"/>
      <c r="D75" s="223"/>
      <c r="E75" s="223"/>
      <c r="F75" s="104">
        <f>ROUND(F74*F51,4)*0</f>
        <v>0</v>
      </c>
      <c r="G75" s="59">
        <f t="shared" si="1"/>
        <v>0</v>
      </c>
      <c r="H75" s="5"/>
    </row>
    <row r="76" spans="1:8" x14ac:dyDescent="0.2">
      <c r="A76" s="23" t="s">
        <v>35</v>
      </c>
      <c r="B76" s="251" t="s">
        <v>134</v>
      </c>
      <c r="C76" s="252"/>
      <c r="D76" s="252"/>
      <c r="E76" s="252"/>
      <c r="F76" s="105">
        <v>0</v>
      </c>
      <c r="G76" s="60">
        <f t="shared" si="1"/>
        <v>0</v>
      </c>
      <c r="H76" s="5"/>
    </row>
    <row r="77" spans="1:8" x14ac:dyDescent="0.2">
      <c r="A77" s="224" t="s">
        <v>75</v>
      </c>
      <c r="B77" s="225"/>
      <c r="C77" s="225"/>
      <c r="D77" s="225"/>
      <c r="E77" s="225"/>
      <c r="F77" s="46">
        <f>SUM(F71:F76)</f>
        <v>0</v>
      </c>
      <c r="G77" s="47">
        <f>SUM(G71:G76)</f>
        <v>0</v>
      </c>
      <c r="H77" s="5">
        <f>ROUND(G34*F77,2)</f>
        <v>0</v>
      </c>
    </row>
    <row r="78" spans="1:8" x14ac:dyDescent="0.2">
      <c r="A78" s="230" t="s">
        <v>76</v>
      </c>
      <c r="B78" s="231"/>
      <c r="C78" s="231"/>
      <c r="D78" s="231"/>
      <c r="E78" s="231"/>
      <c r="F78" s="232"/>
      <c r="G78" s="233"/>
      <c r="H78" s="5"/>
    </row>
    <row r="79" spans="1:8" s="6" customFormat="1" x14ac:dyDescent="0.2">
      <c r="A79" s="266" t="s">
        <v>78</v>
      </c>
      <c r="B79" s="267"/>
      <c r="C79" s="267"/>
      <c r="D79" s="267"/>
      <c r="E79" s="267"/>
      <c r="F79" s="267"/>
      <c r="G79" s="268"/>
      <c r="H79" s="5"/>
    </row>
    <row r="80" spans="1:8" x14ac:dyDescent="0.2">
      <c r="A80" s="36" t="s">
        <v>30</v>
      </c>
      <c r="B80" s="269" t="s">
        <v>188</v>
      </c>
      <c r="C80" s="250"/>
      <c r="D80" s="250"/>
      <c r="E80" s="250"/>
      <c r="F80" s="13">
        <v>0</v>
      </c>
      <c r="G80" s="58">
        <f t="shared" ref="G80:G85" si="2">ROUND(G$34*F80,2)</f>
        <v>0</v>
      </c>
      <c r="H80" s="5"/>
    </row>
    <row r="81" spans="1:8" x14ac:dyDescent="0.2">
      <c r="A81" s="23" t="s">
        <v>31</v>
      </c>
      <c r="B81" s="236" t="s">
        <v>189</v>
      </c>
      <c r="C81" s="237"/>
      <c r="D81" s="237"/>
      <c r="E81" s="237"/>
      <c r="F81" s="14">
        <f>ROUND(((1/30)/12)*1,4)*0</f>
        <v>0</v>
      </c>
      <c r="G81" s="59">
        <f t="shared" si="2"/>
        <v>0</v>
      </c>
      <c r="H81" s="5"/>
    </row>
    <row r="82" spans="1:8" x14ac:dyDescent="0.2">
      <c r="A82" s="23" t="s">
        <v>32</v>
      </c>
      <c r="B82" s="236" t="s">
        <v>190</v>
      </c>
      <c r="C82" s="237"/>
      <c r="D82" s="237"/>
      <c r="E82" s="237"/>
      <c r="F82" s="14">
        <f>ROUND((((1/30)/12)*5)*0.02,4)*0</f>
        <v>0</v>
      </c>
      <c r="G82" s="59">
        <f t="shared" si="2"/>
        <v>0</v>
      </c>
      <c r="H82" s="5"/>
    </row>
    <row r="83" spans="1:8" x14ac:dyDescent="0.2">
      <c r="A83" s="23" t="s">
        <v>33</v>
      </c>
      <c r="B83" s="236" t="s">
        <v>191</v>
      </c>
      <c r="C83" s="237"/>
      <c r="D83" s="237"/>
      <c r="E83" s="237"/>
      <c r="F83" s="14">
        <f>ROUND((((1/30)/12)*15)*0.05,4)*0</f>
        <v>0</v>
      </c>
      <c r="G83" s="59">
        <f t="shared" si="2"/>
        <v>0</v>
      </c>
      <c r="H83" s="5"/>
    </row>
    <row r="84" spans="1:8" x14ac:dyDescent="0.2">
      <c r="A84" s="23" t="s">
        <v>34</v>
      </c>
      <c r="B84" s="329" t="s">
        <v>192</v>
      </c>
      <c r="C84" s="237"/>
      <c r="D84" s="237"/>
      <c r="E84" s="237"/>
      <c r="F84" s="14">
        <v>0</v>
      </c>
      <c r="G84" s="59">
        <f t="shared" si="2"/>
        <v>0</v>
      </c>
      <c r="H84" s="5"/>
    </row>
    <row r="85" spans="1:8" x14ac:dyDescent="0.2">
      <c r="A85" s="23" t="s">
        <v>35</v>
      </c>
      <c r="B85" s="256" t="s">
        <v>193</v>
      </c>
      <c r="C85" s="257"/>
      <c r="D85" s="257"/>
      <c r="E85" s="257"/>
      <c r="F85" s="15">
        <f>ROUND((((1/30)/12)*5)*0.5,4)*0</f>
        <v>0</v>
      </c>
      <c r="G85" s="60">
        <f t="shared" si="2"/>
        <v>0</v>
      </c>
      <c r="H85" s="5"/>
    </row>
    <row r="86" spans="1:8" x14ac:dyDescent="0.2">
      <c r="A86" s="265" t="s">
        <v>80</v>
      </c>
      <c r="B86" s="226"/>
      <c r="C86" s="226"/>
      <c r="D86" s="226"/>
      <c r="E86" s="226"/>
      <c r="F86" s="34">
        <f>SUM(F80:F85)</f>
        <v>0</v>
      </c>
      <c r="G86" s="35">
        <f>SUM(G80:G85)</f>
        <v>0</v>
      </c>
      <c r="H86" s="5">
        <f>ROUND(G34*F86,2)</f>
        <v>0</v>
      </c>
    </row>
    <row r="87" spans="1:8" s="6" customFormat="1" x14ac:dyDescent="0.2">
      <c r="A87" s="266" t="s">
        <v>81</v>
      </c>
      <c r="B87" s="267"/>
      <c r="C87" s="267"/>
      <c r="D87" s="267"/>
      <c r="E87" s="267"/>
      <c r="F87" s="267"/>
      <c r="G87" s="268"/>
      <c r="H87" s="5"/>
    </row>
    <row r="88" spans="1:8" x14ac:dyDescent="0.2">
      <c r="A88" s="36" t="s">
        <v>30</v>
      </c>
      <c r="B88" s="249" t="s">
        <v>82</v>
      </c>
      <c r="C88" s="250"/>
      <c r="D88" s="250"/>
      <c r="E88" s="250"/>
      <c r="F88" s="13">
        <f xml:space="preserve"> ROUND((((ROUND((1/11)+(1/11)/3, 3))*4)/12)*1%,4)*0</f>
        <v>0</v>
      </c>
      <c r="G88" s="58">
        <f>ROUND(G$34*F88,2)</f>
        <v>0</v>
      </c>
      <c r="H88" s="5"/>
    </row>
    <row r="89" spans="1:8" x14ac:dyDescent="0.2">
      <c r="A89" s="23" t="s">
        <v>31</v>
      </c>
      <c r="B89" s="236" t="s">
        <v>83</v>
      </c>
      <c r="C89" s="237"/>
      <c r="D89" s="237"/>
      <c r="E89" s="237"/>
      <c r="F89" s="14">
        <f>ROUND(F88*F51,4)</f>
        <v>0</v>
      </c>
      <c r="G89" s="59">
        <f>ROUND(G$34*F89,2)</f>
        <v>0</v>
      </c>
      <c r="H89" s="5"/>
    </row>
    <row r="90" spans="1:8" x14ac:dyDescent="0.2">
      <c r="A90" s="23" t="s">
        <v>32</v>
      </c>
      <c r="B90" s="236" t="s">
        <v>84</v>
      </c>
      <c r="C90" s="237"/>
      <c r="D90" s="237"/>
      <c r="E90" s="237"/>
      <c r="F90" s="14">
        <f>ROUND(ROUND(ROUND(((1+1/12)*4)/12,4)*1%,4)*F51,4)</f>
        <v>0</v>
      </c>
      <c r="G90" s="59">
        <f>ROUND(G$34*F90,2)</f>
        <v>0</v>
      </c>
      <c r="H90" s="5"/>
    </row>
    <row r="91" spans="1:8" x14ac:dyDescent="0.2">
      <c r="A91" s="23" t="s">
        <v>33</v>
      </c>
      <c r="B91" s="236" t="s">
        <v>28</v>
      </c>
      <c r="C91" s="237"/>
      <c r="D91" s="237"/>
      <c r="E91" s="237"/>
      <c r="F91" s="14">
        <v>0</v>
      </c>
      <c r="G91" s="60">
        <f>ROUND(G$34*F91,2)</f>
        <v>0</v>
      </c>
      <c r="H91" s="5"/>
    </row>
    <row r="92" spans="1:8" x14ac:dyDescent="0.2">
      <c r="A92" s="265" t="s">
        <v>85</v>
      </c>
      <c r="B92" s="226"/>
      <c r="C92" s="226"/>
      <c r="D92" s="226"/>
      <c r="E92" s="226"/>
      <c r="F92" s="34">
        <f>SUM(F88:F91)</f>
        <v>0</v>
      </c>
      <c r="G92" s="35">
        <f>SUM(G88:G91)</f>
        <v>0</v>
      </c>
      <c r="H92" s="5">
        <f>ROUND(G34*F92,2)</f>
        <v>0</v>
      </c>
    </row>
    <row r="93" spans="1:8" s="6" customFormat="1" x14ac:dyDescent="0.2">
      <c r="A93" s="260" t="s">
        <v>86</v>
      </c>
      <c r="B93" s="261"/>
      <c r="C93" s="261"/>
      <c r="D93" s="261"/>
      <c r="E93" s="261"/>
      <c r="F93" s="261"/>
      <c r="G93" s="262"/>
      <c r="H93" s="5"/>
    </row>
    <row r="94" spans="1:8" x14ac:dyDescent="0.2">
      <c r="A94" s="106" t="s">
        <v>30</v>
      </c>
      <c r="B94" s="263" t="s">
        <v>135</v>
      </c>
      <c r="C94" s="264"/>
      <c r="D94" s="264"/>
      <c r="E94" s="264"/>
      <c r="F94" s="107">
        <f>((1/220)*22)*0</f>
        <v>0</v>
      </c>
      <c r="G94" s="108">
        <f>ROUND(G$34*F94,2)</f>
        <v>0</v>
      </c>
      <c r="H94" s="5"/>
    </row>
    <row r="95" spans="1:8" x14ac:dyDescent="0.2">
      <c r="A95" s="106" t="s">
        <v>31</v>
      </c>
      <c r="B95" s="253" t="s">
        <v>152</v>
      </c>
      <c r="C95" s="254"/>
      <c r="D95" s="254"/>
      <c r="E95" s="255"/>
      <c r="F95" s="126">
        <f>F94*F51</f>
        <v>0</v>
      </c>
      <c r="G95" s="108">
        <f>ROUND(G$34*F95,2)</f>
        <v>0</v>
      </c>
      <c r="H95" s="5"/>
    </row>
    <row r="96" spans="1:8" x14ac:dyDescent="0.2">
      <c r="A96" s="336" t="s">
        <v>87</v>
      </c>
      <c r="B96" s="337"/>
      <c r="C96" s="337"/>
      <c r="D96" s="337"/>
      <c r="E96" s="337"/>
      <c r="F96" s="109">
        <f>SUM(F94:F95)</f>
        <v>0</v>
      </c>
      <c r="G96" s="110">
        <f>SUM(G94:G95)</f>
        <v>0</v>
      </c>
      <c r="H96" s="5"/>
    </row>
    <row r="97" spans="1:8" x14ac:dyDescent="0.2">
      <c r="A97" s="266" t="s">
        <v>136</v>
      </c>
      <c r="B97" s="267"/>
      <c r="C97" s="267"/>
      <c r="D97" s="267"/>
      <c r="E97" s="267"/>
      <c r="F97" s="267"/>
      <c r="G97" s="268"/>
      <c r="H97" s="5"/>
    </row>
    <row r="98" spans="1:8" x14ac:dyDescent="0.2">
      <c r="A98" s="36" t="s">
        <v>30</v>
      </c>
      <c r="B98" s="249" t="s">
        <v>137</v>
      </c>
      <c r="C98" s="250"/>
      <c r="D98" s="250"/>
      <c r="E98" s="250"/>
      <c r="F98" s="107">
        <f>((((8*13)/12)/220)+((((8*13)/12)/220)*100%))*0</f>
        <v>0</v>
      </c>
      <c r="G98" s="108">
        <f>ROUND(G$34*F98,2)</f>
        <v>0</v>
      </c>
      <c r="H98" s="5"/>
    </row>
    <row r="99" spans="1:8" x14ac:dyDescent="0.2">
      <c r="A99" s="106" t="s">
        <v>31</v>
      </c>
      <c r="B99" s="253" t="s">
        <v>152</v>
      </c>
      <c r="C99" s="254"/>
      <c r="D99" s="254"/>
      <c r="E99" s="255"/>
      <c r="F99" s="126">
        <f>F98*F51</f>
        <v>0</v>
      </c>
      <c r="G99" s="108">
        <f>ROUND(G$34*F99,2)</f>
        <v>0</v>
      </c>
      <c r="H99" s="5"/>
    </row>
    <row r="100" spans="1:8" x14ac:dyDescent="0.2">
      <c r="A100" s="265" t="s">
        <v>138</v>
      </c>
      <c r="B100" s="226"/>
      <c r="C100" s="226"/>
      <c r="D100" s="226"/>
      <c r="E100" s="226"/>
      <c r="F100" s="34">
        <f>SUM(F98:F99)</f>
        <v>0</v>
      </c>
      <c r="G100" s="35">
        <f>SUM(G98:G99)</f>
        <v>0</v>
      </c>
      <c r="H100" s="5">
        <f>ROUND(G34*F100,2)</f>
        <v>0</v>
      </c>
    </row>
    <row r="101" spans="1:8" x14ac:dyDescent="0.2">
      <c r="A101" s="230" t="s">
        <v>92</v>
      </c>
      <c r="B101" s="231"/>
      <c r="C101" s="231"/>
      <c r="D101" s="231"/>
      <c r="E101" s="231"/>
      <c r="F101" s="232"/>
      <c r="G101" s="233"/>
      <c r="H101" s="5"/>
    </row>
    <row r="102" spans="1:8" x14ac:dyDescent="0.2">
      <c r="A102" s="40" t="s">
        <v>124</v>
      </c>
      <c r="B102" s="238" t="s">
        <v>79</v>
      </c>
      <c r="C102" s="239"/>
      <c r="D102" s="239"/>
      <c r="E102" s="239"/>
      <c r="F102" s="49">
        <f>F86</f>
        <v>0</v>
      </c>
      <c r="G102" s="41">
        <f>G86</f>
        <v>0</v>
      </c>
      <c r="H102" s="5"/>
    </row>
    <row r="103" spans="1:8" x14ac:dyDescent="0.2">
      <c r="A103" s="42" t="s">
        <v>88</v>
      </c>
      <c r="B103" s="227" t="s">
        <v>90</v>
      </c>
      <c r="C103" s="228"/>
      <c r="D103" s="228"/>
      <c r="E103" s="228"/>
      <c r="F103" s="50">
        <f>F92</f>
        <v>0</v>
      </c>
      <c r="G103" s="43">
        <f>G92</f>
        <v>0</v>
      </c>
      <c r="H103" s="5"/>
    </row>
    <row r="104" spans="1:8" x14ac:dyDescent="0.2">
      <c r="A104" s="42" t="s">
        <v>89</v>
      </c>
      <c r="B104" s="258" t="s">
        <v>91</v>
      </c>
      <c r="C104" s="259"/>
      <c r="D104" s="259"/>
      <c r="E104" s="259"/>
      <c r="F104" s="50">
        <f>F100</f>
        <v>0</v>
      </c>
      <c r="G104" s="43">
        <f>G96</f>
        <v>0</v>
      </c>
      <c r="H104" s="5"/>
    </row>
    <row r="105" spans="1:8" x14ac:dyDescent="0.2">
      <c r="A105" s="111" t="s">
        <v>139</v>
      </c>
      <c r="B105" s="338" t="s">
        <v>140</v>
      </c>
      <c r="C105" s="339"/>
      <c r="D105" s="339"/>
      <c r="E105" s="339"/>
      <c r="F105" s="112">
        <f>F100</f>
        <v>0</v>
      </c>
      <c r="G105" s="113">
        <f>G100</f>
        <v>0</v>
      </c>
      <c r="H105" s="5"/>
    </row>
    <row r="106" spans="1:8" x14ac:dyDescent="0.2">
      <c r="A106" s="224" t="s">
        <v>93</v>
      </c>
      <c r="B106" s="225"/>
      <c r="C106" s="225"/>
      <c r="D106" s="225"/>
      <c r="E106" s="225"/>
      <c r="F106" s="226"/>
      <c r="G106" s="22">
        <f>SUM(G102:G105)</f>
        <v>0</v>
      </c>
      <c r="H106" s="5"/>
    </row>
    <row r="107" spans="1:8" x14ac:dyDescent="0.2">
      <c r="A107" s="230" t="s">
        <v>94</v>
      </c>
      <c r="B107" s="231"/>
      <c r="C107" s="231"/>
      <c r="D107" s="231"/>
      <c r="E107" s="231"/>
      <c r="F107" s="232"/>
      <c r="G107" s="233"/>
      <c r="H107" s="5"/>
    </row>
    <row r="108" spans="1:8" x14ac:dyDescent="0.2">
      <c r="A108" s="36" t="s">
        <v>30</v>
      </c>
      <c r="B108" s="55" t="str">
        <f>'Insumos Diversos'!B4</f>
        <v>UNIFORMES</v>
      </c>
      <c r="C108" s="124"/>
      <c r="D108" s="124"/>
      <c r="E108" s="38">
        <f>'Insumos Diversos'!G14</f>
        <v>0</v>
      </c>
      <c r="F108" s="10">
        <v>1</v>
      </c>
      <c r="G108" s="21">
        <f t="shared" ref="G108:G114" si="3">ROUND((E108*F108),2)</f>
        <v>0</v>
      </c>
      <c r="H108" s="5"/>
    </row>
    <row r="109" spans="1:8" x14ac:dyDescent="0.2">
      <c r="A109" s="23" t="s">
        <v>31</v>
      </c>
      <c r="B109" s="56" t="str">
        <f>'Insumos Diversos'!B15</f>
        <v>EPI'S e Outros</v>
      </c>
      <c r="C109" s="8"/>
      <c r="D109" s="8"/>
      <c r="E109" s="39">
        <f>'Insumos Diversos'!G22</f>
        <v>0</v>
      </c>
      <c r="F109" s="12">
        <v>1</v>
      </c>
      <c r="G109" s="21">
        <f t="shared" si="3"/>
        <v>0</v>
      </c>
      <c r="H109" s="5"/>
    </row>
    <row r="110" spans="1:8" x14ac:dyDescent="0.2">
      <c r="A110" s="23" t="s">
        <v>32</v>
      </c>
      <c r="B110" s="8" t="str">
        <f>'Insumos Diversos'!B23</f>
        <v>Materiais e Equipamentos Diversos</v>
      </c>
      <c r="C110" s="8"/>
      <c r="D110" s="8"/>
      <c r="E110" s="39">
        <f>'Insumos Diversos'!G32</f>
        <v>0</v>
      </c>
      <c r="F110" s="11">
        <v>1</v>
      </c>
      <c r="G110" s="21">
        <f t="shared" si="3"/>
        <v>0</v>
      </c>
      <c r="H110" s="5"/>
    </row>
    <row r="111" spans="1:8" x14ac:dyDescent="0.2">
      <c r="A111" s="23" t="s">
        <v>33</v>
      </c>
      <c r="B111" s="143" t="s">
        <v>141</v>
      </c>
      <c r="C111" s="8"/>
      <c r="D111" s="8"/>
      <c r="E111" s="39">
        <v>0</v>
      </c>
      <c r="F111" s="11">
        <v>1</v>
      </c>
      <c r="G111" s="21">
        <f t="shared" si="3"/>
        <v>0</v>
      </c>
      <c r="H111" s="5"/>
    </row>
    <row r="112" spans="1:8" x14ac:dyDescent="0.2">
      <c r="A112" s="23" t="s">
        <v>34</v>
      </c>
      <c r="B112" s="143" t="s">
        <v>141</v>
      </c>
      <c r="C112" s="94"/>
      <c r="D112" s="94"/>
      <c r="E112" s="39">
        <v>0</v>
      </c>
      <c r="F112" s="11">
        <v>1</v>
      </c>
      <c r="G112" s="21">
        <f t="shared" si="3"/>
        <v>0</v>
      </c>
      <c r="H112" s="5"/>
    </row>
    <row r="113" spans="1:8" x14ac:dyDescent="0.2">
      <c r="A113" s="23" t="s">
        <v>35</v>
      </c>
      <c r="B113" s="8" t="s">
        <v>141</v>
      </c>
      <c r="C113" s="8"/>
      <c r="D113" s="8"/>
      <c r="E113" s="39">
        <v>0</v>
      </c>
      <c r="F113" s="11">
        <v>1</v>
      </c>
      <c r="G113" s="21">
        <f t="shared" si="3"/>
        <v>0</v>
      </c>
      <c r="H113" s="5"/>
    </row>
    <row r="114" spans="1:8" x14ac:dyDescent="0.2">
      <c r="A114" s="23" t="s">
        <v>36</v>
      </c>
      <c r="B114" s="247" t="s">
        <v>141</v>
      </c>
      <c r="C114" s="248"/>
      <c r="D114" s="248"/>
      <c r="E114" s="39">
        <v>0</v>
      </c>
      <c r="F114" s="11">
        <v>1</v>
      </c>
      <c r="G114" s="21">
        <f t="shared" si="3"/>
        <v>0</v>
      </c>
      <c r="H114" s="5"/>
    </row>
    <row r="115" spans="1:8" x14ac:dyDescent="0.2">
      <c r="A115" s="224" t="s">
        <v>95</v>
      </c>
      <c r="B115" s="225"/>
      <c r="C115" s="225"/>
      <c r="D115" s="225"/>
      <c r="E115" s="225"/>
      <c r="F115" s="226"/>
      <c r="G115" s="22">
        <f>SUM(G108:G114)</f>
        <v>0</v>
      </c>
      <c r="H115" s="5"/>
    </row>
    <row r="116" spans="1:8" x14ac:dyDescent="0.2">
      <c r="A116" s="230" t="s">
        <v>96</v>
      </c>
      <c r="B116" s="231"/>
      <c r="C116" s="231"/>
      <c r="D116" s="231"/>
      <c r="E116" s="231"/>
      <c r="F116" s="232"/>
      <c r="G116" s="233"/>
      <c r="H116" s="5"/>
    </row>
    <row r="117" spans="1:8" s="6" customFormat="1" x14ac:dyDescent="0.2">
      <c r="A117" s="16">
        <v>3</v>
      </c>
      <c r="B117" s="44" t="s">
        <v>97</v>
      </c>
      <c r="C117" s="44"/>
      <c r="D117" s="44"/>
      <c r="E117" s="44"/>
      <c r="F117" s="44"/>
      <c r="G117" s="45"/>
      <c r="H117" s="5"/>
    </row>
    <row r="118" spans="1:8" x14ac:dyDescent="0.2">
      <c r="A118" s="36" t="s">
        <v>30</v>
      </c>
      <c r="B118" s="249" t="s">
        <v>98</v>
      </c>
      <c r="C118" s="250"/>
      <c r="D118" s="250"/>
      <c r="E118" s="250"/>
      <c r="F118" s="13">
        <v>0</v>
      </c>
      <c r="G118" s="37">
        <f>ROUND(G133*F118,2)</f>
        <v>0</v>
      </c>
      <c r="H118" s="5"/>
    </row>
    <row r="119" spans="1:8" x14ac:dyDescent="0.2">
      <c r="A119" s="23" t="s">
        <v>31</v>
      </c>
      <c r="B119" s="236" t="s">
        <v>99</v>
      </c>
      <c r="C119" s="237"/>
      <c r="D119" s="237"/>
      <c r="E119" s="237"/>
      <c r="F119" s="14">
        <v>0</v>
      </c>
      <c r="G119" s="24">
        <f>ROUND(((G133+G118)*F119),2)</f>
        <v>0</v>
      </c>
      <c r="H119" s="5"/>
    </row>
    <row r="120" spans="1:8" x14ac:dyDescent="0.2">
      <c r="A120" s="23" t="s">
        <v>32</v>
      </c>
      <c r="B120" s="330" t="s">
        <v>100</v>
      </c>
      <c r="C120" s="331"/>
      <c r="D120" s="331"/>
      <c r="E120" s="331"/>
      <c r="F120" s="14"/>
      <c r="G120" s="24"/>
      <c r="H120" s="5"/>
    </row>
    <row r="121" spans="1:8" x14ac:dyDescent="0.2">
      <c r="A121" s="23" t="s">
        <v>104</v>
      </c>
      <c r="B121" s="236" t="s">
        <v>101</v>
      </c>
      <c r="C121" s="237"/>
      <c r="D121" s="237"/>
      <c r="E121" s="237"/>
      <c r="F121" s="14">
        <v>0</v>
      </c>
      <c r="G121" s="24">
        <f ca="1">ROUND(G$137*F121,2)</f>
        <v>0</v>
      </c>
      <c r="H121" s="5"/>
    </row>
    <row r="122" spans="1:8" s="3" customFormat="1" x14ac:dyDescent="0.2">
      <c r="A122" s="23" t="s">
        <v>105</v>
      </c>
      <c r="B122" s="236" t="s">
        <v>102</v>
      </c>
      <c r="C122" s="237"/>
      <c r="D122" s="237"/>
      <c r="E122" s="237"/>
      <c r="F122" s="14">
        <v>0</v>
      </c>
      <c r="G122" s="24">
        <f ca="1">ROUND(G$137*F122,2)</f>
        <v>0</v>
      </c>
      <c r="H122" s="5"/>
    </row>
    <row r="123" spans="1:8" s="3" customFormat="1" x14ac:dyDescent="0.2">
      <c r="A123" s="23" t="s">
        <v>106</v>
      </c>
      <c r="B123" s="236" t="s">
        <v>103</v>
      </c>
      <c r="C123" s="237"/>
      <c r="D123" s="237"/>
      <c r="E123" s="237"/>
      <c r="F123" s="14">
        <v>0</v>
      </c>
      <c r="G123" s="24">
        <f ca="1">ROUND(G$137*F123,2)</f>
        <v>0</v>
      </c>
      <c r="H123" s="5"/>
    </row>
    <row r="124" spans="1:8" x14ac:dyDescent="0.2">
      <c r="A124" s="23" t="s">
        <v>240</v>
      </c>
      <c r="B124" s="236" t="s">
        <v>141</v>
      </c>
      <c r="C124" s="237"/>
      <c r="D124" s="237"/>
      <c r="E124" s="237"/>
      <c r="F124" s="14">
        <v>0</v>
      </c>
      <c r="G124" s="24">
        <f ca="1">ROUND(G$137*F124,2)</f>
        <v>0</v>
      </c>
      <c r="H124" s="5"/>
    </row>
    <row r="125" spans="1:8" x14ac:dyDescent="0.2">
      <c r="A125" s="23"/>
      <c r="B125" s="234" t="s">
        <v>118</v>
      </c>
      <c r="C125" s="235"/>
      <c r="D125" s="235"/>
      <c r="E125" s="235"/>
      <c r="F125" s="51">
        <f>SUM(F121:F124)</f>
        <v>0</v>
      </c>
      <c r="G125" s="52">
        <f ca="1">SUM(G121:G124)</f>
        <v>0</v>
      </c>
      <c r="H125" s="5">
        <f ca="1">ROUND(G137*F125,2)</f>
        <v>0</v>
      </c>
    </row>
    <row r="126" spans="1:8" x14ac:dyDescent="0.2">
      <c r="A126" s="224" t="s">
        <v>115</v>
      </c>
      <c r="B126" s="225"/>
      <c r="C126" s="225"/>
      <c r="D126" s="225"/>
      <c r="E126" s="225"/>
      <c r="F126" s="46">
        <f>SUM(F118,F119,F125)</f>
        <v>0</v>
      </c>
      <c r="G126" s="47">
        <f ca="1">SUM(G118:G124)</f>
        <v>0</v>
      </c>
      <c r="H126" s="5"/>
    </row>
    <row r="127" spans="1:8" x14ac:dyDescent="0.2">
      <c r="A127" s="230" t="s">
        <v>108</v>
      </c>
      <c r="B127" s="231"/>
      <c r="C127" s="231"/>
      <c r="D127" s="231"/>
      <c r="E127" s="231"/>
      <c r="F127" s="232"/>
      <c r="G127" s="233"/>
      <c r="H127" s="5"/>
    </row>
    <row r="128" spans="1:8" x14ac:dyDescent="0.2">
      <c r="A128" s="40" t="s">
        <v>30</v>
      </c>
      <c r="B128" s="238" t="s">
        <v>109</v>
      </c>
      <c r="C128" s="239"/>
      <c r="D128" s="239"/>
      <c r="E128" s="239"/>
      <c r="F128" s="240"/>
      <c r="G128" s="41">
        <f>G34</f>
        <v>0</v>
      </c>
      <c r="H128" s="5"/>
    </row>
    <row r="129" spans="1:8" x14ac:dyDescent="0.2">
      <c r="A129" s="42" t="s">
        <v>31</v>
      </c>
      <c r="B129" s="227" t="s">
        <v>110</v>
      </c>
      <c r="C129" s="228"/>
      <c r="D129" s="228"/>
      <c r="E129" s="228"/>
      <c r="F129" s="229"/>
      <c r="G129" s="43">
        <f>G68</f>
        <v>0</v>
      </c>
      <c r="H129" s="5"/>
    </row>
    <row r="130" spans="1:8" x14ac:dyDescent="0.2">
      <c r="A130" s="42" t="s">
        <v>32</v>
      </c>
      <c r="B130" s="227" t="s">
        <v>111</v>
      </c>
      <c r="C130" s="228"/>
      <c r="D130" s="228"/>
      <c r="E130" s="228"/>
      <c r="F130" s="229"/>
      <c r="G130" s="43">
        <f>G77</f>
        <v>0</v>
      </c>
      <c r="H130" s="5"/>
    </row>
    <row r="131" spans="1:8" x14ac:dyDescent="0.2">
      <c r="A131" s="42" t="s">
        <v>33</v>
      </c>
      <c r="B131" s="227" t="s">
        <v>77</v>
      </c>
      <c r="C131" s="228"/>
      <c r="D131" s="228"/>
      <c r="E131" s="228"/>
      <c r="F131" s="229"/>
      <c r="G131" s="43">
        <f>G106</f>
        <v>0</v>
      </c>
      <c r="H131" s="5"/>
    </row>
    <row r="132" spans="1:8" x14ac:dyDescent="0.2">
      <c r="A132" s="42" t="s">
        <v>34</v>
      </c>
      <c r="B132" s="227" t="s">
        <v>112</v>
      </c>
      <c r="C132" s="228"/>
      <c r="D132" s="228"/>
      <c r="E132" s="228"/>
      <c r="F132" s="229"/>
      <c r="G132" s="43">
        <f>G115</f>
        <v>0</v>
      </c>
      <c r="H132" s="5"/>
    </row>
    <row r="133" spans="1:8" x14ac:dyDescent="0.2">
      <c r="A133" s="42"/>
      <c r="B133" s="241" t="s">
        <v>114</v>
      </c>
      <c r="C133" s="242"/>
      <c r="D133" s="242"/>
      <c r="E133" s="242"/>
      <c r="F133" s="243"/>
      <c r="G133" s="43">
        <f>SUM(G128:G132)</f>
        <v>0</v>
      </c>
      <c r="H133" s="5"/>
    </row>
    <row r="134" spans="1:8" x14ac:dyDescent="0.2">
      <c r="A134" s="42" t="s">
        <v>35</v>
      </c>
      <c r="B134" s="244" t="s">
        <v>113</v>
      </c>
      <c r="C134" s="245"/>
      <c r="D134" s="245"/>
      <c r="E134" s="245"/>
      <c r="F134" s="246"/>
      <c r="G134" s="43">
        <f ca="1">G126</f>
        <v>0</v>
      </c>
      <c r="H134" s="5"/>
    </row>
    <row r="135" spans="1:8" x14ac:dyDescent="0.2">
      <c r="A135" s="224" t="s">
        <v>107</v>
      </c>
      <c r="B135" s="225"/>
      <c r="C135" s="225"/>
      <c r="D135" s="225"/>
      <c r="E135" s="225"/>
      <c r="F135" s="226"/>
      <c r="G135" s="22">
        <f ca="1">SUM(G133:G134)</f>
        <v>0</v>
      </c>
      <c r="H135" s="5">
        <f ca="1">SUM(G128:G134)-G133</f>
        <v>0</v>
      </c>
    </row>
    <row r="136" spans="1:8" x14ac:dyDescent="0.2">
      <c r="A136" s="332" t="s">
        <v>14</v>
      </c>
      <c r="B136" s="333"/>
      <c r="C136" s="333"/>
      <c r="D136" s="333"/>
      <c r="E136" s="333"/>
      <c r="F136" s="333"/>
      <c r="G136" s="334"/>
      <c r="H136" s="5"/>
    </row>
    <row r="137" spans="1:8" x14ac:dyDescent="0.2">
      <c r="A137" s="62"/>
      <c r="B137" s="63" t="s">
        <v>116</v>
      </c>
      <c r="C137" s="63"/>
      <c r="D137" s="63"/>
      <c r="E137" s="63"/>
      <c r="F137" s="64"/>
      <c r="G137" s="65">
        <f ca="1">G135</f>
        <v>0</v>
      </c>
      <c r="H137" s="5"/>
    </row>
    <row r="138" spans="1:8" x14ac:dyDescent="0.2">
      <c r="A138" s="66"/>
      <c r="B138" s="67" t="s">
        <v>117</v>
      </c>
      <c r="C138" s="67"/>
      <c r="D138" s="67"/>
      <c r="E138" s="67"/>
      <c r="F138" s="68">
        <f>F21</f>
        <v>2</v>
      </c>
      <c r="G138" s="69">
        <f ca="1">G137*F138</f>
        <v>0</v>
      </c>
      <c r="H138" s="5"/>
    </row>
    <row r="139" spans="1:8" s="7" customFormat="1" x14ac:dyDescent="0.2">
      <c r="A139" s="74"/>
      <c r="B139" s="335" t="s">
        <v>15</v>
      </c>
      <c r="C139" s="335"/>
      <c r="D139" s="335"/>
      <c r="E139" s="335"/>
      <c r="F139" s="70">
        <f>F22</f>
        <v>13</v>
      </c>
      <c r="G139" s="71">
        <f ca="1">G138*F139</f>
        <v>0</v>
      </c>
      <c r="H139" s="5"/>
    </row>
    <row r="140" spans="1:8" s="7" customFormat="1" ht="13.5" thickBot="1" x14ac:dyDescent="0.25">
      <c r="A140" s="75"/>
      <c r="B140" s="328" t="s">
        <v>153</v>
      </c>
      <c r="C140" s="328"/>
      <c r="D140" s="328"/>
      <c r="E140" s="328"/>
      <c r="F140" s="72">
        <v>12</v>
      </c>
      <c r="G140" s="73">
        <f ca="1">G139*F140</f>
        <v>0</v>
      </c>
      <c r="H140" s="5"/>
    </row>
    <row r="141" spans="1:8" x14ac:dyDescent="0.2">
      <c r="F141" s="8"/>
    </row>
    <row r="148" spans="7:7" x14ac:dyDescent="0.2">
      <c r="G148" s="61"/>
    </row>
  </sheetData>
  <mergeCells count="143">
    <mergeCell ref="B140:E140"/>
    <mergeCell ref="B89:E89"/>
    <mergeCell ref="B90:E90"/>
    <mergeCell ref="B91:E91"/>
    <mergeCell ref="A92:E92"/>
    <mergeCell ref="B85:E85"/>
    <mergeCell ref="A77:E77"/>
    <mergeCell ref="A86:E86"/>
    <mergeCell ref="A78:G78"/>
    <mergeCell ref="B88:E88"/>
    <mergeCell ref="B84:E84"/>
    <mergeCell ref="A87:G87"/>
    <mergeCell ref="A116:G116"/>
    <mergeCell ref="B118:E118"/>
    <mergeCell ref="B119:E119"/>
    <mergeCell ref="B120:E120"/>
    <mergeCell ref="B121:E121"/>
    <mergeCell ref="A136:G136"/>
    <mergeCell ref="B139:E139"/>
    <mergeCell ref="A96:E96"/>
    <mergeCell ref="A97:G97"/>
    <mergeCell ref="B98:E98"/>
    <mergeCell ref="B105:E105"/>
    <mergeCell ref="B123:E123"/>
    <mergeCell ref="A34:F34"/>
    <mergeCell ref="A35:G35"/>
    <mergeCell ref="A69:G69"/>
    <mergeCell ref="A63:F63"/>
    <mergeCell ref="A19:E19"/>
    <mergeCell ref="A21:E21"/>
    <mergeCell ref="A22:E22"/>
    <mergeCell ref="A23:E23"/>
    <mergeCell ref="F23:G23"/>
    <mergeCell ref="F21:G21"/>
    <mergeCell ref="F22:G22"/>
    <mergeCell ref="F20:G20"/>
    <mergeCell ref="A24:G24"/>
    <mergeCell ref="B61:D61"/>
    <mergeCell ref="A20:E20"/>
    <mergeCell ref="B37:E37"/>
    <mergeCell ref="B26:E26"/>
    <mergeCell ref="B27:E27"/>
    <mergeCell ref="B28:E28"/>
    <mergeCell ref="B62:D62"/>
    <mergeCell ref="B58:D58"/>
    <mergeCell ref="B57:D57"/>
    <mergeCell ref="B60:D60"/>
    <mergeCell ref="A36:G36"/>
    <mergeCell ref="A52:G52"/>
    <mergeCell ref="B29:E29"/>
    <mergeCell ref="B30:E30"/>
    <mergeCell ref="A1:G1"/>
    <mergeCell ref="A5:G5"/>
    <mergeCell ref="A3:G4"/>
    <mergeCell ref="F7:G7"/>
    <mergeCell ref="A7:E7"/>
    <mergeCell ref="A6:E6"/>
    <mergeCell ref="F6:G6"/>
    <mergeCell ref="F2:G2"/>
    <mergeCell ref="A2:C2"/>
    <mergeCell ref="A14:G14"/>
    <mergeCell ref="F15:G15"/>
    <mergeCell ref="F16:G16"/>
    <mergeCell ref="F18:G18"/>
    <mergeCell ref="A15:E15"/>
    <mergeCell ref="A16:E16"/>
    <mergeCell ref="A17:E17"/>
    <mergeCell ref="A18:E18"/>
    <mergeCell ref="A8:G9"/>
    <mergeCell ref="A12:E12"/>
    <mergeCell ref="A25:G25"/>
    <mergeCell ref="B49:E49"/>
    <mergeCell ref="B59:D59"/>
    <mergeCell ref="B48:E48"/>
    <mergeCell ref="A64:G64"/>
    <mergeCell ref="B53:D53"/>
    <mergeCell ref="B54:D54"/>
    <mergeCell ref="A51:E51"/>
    <mergeCell ref="A10:E10"/>
    <mergeCell ref="F12:G12"/>
    <mergeCell ref="F11:G11"/>
    <mergeCell ref="A11:E11"/>
    <mergeCell ref="F17:G17"/>
    <mergeCell ref="B31:E31"/>
    <mergeCell ref="B32:E32"/>
    <mergeCell ref="B33:E33"/>
    <mergeCell ref="A13:E13"/>
    <mergeCell ref="F10:G10"/>
    <mergeCell ref="F13:G13"/>
    <mergeCell ref="F19:G19"/>
    <mergeCell ref="B56:D56"/>
    <mergeCell ref="B55:D55"/>
    <mergeCell ref="A41:E41"/>
    <mergeCell ref="B38:E38"/>
    <mergeCell ref="B39:E39"/>
    <mergeCell ref="A42:G42"/>
    <mergeCell ref="B50:E50"/>
    <mergeCell ref="B44:E44"/>
    <mergeCell ref="B45:E45"/>
    <mergeCell ref="B43:E43"/>
    <mergeCell ref="B46:E46"/>
    <mergeCell ref="B47:E47"/>
    <mergeCell ref="A106:F106"/>
    <mergeCell ref="B66:E66"/>
    <mergeCell ref="B65:E65"/>
    <mergeCell ref="B102:E102"/>
    <mergeCell ref="B103:E103"/>
    <mergeCell ref="B104:E104"/>
    <mergeCell ref="A93:G93"/>
    <mergeCell ref="B94:E94"/>
    <mergeCell ref="A100:E100"/>
    <mergeCell ref="A101:G101"/>
    <mergeCell ref="A79:G79"/>
    <mergeCell ref="B80:E80"/>
    <mergeCell ref="B81:E81"/>
    <mergeCell ref="B82:E82"/>
    <mergeCell ref="B83:E83"/>
    <mergeCell ref="B72:E72"/>
    <mergeCell ref="B73:E73"/>
    <mergeCell ref="B74:E74"/>
    <mergeCell ref="B75:E75"/>
    <mergeCell ref="A68:F68"/>
    <mergeCell ref="B67:F67"/>
    <mergeCell ref="A115:F115"/>
    <mergeCell ref="A135:F135"/>
    <mergeCell ref="A126:E126"/>
    <mergeCell ref="A127:G127"/>
    <mergeCell ref="B125:E125"/>
    <mergeCell ref="A107:G107"/>
    <mergeCell ref="B122:E122"/>
    <mergeCell ref="B124:E124"/>
    <mergeCell ref="B128:F128"/>
    <mergeCell ref="B129:F129"/>
    <mergeCell ref="B130:F130"/>
    <mergeCell ref="B131:F131"/>
    <mergeCell ref="B132:F132"/>
    <mergeCell ref="B133:F133"/>
    <mergeCell ref="B134:F134"/>
    <mergeCell ref="B114:D114"/>
    <mergeCell ref="B71:E71"/>
    <mergeCell ref="B76:E76"/>
    <mergeCell ref="B95:E95"/>
    <mergeCell ref="B99:E99"/>
  </mergeCells>
  <printOptions horizontalCentered="1"/>
  <pageMargins left="0.98425196850393704" right="0.98425196850393704" top="0.47244094488188981" bottom="0.59055118110236227" header="0.23622047244094491" footer="0.19685039370078741"/>
  <pageSetup paperSize="9" scale="85" firstPageNumber="0" fitToHeight="2" orientation="portrait" r:id="rId1"/>
  <headerFooter>
    <oddHeader>&amp;R&amp;9Planilha MODELO</oddHeader>
    <oddFooter>&amp;C&amp;A - Pág. &amp;P</oddFooter>
  </headerFooter>
  <rowBreaks count="1" manualBreakCount="1">
    <brk id="68" max="6" man="1"/>
  </rowBreaks>
  <ignoredErrors>
    <ignoredError sqref="G59" 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48"/>
  <sheetViews>
    <sheetView windowProtection="1" view="pageBreakPreview" topLeftCell="A97" zoomScaleNormal="100" zoomScaleSheetLayoutView="100" zoomScalePageLayoutView="85" workbookViewId="0">
      <selection activeCell="B123" sqref="B123:E123"/>
    </sheetView>
  </sheetViews>
  <sheetFormatPr defaultColWidth="9.140625" defaultRowHeight="12.75" x14ac:dyDescent="0.2"/>
  <cols>
    <col min="1" max="1" width="4.7109375" style="1" customWidth="1"/>
    <col min="2" max="7" width="13.7109375" style="1" customWidth="1"/>
    <col min="8" max="16381" width="9.140625" style="1"/>
    <col min="16382" max="16384" width="17" style="1" customWidth="1"/>
  </cols>
  <sheetData>
    <row r="1" spans="1:8" ht="13.5" thickBot="1" x14ac:dyDescent="0.25">
      <c r="A1" s="285" t="s">
        <v>0</v>
      </c>
      <c r="B1" s="285"/>
      <c r="C1" s="285"/>
      <c r="D1" s="285"/>
      <c r="E1" s="285"/>
      <c r="F1" s="285"/>
      <c r="G1" s="285"/>
    </row>
    <row r="2" spans="1:8" ht="18.75" customHeight="1" x14ac:dyDescent="0.2">
      <c r="A2" s="304" t="s">
        <v>231</v>
      </c>
      <c r="B2" s="305"/>
      <c r="C2" s="305"/>
      <c r="D2" s="76"/>
      <c r="E2" s="76"/>
      <c r="F2" s="302"/>
      <c r="G2" s="303"/>
    </row>
    <row r="3" spans="1:8" ht="12.75" customHeight="1" x14ac:dyDescent="0.2">
      <c r="A3" s="290" t="s">
        <v>216</v>
      </c>
      <c r="B3" s="291"/>
      <c r="C3" s="291"/>
      <c r="D3" s="291"/>
      <c r="E3" s="291"/>
      <c r="F3" s="291"/>
      <c r="G3" s="292"/>
    </row>
    <row r="4" spans="1:8" ht="13.5" thickBot="1" x14ac:dyDescent="0.25">
      <c r="A4" s="293"/>
      <c r="B4" s="294"/>
      <c r="C4" s="294"/>
      <c r="D4" s="294"/>
      <c r="E4" s="294"/>
      <c r="F4" s="294"/>
      <c r="G4" s="295"/>
    </row>
    <row r="5" spans="1:8" ht="12.75" customHeight="1" x14ac:dyDescent="0.2">
      <c r="A5" s="286" t="s">
        <v>1</v>
      </c>
      <c r="B5" s="287"/>
      <c r="C5" s="287"/>
      <c r="D5" s="287"/>
      <c r="E5" s="287"/>
      <c r="F5" s="288"/>
      <c r="G5" s="289"/>
    </row>
    <row r="6" spans="1:8" ht="12.75" customHeight="1" x14ac:dyDescent="0.2">
      <c r="A6" s="298" t="s">
        <v>19</v>
      </c>
      <c r="B6" s="299"/>
      <c r="C6" s="299"/>
      <c r="D6" s="299"/>
      <c r="E6" s="300"/>
      <c r="F6" s="301"/>
      <c r="G6" s="297"/>
    </row>
    <row r="7" spans="1:8" ht="12.75" customHeight="1" x14ac:dyDescent="0.2">
      <c r="A7" s="298" t="s">
        <v>2</v>
      </c>
      <c r="B7" s="299"/>
      <c r="C7" s="299"/>
      <c r="D7" s="299"/>
      <c r="E7" s="300"/>
      <c r="F7" s="296" t="s">
        <v>232</v>
      </c>
      <c r="G7" s="297"/>
    </row>
    <row r="8" spans="1:8" ht="12.75" customHeight="1" x14ac:dyDescent="0.2">
      <c r="A8" s="310" t="s">
        <v>239</v>
      </c>
      <c r="B8" s="311"/>
      <c r="C8" s="311"/>
      <c r="D8" s="311"/>
      <c r="E8" s="311"/>
      <c r="F8" s="311"/>
      <c r="G8" s="312"/>
    </row>
    <row r="9" spans="1:8" ht="27" customHeight="1" x14ac:dyDescent="0.2">
      <c r="A9" s="313"/>
      <c r="B9" s="314"/>
      <c r="C9" s="314"/>
      <c r="D9" s="314"/>
      <c r="E9" s="314"/>
      <c r="F9" s="314"/>
      <c r="G9" s="315"/>
    </row>
    <row r="10" spans="1:8" x14ac:dyDescent="0.2">
      <c r="A10" s="274" t="s">
        <v>25</v>
      </c>
      <c r="B10" s="275"/>
      <c r="C10" s="275"/>
      <c r="D10" s="275"/>
      <c r="E10" s="276"/>
      <c r="F10" s="277">
        <v>2024</v>
      </c>
      <c r="G10" s="278"/>
    </row>
    <row r="11" spans="1:8" x14ac:dyDescent="0.2">
      <c r="A11" s="274" t="s">
        <v>3</v>
      </c>
      <c r="B11" s="275"/>
      <c r="C11" s="275"/>
      <c r="D11" s="275"/>
      <c r="E11" s="276"/>
      <c r="F11" s="277" t="s">
        <v>184</v>
      </c>
      <c r="G11" s="278"/>
    </row>
    <row r="12" spans="1:8" x14ac:dyDescent="0.2">
      <c r="A12" s="274" t="s">
        <v>4</v>
      </c>
      <c r="B12" s="275"/>
      <c r="C12" s="275"/>
      <c r="D12" s="275"/>
      <c r="E12" s="276"/>
      <c r="F12" s="277" t="s">
        <v>125</v>
      </c>
      <c r="G12" s="278"/>
    </row>
    <row r="13" spans="1:8" x14ac:dyDescent="0.2">
      <c r="A13" s="274" t="s">
        <v>5</v>
      </c>
      <c r="B13" s="275"/>
      <c r="C13" s="275"/>
      <c r="D13" s="275"/>
      <c r="E13" s="276"/>
      <c r="F13" s="277" t="s">
        <v>129</v>
      </c>
      <c r="G13" s="278"/>
    </row>
    <row r="14" spans="1:8" x14ac:dyDescent="0.2">
      <c r="A14" s="230" t="s">
        <v>6</v>
      </c>
      <c r="B14" s="231"/>
      <c r="C14" s="231"/>
      <c r="D14" s="231"/>
      <c r="E14" s="231"/>
      <c r="F14" s="232"/>
      <c r="G14" s="233"/>
    </row>
    <row r="15" spans="1:8" x14ac:dyDescent="0.2">
      <c r="A15" s="274" t="s">
        <v>7</v>
      </c>
      <c r="B15" s="275"/>
      <c r="C15" s="275"/>
      <c r="D15" s="275"/>
      <c r="E15" s="276"/>
      <c r="F15" s="306">
        <v>0</v>
      </c>
      <c r="G15" s="307"/>
    </row>
    <row r="16" spans="1:8" x14ac:dyDescent="0.2">
      <c r="A16" s="274" t="s">
        <v>8</v>
      </c>
      <c r="B16" s="275"/>
      <c r="C16" s="275"/>
      <c r="D16" s="275"/>
      <c r="E16" s="276"/>
      <c r="F16" s="279" t="s">
        <v>215</v>
      </c>
      <c r="G16" s="280"/>
      <c r="H16" s="3"/>
    </row>
    <row r="17" spans="1:8" x14ac:dyDescent="0.2">
      <c r="A17" s="274" t="s">
        <v>24</v>
      </c>
      <c r="B17" s="275"/>
      <c r="C17" s="275"/>
      <c r="D17" s="275"/>
      <c r="E17" s="276"/>
      <c r="F17" s="279"/>
      <c r="G17" s="280"/>
      <c r="H17" s="3"/>
    </row>
    <row r="18" spans="1:8" x14ac:dyDescent="0.2">
      <c r="A18" s="274" t="s">
        <v>9</v>
      </c>
      <c r="B18" s="275"/>
      <c r="C18" s="275"/>
      <c r="D18" s="275"/>
      <c r="E18" s="276"/>
      <c r="F18" s="308">
        <v>0</v>
      </c>
      <c r="G18" s="309"/>
    </row>
    <row r="19" spans="1:8" ht="12.75" customHeight="1" x14ac:dyDescent="0.2">
      <c r="A19" s="298" t="s">
        <v>10</v>
      </c>
      <c r="B19" s="299"/>
      <c r="C19" s="299"/>
      <c r="D19" s="299"/>
      <c r="E19" s="300"/>
      <c r="F19" s="282"/>
      <c r="G19" s="283"/>
    </row>
    <row r="20" spans="1:8" x14ac:dyDescent="0.2">
      <c r="A20" s="274" t="s">
        <v>20</v>
      </c>
      <c r="B20" s="275"/>
      <c r="C20" s="275"/>
      <c r="D20" s="275"/>
      <c r="E20" s="276"/>
      <c r="F20" s="321" t="s">
        <v>185</v>
      </c>
      <c r="G20" s="322"/>
    </row>
    <row r="21" spans="1:8" ht="12.75" customHeight="1" x14ac:dyDescent="0.2">
      <c r="A21" s="298" t="s">
        <v>21</v>
      </c>
      <c r="B21" s="299"/>
      <c r="C21" s="299"/>
      <c r="D21" s="299"/>
      <c r="E21" s="300"/>
      <c r="F21" s="319">
        <v>2</v>
      </c>
      <c r="G21" s="320"/>
    </row>
    <row r="22" spans="1:8" ht="12.75" customHeight="1" x14ac:dyDescent="0.2">
      <c r="A22" s="298" t="s">
        <v>22</v>
      </c>
      <c r="B22" s="299"/>
      <c r="C22" s="299"/>
      <c r="D22" s="299"/>
      <c r="E22" s="300"/>
      <c r="F22" s="319">
        <v>1</v>
      </c>
      <c r="G22" s="320"/>
    </row>
    <row r="23" spans="1:8" ht="12.75" customHeight="1" x14ac:dyDescent="0.2">
      <c r="A23" s="298" t="s">
        <v>23</v>
      </c>
      <c r="B23" s="299"/>
      <c r="C23" s="299"/>
      <c r="D23" s="299"/>
      <c r="E23" s="300"/>
      <c r="F23" s="317" t="s">
        <v>186</v>
      </c>
      <c r="G23" s="318"/>
    </row>
    <row r="24" spans="1:8" ht="12.75" customHeight="1" x14ac:dyDescent="0.2">
      <c r="A24" s="323" t="s">
        <v>194</v>
      </c>
      <c r="B24" s="301"/>
      <c r="C24" s="301"/>
      <c r="D24" s="301"/>
      <c r="E24" s="301"/>
      <c r="F24" s="301"/>
      <c r="G24" s="297"/>
    </row>
    <row r="25" spans="1:8" x14ac:dyDescent="0.2">
      <c r="A25" s="230" t="s">
        <v>11</v>
      </c>
      <c r="B25" s="231"/>
      <c r="C25" s="231"/>
      <c r="D25" s="231"/>
      <c r="E25" s="231"/>
      <c r="F25" s="232"/>
      <c r="G25" s="233"/>
    </row>
    <row r="26" spans="1:8" x14ac:dyDescent="0.2">
      <c r="A26" s="16">
        <v>1</v>
      </c>
      <c r="B26" s="324" t="s">
        <v>29</v>
      </c>
      <c r="C26" s="324"/>
      <c r="D26" s="324"/>
      <c r="E26" s="324"/>
      <c r="F26" s="80" t="s">
        <v>119</v>
      </c>
      <c r="G26" s="17" t="s">
        <v>12</v>
      </c>
    </row>
    <row r="27" spans="1:8" x14ac:dyDescent="0.2">
      <c r="A27" s="18" t="s">
        <v>30</v>
      </c>
      <c r="B27" s="325" t="s">
        <v>130</v>
      </c>
      <c r="C27" s="325"/>
      <c r="D27" s="325"/>
      <c r="E27" s="325"/>
      <c r="F27" s="20">
        <v>1</v>
      </c>
      <c r="G27" s="21">
        <f>F18*F27</f>
        <v>0</v>
      </c>
      <c r="H27" s="4"/>
    </row>
    <row r="28" spans="1:8" x14ac:dyDescent="0.2">
      <c r="A28" s="18" t="s">
        <v>31</v>
      </c>
      <c r="B28" s="281" t="s">
        <v>26</v>
      </c>
      <c r="C28" s="281"/>
      <c r="D28" s="281"/>
      <c r="E28" s="281"/>
      <c r="F28" s="57">
        <v>0</v>
      </c>
      <c r="G28" s="21">
        <f>ROUND(F18*F28,2)</f>
        <v>0</v>
      </c>
      <c r="H28" s="4"/>
    </row>
    <row r="29" spans="1:8" x14ac:dyDescent="0.2">
      <c r="A29" s="18" t="s">
        <v>32</v>
      </c>
      <c r="B29" s="281" t="s">
        <v>27</v>
      </c>
      <c r="C29" s="281"/>
      <c r="D29" s="281"/>
      <c r="E29" s="281"/>
      <c r="F29" s="57">
        <v>0</v>
      </c>
      <c r="G29" s="21">
        <f>ROUND(G27*F29,2)</f>
        <v>0</v>
      </c>
      <c r="H29" s="4"/>
    </row>
    <row r="30" spans="1:8" x14ac:dyDescent="0.2">
      <c r="A30" s="18" t="s">
        <v>33</v>
      </c>
      <c r="B30" s="281" t="s">
        <v>126</v>
      </c>
      <c r="C30" s="281"/>
      <c r="D30" s="281"/>
      <c r="E30" s="281"/>
      <c r="F30" s="20">
        <f>ROUND((ROUND((7*15.22),2)/52.5)*60,2)*0</f>
        <v>0</v>
      </c>
      <c r="G30" s="144">
        <f>ROUND(ROUND(ROUND((SUM(G27:G29))/220,2)*0.2,2)*F30,2)</f>
        <v>0</v>
      </c>
      <c r="H30" s="4"/>
    </row>
    <row r="31" spans="1:8" x14ac:dyDescent="0.2">
      <c r="A31" s="18" t="s">
        <v>34</v>
      </c>
      <c r="B31" s="281" t="s">
        <v>13</v>
      </c>
      <c r="C31" s="281"/>
      <c r="D31" s="281"/>
      <c r="E31" s="281"/>
      <c r="F31" s="102">
        <f>ROUND(SUM(F30)/25*5,2)*0</f>
        <v>0</v>
      </c>
      <c r="G31" s="21">
        <f>ROUND((F18/220*0.2)*F31,2)</f>
        <v>0</v>
      </c>
      <c r="H31" s="4"/>
    </row>
    <row r="32" spans="1:8" x14ac:dyDescent="0.2">
      <c r="A32" s="18" t="s">
        <v>35</v>
      </c>
      <c r="B32" s="281" t="s">
        <v>131</v>
      </c>
      <c r="C32" s="281"/>
      <c r="D32" s="281"/>
      <c r="E32" s="281"/>
      <c r="F32" s="57">
        <v>0</v>
      </c>
      <c r="G32" s="21">
        <v>0</v>
      </c>
      <c r="H32" s="4"/>
    </row>
    <row r="33" spans="1:8" x14ac:dyDescent="0.2">
      <c r="A33" s="18" t="s">
        <v>36</v>
      </c>
      <c r="B33" s="281" t="s">
        <v>131</v>
      </c>
      <c r="C33" s="281"/>
      <c r="D33" s="281"/>
      <c r="E33" s="281"/>
      <c r="F33" s="57">
        <v>0</v>
      </c>
      <c r="G33" s="21">
        <v>0</v>
      </c>
    </row>
    <row r="34" spans="1:8" x14ac:dyDescent="0.2">
      <c r="A34" s="265" t="s">
        <v>46</v>
      </c>
      <c r="B34" s="226"/>
      <c r="C34" s="226"/>
      <c r="D34" s="226"/>
      <c r="E34" s="226"/>
      <c r="F34" s="316"/>
      <c r="G34" s="22">
        <f>SUM(G27:G33)</f>
        <v>0</v>
      </c>
    </row>
    <row r="35" spans="1:8" x14ac:dyDescent="0.2">
      <c r="A35" s="230" t="s">
        <v>38</v>
      </c>
      <c r="B35" s="231"/>
      <c r="C35" s="231"/>
      <c r="D35" s="231"/>
      <c r="E35" s="231"/>
      <c r="F35" s="232"/>
      <c r="G35" s="233"/>
    </row>
    <row r="36" spans="1:8" x14ac:dyDescent="0.2">
      <c r="A36" s="266" t="s">
        <v>44</v>
      </c>
      <c r="B36" s="267"/>
      <c r="C36" s="267"/>
      <c r="D36" s="267"/>
      <c r="E36" s="267"/>
      <c r="F36" s="267"/>
      <c r="G36" s="268"/>
      <c r="H36" s="5"/>
    </row>
    <row r="37" spans="1:8" s="2" customFormat="1" x14ac:dyDescent="0.2">
      <c r="A37" s="23" t="s">
        <v>30</v>
      </c>
      <c r="B37" s="249" t="s">
        <v>39</v>
      </c>
      <c r="C37" s="250"/>
      <c r="D37" s="250"/>
      <c r="E37" s="250"/>
      <c r="F37" s="14">
        <v>0</v>
      </c>
      <c r="G37" s="24">
        <f>ROUND(G$34*F37,2)</f>
        <v>0</v>
      </c>
      <c r="H37" s="79"/>
    </row>
    <row r="38" spans="1:8" x14ac:dyDescent="0.2">
      <c r="A38" s="25" t="s">
        <v>31</v>
      </c>
      <c r="B38" s="256" t="s">
        <v>40</v>
      </c>
      <c r="C38" s="257"/>
      <c r="D38" s="257"/>
      <c r="E38" s="257"/>
      <c r="F38" s="15">
        <f>ROUND((1/11)+(1/11)/3, 3)*0</f>
        <v>0</v>
      </c>
      <c r="G38" s="26">
        <f>ROUND(G$34*F38,2)</f>
        <v>0</v>
      </c>
      <c r="H38" s="5"/>
    </row>
    <row r="39" spans="1:8" x14ac:dyDescent="0.2">
      <c r="A39" s="27"/>
      <c r="B39" s="284" t="s">
        <v>43</v>
      </c>
      <c r="C39" s="284"/>
      <c r="D39" s="284"/>
      <c r="E39" s="284"/>
      <c r="F39" s="28">
        <f>SUM(F37:F38)</f>
        <v>0</v>
      </c>
      <c r="G39" s="24"/>
      <c r="H39" s="5"/>
    </row>
    <row r="40" spans="1:8" x14ac:dyDescent="0.2">
      <c r="A40" s="29" t="s">
        <v>32</v>
      </c>
      <c r="B40" s="30" t="s">
        <v>41</v>
      </c>
      <c r="C40" s="31"/>
      <c r="D40" s="31"/>
      <c r="E40" s="31"/>
      <c r="F40" s="32">
        <f>ROUND((F51*F39),4)</f>
        <v>0</v>
      </c>
      <c r="G40" s="33">
        <f>ROUND(G$34*F40,2)</f>
        <v>0</v>
      </c>
      <c r="H40" s="5"/>
    </row>
    <row r="41" spans="1:8" x14ac:dyDescent="0.2">
      <c r="A41" s="265" t="s">
        <v>42</v>
      </c>
      <c r="B41" s="226"/>
      <c r="C41" s="226"/>
      <c r="D41" s="226"/>
      <c r="E41" s="226"/>
      <c r="F41" s="34">
        <f>ROUND(SUM(F39:F40),4)</f>
        <v>0</v>
      </c>
      <c r="G41" s="35">
        <f>SUM(G37:G40)</f>
        <v>0</v>
      </c>
      <c r="H41" s="5">
        <f>ROUND(G34*F41,2)</f>
        <v>0</v>
      </c>
    </row>
    <row r="42" spans="1:8" x14ac:dyDescent="0.2">
      <c r="A42" s="266" t="s">
        <v>45</v>
      </c>
      <c r="B42" s="267"/>
      <c r="C42" s="267"/>
      <c r="D42" s="267"/>
      <c r="E42" s="267"/>
      <c r="F42" s="267"/>
      <c r="G42" s="268"/>
      <c r="H42" s="5"/>
    </row>
    <row r="43" spans="1:8" x14ac:dyDescent="0.2">
      <c r="A43" s="36" t="s">
        <v>30</v>
      </c>
      <c r="B43" s="249" t="s">
        <v>47</v>
      </c>
      <c r="C43" s="250"/>
      <c r="D43" s="250"/>
      <c r="E43" s="250"/>
      <c r="F43" s="13">
        <v>0</v>
      </c>
      <c r="G43" s="37">
        <f t="shared" ref="G43:G50" si="0">ROUND(G$34*F43,2)</f>
        <v>0</v>
      </c>
      <c r="H43" s="5"/>
    </row>
    <row r="44" spans="1:8" x14ac:dyDescent="0.2">
      <c r="A44" s="23" t="s">
        <v>31</v>
      </c>
      <c r="B44" s="236" t="s">
        <v>48</v>
      </c>
      <c r="C44" s="237"/>
      <c r="D44" s="237"/>
      <c r="E44" s="237"/>
      <c r="F44" s="14">
        <v>0</v>
      </c>
      <c r="G44" s="24">
        <f t="shared" si="0"/>
        <v>0</v>
      </c>
      <c r="H44" s="5"/>
    </row>
    <row r="45" spans="1:8" x14ac:dyDescent="0.2">
      <c r="A45" s="23" t="s">
        <v>32</v>
      </c>
      <c r="B45" s="236" t="s">
        <v>49</v>
      </c>
      <c r="C45" s="237"/>
      <c r="D45" s="237"/>
      <c r="E45" s="237"/>
      <c r="F45" s="104">
        <v>0</v>
      </c>
      <c r="G45" s="24">
        <f t="shared" si="0"/>
        <v>0</v>
      </c>
      <c r="H45" s="5"/>
    </row>
    <row r="46" spans="1:8" x14ac:dyDescent="0.2">
      <c r="A46" s="23" t="s">
        <v>33</v>
      </c>
      <c r="B46" s="236" t="s">
        <v>50</v>
      </c>
      <c r="C46" s="237"/>
      <c r="D46" s="237"/>
      <c r="E46" s="237"/>
      <c r="F46" s="14">
        <v>0</v>
      </c>
      <c r="G46" s="24">
        <f t="shared" si="0"/>
        <v>0</v>
      </c>
      <c r="H46" s="5"/>
    </row>
    <row r="47" spans="1:8" x14ac:dyDescent="0.2">
      <c r="A47" s="23" t="s">
        <v>34</v>
      </c>
      <c r="B47" s="236" t="s">
        <v>51</v>
      </c>
      <c r="C47" s="237"/>
      <c r="D47" s="237"/>
      <c r="E47" s="237"/>
      <c r="F47" s="14">
        <v>0</v>
      </c>
      <c r="G47" s="24">
        <f t="shared" si="0"/>
        <v>0</v>
      </c>
      <c r="H47" s="5"/>
    </row>
    <row r="48" spans="1:8" x14ac:dyDescent="0.2">
      <c r="A48" s="23" t="s">
        <v>35</v>
      </c>
      <c r="B48" s="236" t="s">
        <v>52</v>
      </c>
      <c r="C48" s="237"/>
      <c r="D48" s="237"/>
      <c r="E48" s="237"/>
      <c r="F48" s="14">
        <v>0</v>
      </c>
      <c r="G48" s="24">
        <f t="shared" si="0"/>
        <v>0</v>
      </c>
      <c r="H48" s="5"/>
    </row>
    <row r="49" spans="1:8" x14ac:dyDescent="0.2">
      <c r="A49" s="23" t="s">
        <v>36</v>
      </c>
      <c r="B49" s="236" t="s">
        <v>53</v>
      </c>
      <c r="C49" s="237"/>
      <c r="D49" s="237"/>
      <c r="E49" s="237"/>
      <c r="F49" s="14">
        <v>0</v>
      </c>
      <c r="G49" s="24">
        <f t="shared" si="0"/>
        <v>0</v>
      </c>
      <c r="H49" s="5"/>
    </row>
    <row r="50" spans="1:8" x14ac:dyDescent="0.2">
      <c r="A50" s="25" t="s">
        <v>37</v>
      </c>
      <c r="B50" s="256" t="s">
        <v>54</v>
      </c>
      <c r="C50" s="257"/>
      <c r="D50" s="257"/>
      <c r="E50" s="257"/>
      <c r="F50" s="15">
        <v>0</v>
      </c>
      <c r="G50" s="26">
        <f t="shared" si="0"/>
        <v>0</v>
      </c>
      <c r="H50" s="5"/>
    </row>
    <row r="51" spans="1:8" x14ac:dyDescent="0.2">
      <c r="A51" s="265" t="s">
        <v>55</v>
      </c>
      <c r="B51" s="226"/>
      <c r="C51" s="226"/>
      <c r="D51" s="226"/>
      <c r="E51" s="226"/>
      <c r="F51" s="34">
        <f>SUM(F43:F50)</f>
        <v>0</v>
      </c>
      <c r="G51" s="35">
        <f>SUM(G43:G50)</f>
        <v>0</v>
      </c>
      <c r="H51" s="5">
        <f>ROUND(G34*F51,2)</f>
        <v>0</v>
      </c>
    </row>
    <row r="52" spans="1:8" x14ac:dyDescent="0.2">
      <c r="A52" s="266" t="s">
        <v>64</v>
      </c>
      <c r="B52" s="267"/>
      <c r="C52" s="267"/>
      <c r="D52" s="267"/>
      <c r="E52" s="267"/>
      <c r="F52" s="267"/>
      <c r="G52" s="268"/>
      <c r="H52" s="5"/>
    </row>
    <row r="53" spans="1:8" x14ac:dyDescent="0.2">
      <c r="A53" s="36" t="s">
        <v>30</v>
      </c>
      <c r="B53" s="272" t="s">
        <v>56</v>
      </c>
      <c r="C53" s="273"/>
      <c r="D53" s="273"/>
      <c r="E53" s="103">
        <v>0</v>
      </c>
      <c r="F53" s="53">
        <v>1</v>
      </c>
      <c r="G53" s="19">
        <f>IF(ROUND((E53*F53)-(G27*0.06),2)&lt;0,0,ROUND((E53*F53)-(G27*0.06),2))</f>
        <v>0</v>
      </c>
      <c r="H53" s="5"/>
    </row>
    <row r="54" spans="1:8" x14ac:dyDescent="0.2">
      <c r="A54" s="23" t="s">
        <v>57</v>
      </c>
      <c r="B54" s="270" t="s">
        <v>141</v>
      </c>
      <c r="C54" s="271"/>
      <c r="D54" s="271"/>
      <c r="E54" s="115">
        <v>0</v>
      </c>
      <c r="F54" s="54">
        <v>1</v>
      </c>
      <c r="G54" s="21">
        <f>ROUND((E54*F54),2)</f>
        <v>0</v>
      </c>
      <c r="H54" s="5"/>
    </row>
    <row r="55" spans="1:8" x14ac:dyDescent="0.2">
      <c r="A55" s="23" t="s">
        <v>58</v>
      </c>
      <c r="B55" s="270" t="s">
        <v>141</v>
      </c>
      <c r="C55" s="271"/>
      <c r="D55" s="271"/>
      <c r="E55" s="115">
        <v>0</v>
      </c>
      <c r="F55" s="54">
        <v>1</v>
      </c>
      <c r="G55" s="21">
        <f>ROUND((E55*F55),2)</f>
        <v>0</v>
      </c>
      <c r="H55" s="5"/>
    </row>
    <row r="56" spans="1:8" x14ac:dyDescent="0.2">
      <c r="A56" s="23" t="s">
        <v>32</v>
      </c>
      <c r="B56" s="270" t="s">
        <v>141</v>
      </c>
      <c r="C56" s="271"/>
      <c r="D56" s="271"/>
      <c r="E56" s="115">
        <v>0</v>
      </c>
      <c r="F56" s="54">
        <v>1</v>
      </c>
      <c r="G56" s="21">
        <f>ROUND((E56*F56),2)</f>
        <v>0</v>
      </c>
      <c r="H56" s="5"/>
    </row>
    <row r="57" spans="1:8" x14ac:dyDescent="0.2">
      <c r="A57" s="23" t="s">
        <v>33</v>
      </c>
      <c r="B57" s="270" t="s">
        <v>141</v>
      </c>
      <c r="C57" s="271"/>
      <c r="D57" s="271"/>
      <c r="E57" s="115">
        <f>ROUND((F18*30%)*5%,2)</f>
        <v>0</v>
      </c>
      <c r="F57" s="54">
        <v>1</v>
      </c>
      <c r="G57" s="21">
        <f>ROUND((E57*F57),2)</f>
        <v>0</v>
      </c>
      <c r="H57" s="5"/>
    </row>
    <row r="58" spans="1:8" x14ac:dyDescent="0.2">
      <c r="A58" s="23" t="s">
        <v>34</v>
      </c>
      <c r="B58" s="270" t="s">
        <v>141</v>
      </c>
      <c r="C58" s="271"/>
      <c r="D58" s="271"/>
      <c r="E58" s="115">
        <f>ROUND((ROUND((F18*26)+(F18*52),2))*0.003%,2)</f>
        <v>0</v>
      </c>
      <c r="F58" s="54">
        <v>1</v>
      </c>
      <c r="G58" s="21">
        <f>ROUND((E58*F58),2)</f>
        <v>0</v>
      </c>
      <c r="H58" s="5"/>
    </row>
    <row r="59" spans="1:8" x14ac:dyDescent="0.2">
      <c r="A59" s="23" t="s">
        <v>35</v>
      </c>
      <c r="B59" s="270" t="s">
        <v>141</v>
      </c>
      <c r="C59" s="271"/>
      <c r="D59" s="271"/>
      <c r="E59" s="82">
        <f>E54</f>
        <v>0</v>
      </c>
      <c r="F59" s="125">
        <v>1</v>
      </c>
      <c r="G59" s="21">
        <f>ROUND((E59*F59)/12,2)</f>
        <v>0</v>
      </c>
      <c r="H59" s="5"/>
    </row>
    <row r="60" spans="1:8" x14ac:dyDescent="0.2">
      <c r="A60" s="23" t="s">
        <v>36</v>
      </c>
      <c r="B60" s="270" t="s">
        <v>141</v>
      </c>
      <c r="C60" s="271"/>
      <c r="D60" s="271"/>
      <c r="E60" s="116">
        <v>0</v>
      </c>
      <c r="F60" s="54">
        <v>1</v>
      </c>
      <c r="G60" s="21">
        <f>ROUND((E60*F60),2)</f>
        <v>0</v>
      </c>
      <c r="H60" s="5"/>
    </row>
    <row r="61" spans="1:8" x14ac:dyDescent="0.2">
      <c r="A61" s="23" t="s">
        <v>37</v>
      </c>
      <c r="B61" s="270" t="s">
        <v>141</v>
      </c>
      <c r="C61" s="271"/>
      <c r="D61" s="271"/>
      <c r="E61" s="116">
        <v>0</v>
      </c>
      <c r="F61" s="54">
        <v>1</v>
      </c>
      <c r="G61" s="21">
        <f>ROUND((E61*F61),2)</f>
        <v>0</v>
      </c>
      <c r="H61" s="5"/>
    </row>
    <row r="62" spans="1:8" x14ac:dyDescent="0.2">
      <c r="A62" s="23" t="s">
        <v>132</v>
      </c>
      <c r="B62" s="326" t="s">
        <v>141</v>
      </c>
      <c r="C62" s="327"/>
      <c r="D62" s="327"/>
      <c r="E62" s="39">
        <v>0</v>
      </c>
      <c r="F62" s="54">
        <v>1</v>
      </c>
      <c r="G62" s="21">
        <f>ROUND((E62*F62),2)</f>
        <v>0</v>
      </c>
      <c r="H62" s="5"/>
    </row>
    <row r="63" spans="1:8" x14ac:dyDescent="0.2">
      <c r="A63" s="224" t="s">
        <v>59</v>
      </c>
      <c r="B63" s="225"/>
      <c r="C63" s="225"/>
      <c r="D63" s="225"/>
      <c r="E63" s="225"/>
      <c r="F63" s="226"/>
      <c r="G63" s="22">
        <f>SUM(G53:G62)</f>
        <v>0</v>
      </c>
      <c r="H63" s="5"/>
    </row>
    <row r="64" spans="1:8" x14ac:dyDescent="0.2">
      <c r="A64" s="230" t="s">
        <v>60</v>
      </c>
      <c r="B64" s="231"/>
      <c r="C64" s="231"/>
      <c r="D64" s="231"/>
      <c r="E64" s="231"/>
      <c r="F64" s="232"/>
      <c r="G64" s="233"/>
      <c r="H64" s="5"/>
    </row>
    <row r="65" spans="1:8" x14ac:dyDescent="0.2">
      <c r="A65" s="40" t="s">
        <v>61</v>
      </c>
      <c r="B65" s="238" t="s">
        <v>67</v>
      </c>
      <c r="C65" s="239"/>
      <c r="D65" s="239"/>
      <c r="E65" s="239"/>
      <c r="F65" s="49">
        <f>F41</f>
        <v>0</v>
      </c>
      <c r="G65" s="41">
        <f>G41</f>
        <v>0</v>
      </c>
      <c r="H65" s="5"/>
    </row>
    <row r="66" spans="1:8" x14ac:dyDescent="0.2">
      <c r="A66" s="42" t="s">
        <v>62</v>
      </c>
      <c r="B66" s="227" t="s">
        <v>66</v>
      </c>
      <c r="C66" s="228"/>
      <c r="D66" s="228"/>
      <c r="E66" s="228"/>
      <c r="F66" s="50">
        <f>F51</f>
        <v>0</v>
      </c>
      <c r="G66" s="43">
        <f>G51</f>
        <v>0</v>
      </c>
      <c r="H66" s="5"/>
    </row>
    <row r="67" spans="1:8" x14ac:dyDescent="0.2">
      <c r="A67" s="42" t="s">
        <v>63</v>
      </c>
      <c r="B67" s="227" t="s">
        <v>65</v>
      </c>
      <c r="C67" s="228"/>
      <c r="D67" s="228"/>
      <c r="E67" s="228"/>
      <c r="F67" s="229"/>
      <c r="G67" s="43">
        <f>G63</f>
        <v>0</v>
      </c>
      <c r="H67" s="5"/>
    </row>
    <row r="68" spans="1:8" x14ac:dyDescent="0.2">
      <c r="A68" s="224" t="s">
        <v>68</v>
      </c>
      <c r="B68" s="225"/>
      <c r="C68" s="225"/>
      <c r="D68" s="225"/>
      <c r="E68" s="225"/>
      <c r="F68" s="226"/>
      <c r="G68" s="22">
        <f>SUM(G65:G67)</f>
        <v>0</v>
      </c>
      <c r="H68" s="5"/>
    </row>
    <row r="69" spans="1:8" x14ac:dyDescent="0.2">
      <c r="A69" s="230" t="s">
        <v>69</v>
      </c>
      <c r="B69" s="231"/>
      <c r="C69" s="231"/>
      <c r="D69" s="231"/>
      <c r="E69" s="231"/>
      <c r="F69" s="232"/>
      <c r="G69" s="233"/>
      <c r="H69" s="5"/>
    </row>
    <row r="70" spans="1:8" s="6" customFormat="1" x14ac:dyDescent="0.2">
      <c r="A70" s="16">
        <v>3</v>
      </c>
      <c r="B70" s="44" t="s">
        <v>74</v>
      </c>
      <c r="C70" s="44"/>
      <c r="D70" s="44"/>
      <c r="E70" s="44"/>
      <c r="F70" s="44"/>
      <c r="G70" s="45"/>
      <c r="H70" s="5"/>
    </row>
    <row r="71" spans="1:8" x14ac:dyDescent="0.2">
      <c r="A71" s="36" t="s">
        <v>30</v>
      </c>
      <c r="B71" s="249" t="s">
        <v>70</v>
      </c>
      <c r="C71" s="250"/>
      <c r="D71" s="250"/>
      <c r="E71" s="250"/>
      <c r="F71" s="13">
        <f>ROUND((1/12)*0.02,4)*0</f>
        <v>0</v>
      </c>
      <c r="G71" s="58">
        <f t="shared" ref="G71:G76" si="1">ROUND(G$34*F71,2)</f>
        <v>0</v>
      </c>
      <c r="H71" s="5"/>
    </row>
    <row r="72" spans="1:8" x14ac:dyDescent="0.2">
      <c r="A72" s="23" t="s">
        <v>31</v>
      </c>
      <c r="B72" s="236" t="s">
        <v>71</v>
      </c>
      <c r="C72" s="237"/>
      <c r="D72" s="237"/>
      <c r="E72" s="237"/>
      <c r="F72" s="14">
        <f>ROUND((F71*F50),4)</f>
        <v>0</v>
      </c>
      <c r="G72" s="59">
        <f t="shared" si="1"/>
        <v>0</v>
      </c>
      <c r="H72" s="5"/>
    </row>
    <row r="73" spans="1:8" x14ac:dyDescent="0.2">
      <c r="A73" s="23" t="s">
        <v>32</v>
      </c>
      <c r="B73" s="222" t="s">
        <v>133</v>
      </c>
      <c r="C73" s="223"/>
      <c r="D73" s="223"/>
      <c r="E73" s="223"/>
      <c r="F73" s="104">
        <f>ROUND((0.08*0.4*0.9)*(1+0.09+0.09+0.3),2)*0</f>
        <v>0</v>
      </c>
      <c r="G73" s="59">
        <f t="shared" si="1"/>
        <v>0</v>
      </c>
      <c r="H73" s="5"/>
    </row>
    <row r="74" spans="1:8" x14ac:dyDescent="0.2">
      <c r="A74" s="23" t="s">
        <v>33</v>
      </c>
      <c r="B74" s="222" t="s">
        <v>72</v>
      </c>
      <c r="C74" s="223"/>
      <c r="D74" s="223"/>
      <c r="E74" s="223"/>
      <c r="F74" s="104">
        <f>ROUND(100%/30*7/12*100%,4)*0</f>
        <v>0</v>
      </c>
      <c r="G74" s="59">
        <f t="shared" si="1"/>
        <v>0</v>
      </c>
      <c r="H74" s="5"/>
    </row>
    <row r="75" spans="1:8" s="3" customFormat="1" x14ac:dyDescent="0.2">
      <c r="A75" s="23" t="s">
        <v>34</v>
      </c>
      <c r="B75" s="222" t="s">
        <v>73</v>
      </c>
      <c r="C75" s="223"/>
      <c r="D75" s="223"/>
      <c r="E75" s="223"/>
      <c r="F75" s="104">
        <f>ROUND(F74*F51,4)</f>
        <v>0</v>
      </c>
      <c r="G75" s="59">
        <f t="shared" si="1"/>
        <v>0</v>
      </c>
      <c r="H75" s="5"/>
    </row>
    <row r="76" spans="1:8" x14ac:dyDescent="0.2">
      <c r="A76" s="23" t="s">
        <v>35</v>
      </c>
      <c r="B76" s="251" t="s">
        <v>134</v>
      </c>
      <c r="C76" s="252"/>
      <c r="D76" s="252"/>
      <c r="E76" s="252"/>
      <c r="F76" s="105">
        <v>0</v>
      </c>
      <c r="G76" s="60">
        <f t="shared" si="1"/>
        <v>0</v>
      </c>
      <c r="H76" s="5"/>
    </row>
    <row r="77" spans="1:8" x14ac:dyDescent="0.2">
      <c r="A77" s="224" t="s">
        <v>75</v>
      </c>
      <c r="B77" s="225"/>
      <c r="C77" s="225"/>
      <c r="D77" s="225"/>
      <c r="E77" s="225"/>
      <c r="F77" s="46">
        <f>SUM(F71:F76)</f>
        <v>0</v>
      </c>
      <c r="G77" s="47">
        <f>SUM(G71:G76)</f>
        <v>0</v>
      </c>
      <c r="H77" s="5">
        <f>ROUND(G34*F77,2)</f>
        <v>0</v>
      </c>
    </row>
    <row r="78" spans="1:8" x14ac:dyDescent="0.2">
      <c r="A78" s="230" t="s">
        <v>76</v>
      </c>
      <c r="B78" s="231"/>
      <c r="C78" s="231"/>
      <c r="D78" s="231"/>
      <c r="E78" s="231"/>
      <c r="F78" s="232"/>
      <c r="G78" s="233"/>
      <c r="H78" s="5"/>
    </row>
    <row r="79" spans="1:8" s="6" customFormat="1" x14ac:dyDescent="0.2">
      <c r="A79" s="266" t="s">
        <v>78</v>
      </c>
      <c r="B79" s="267"/>
      <c r="C79" s="267"/>
      <c r="D79" s="267"/>
      <c r="E79" s="267"/>
      <c r="F79" s="267"/>
      <c r="G79" s="268"/>
      <c r="H79" s="5"/>
    </row>
    <row r="80" spans="1:8" x14ac:dyDescent="0.2">
      <c r="A80" s="36" t="s">
        <v>30</v>
      </c>
      <c r="B80" s="269" t="s">
        <v>188</v>
      </c>
      <c r="C80" s="340"/>
      <c r="D80" s="340"/>
      <c r="E80" s="340"/>
      <c r="F80" s="13">
        <v>0</v>
      </c>
      <c r="G80" s="58">
        <f t="shared" ref="G80:G85" si="2">ROUND(G$34*F80,2)</f>
        <v>0</v>
      </c>
      <c r="H80" s="5"/>
    </row>
    <row r="81" spans="1:8" x14ac:dyDescent="0.2">
      <c r="A81" s="23" t="s">
        <v>31</v>
      </c>
      <c r="B81" s="236" t="s">
        <v>189</v>
      </c>
      <c r="C81" s="237"/>
      <c r="D81" s="237"/>
      <c r="E81" s="237"/>
      <c r="F81" s="14">
        <f>ROUND(((1/30)/12)*1,4)*0</f>
        <v>0</v>
      </c>
      <c r="G81" s="59">
        <f t="shared" si="2"/>
        <v>0</v>
      </c>
      <c r="H81" s="5"/>
    </row>
    <row r="82" spans="1:8" x14ac:dyDescent="0.2">
      <c r="A82" s="23" t="s">
        <v>32</v>
      </c>
      <c r="B82" s="236" t="s">
        <v>190</v>
      </c>
      <c r="C82" s="237"/>
      <c r="D82" s="237"/>
      <c r="E82" s="237"/>
      <c r="F82" s="14">
        <f>ROUND((((1/30)/12)*5)*0.02,4)*0</f>
        <v>0</v>
      </c>
      <c r="G82" s="59">
        <f t="shared" si="2"/>
        <v>0</v>
      </c>
      <c r="H82" s="5"/>
    </row>
    <row r="83" spans="1:8" x14ac:dyDescent="0.2">
      <c r="A83" s="23" t="s">
        <v>33</v>
      </c>
      <c r="B83" s="236" t="s">
        <v>191</v>
      </c>
      <c r="C83" s="237"/>
      <c r="D83" s="237"/>
      <c r="E83" s="237"/>
      <c r="F83" s="14">
        <f>ROUND((((1/30)/12)*15)*0.05,4)*0</f>
        <v>0</v>
      </c>
      <c r="G83" s="59">
        <f t="shared" si="2"/>
        <v>0</v>
      </c>
      <c r="H83" s="5"/>
    </row>
    <row r="84" spans="1:8" x14ac:dyDescent="0.2">
      <c r="A84" s="23" t="s">
        <v>34</v>
      </c>
      <c r="B84" s="329" t="s">
        <v>192</v>
      </c>
      <c r="C84" s="341"/>
      <c r="D84" s="341"/>
      <c r="E84" s="341"/>
      <c r="F84" s="14">
        <v>0</v>
      </c>
      <c r="G84" s="59">
        <f t="shared" si="2"/>
        <v>0</v>
      </c>
      <c r="H84" s="5"/>
    </row>
    <row r="85" spans="1:8" x14ac:dyDescent="0.2">
      <c r="A85" s="23" t="s">
        <v>35</v>
      </c>
      <c r="B85" s="256" t="s">
        <v>193</v>
      </c>
      <c r="C85" s="257"/>
      <c r="D85" s="257"/>
      <c r="E85" s="257"/>
      <c r="F85" s="15">
        <f>ROUND((((1/30)/12)*5)*0.5,4)*0</f>
        <v>0</v>
      </c>
      <c r="G85" s="60">
        <f t="shared" si="2"/>
        <v>0</v>
      </c>
      <c r="H85" s="5"/>
    </row>
    <row r="86" spans="1:8" x14ac:dyDescent="0.2">
      <c r="A86" s="265" t="s">
        <v>80</v>
      </c>
      <c r="B86" s="226"/>
      <c r="C86" s="226"/>
      <c r="D86" s="226"/>
      <c r="E86" s="226"/>
      <c r="F86" s="34">
        <f>SUM(F80:F85)</f>
        <v>0</v>
      </c>
      <c r="G86" s="35">
        <f>SUM(G80:G85)</f>
        <v>0</v>
      </c>
      <c r="H86" s="5">
        <f>ROUND(G34*F86,2)</f>
        <v>0</v>
      </c>
    </row>
    <row r="87" spans="1:8" s="6" customFormat="1" x14ac:dyDescent="0.2">
      <c r="A87" s="266" t="s">
        <v>81</v>
      </c>
      <c r="B87" s="267"/>
      <c r="C87" s="267"/>
      <c r="D87" s="267"/>
      <c r="E87" s="267"/>
      <c r="F87" s="267"/>
      <c r="G87" s="268"/>
      <c r="H87" s="5"/>
    </row>
    <row r="88" spans="1:8" x14ac:dyDescent="0.2">
      <c r="A88" s="36" t="s">
        <v>30</v>
      </c>
      <c r="B88" s="249" t="s">
        <v>82</v>
      </c>
      <c r="C88" s="250"/>
      <c r="D88" s="250"/>
      <c r="E88" s="250"/>
      <c r="F88" s="13">
        <f xml:space="preserve"> ROUND((((ROUND((1/11)+(1/11)/3, 3))*4)/12)*1%,4)*0</f>
        <v>0</v>
      </c>
      <c r="G88" s="58">
        <f>ROUND(G$34*F88,2)</f>
        <v>0</v>
      </c>
      <c r="H88" s="5"/>
    </row>
    <row r="89" spans="1:8" x14ac:dyDescent="0.2">
      <c r="A89" s="23" t="s">
        <v>31</v>
      </c>
      <c r="B89" s="236" t="s">
        <v>83</v>
      </c>
      <c r="C89" s="237"/>
      <c r="D89" s="237"/>
      <c r="E89" s="237"/>
      <c r="F89" s="14">
        <f>ROUND(F88*F51,4)</f>
        <v>0</v>
      </c>
      <c r="G89" s="59">
        <f>ROUND(G$34*F89,2)</f>
        <v>0</v>
      </c>
      <c r="H89" s="5"/>
    </row>
    <row r="90" spans="1:8" x14ac:dyDescent="0.2">
      <c r="A90" s="23" t="s">
        <v>32</v>
      </c>
      <c r="B90" s="236" t="s">
        <v>84</v>
      </c>
      <c r="C90" s="237"/>
      <c r="D90" s="237"/>
      <c r="E90" s="237"/>
      <c r="F90" s="14">
        <f>ROUND(ROUND(ROUND(((1+1/12)*4)/12,4)*1%,4)*F51,4)</f>
        <v>0</v>
      </c>
      <c r="G90" s="59">
        <f>ROUND(G$34*F90,2)</f>
        <v>0</v>
      </c>
      <c r="H90" s="5"/>
    </row>
    <row r="91" spans="1:8" x14ac:dyDescent="0.2">
      <c r="A91" s="23" t="s">
        <v>33</v>
      </c>
      <c r="B91" s="236" t="s">
        <v>28</v>
      </c>
      <c r="C91" s="237"/>
      <c r="D91" s="237"/>
      <c r="E91" s="237"/>
      <c r="F91" s="14">
        <v>0</v>
      </c>
      <c r="G91" s="60">
        <f>ROUND(G$34*F91,2)</f>
        <v>0</v>
      </c>
      <c r="H91" s="5"/>
    </row>
    <row r="92" spans="1:8" x14ac:dyDescent="0.2">
      <c r="A92" s="265" t="s">
        <v>85</v>
      </c>
      <c r="B92" s="226"/>
      <c r="C92" s="226"/>
      <c r="D92" s="226"/>
      <c r="E92" s="226"/>
      <c r="F92" s="34">
        <f>SUM(F88:F91)</f>
        <v>0</v>
      </c>
      <c r="G92" s="35">
        <f>SUM(G88:G91)</f>
        <v>0</v>
      </c>
      <c r="H92" s="5">
        <f>ROUND(G34*F92,2)</f>
        <v>0</v>
      </c>
    </row>
    <row r="93" spans="1:8" s="6" customFormat="1" x14ac:dyDescent="0.2">
      <c r="A93" s="260" t="s">
        <v>86</v>
      </c>
      <c r="B93" s="261"/>
      <c r="C93" s="261"/>
      <c r="D93" s="261"/>
      <c r="E93" s="261"/>
      <c r="F93" s="261"/>
      <c r="G93" s="262"/>
      <c r="H93" s="5"/>
    </row>
    <row r="94" spans="1:8" x14ac:dyDescent="0.2">
      <c r="A94" s="106" t="s">
        <v>30</v>
      </c>
      <c r="B94" s="263" t="s">
        <v>135</v>
      </c>
      <c r="C94" s="264"/>
      <c r="D94" s="264"/>
      <c r="E94" s="264"/>
      <c r="F94" s="107">
        <f>((1/220)*22)*0</f>
        <v>0</v>
      </c>
      <c r="G94" s="108">
        <f>ROUND(G$34*F94,2)</f>
        <v>0</v>
      </c>
      <c r="H94" s="5"/>
    </row>
    <row r="95" spans="1:8" x14ac:dyDescent="0.2">
      <c r="A95" s="106" t="s">
        <v>31</v>
      </c>
      <c r="B95" s="253" t="s">
        <v>152</v>
      </c>
      <c r="C95" s="254"/>
      <c r="D95" s="254"/>
      <c r="E95" s="255"/>
      <c r="F95" s="126">
        <f>F94*F51</f>
        <v>0</v>
      </c>
      <c r="G95" s="108">
        <f>ROUND(G$34*F95,2)</f>
        <v>0</v>
      </c>
      <c r="H95" s="5"/>
    </row>
    <row r="96" spans="1:8" x14ac:dyDescent="0.2">
      <c r="A96" s="336" t="s">
        <v>87</v>
      </c>
      <c r="B96" s="337"/>
      <c r="C96" s="337"/>
      <c r="D96" s="337"/>
      <c r="E96" s="337"/>
      <c r="F96" s="109">
        <f>SUM(F94:F95)</f>
        <v>0</v>
      </c>
      <c r="G96" s="110">
        <f>SUM(G94:G95)</f>
        <v>0</v>
      </c>
      <c r="H96" s="5"/>
    </row>
    <row r="97" spans="1:8" x14ac:dyDescent="0.2">
      <c r="A97" s="266" t="s">
        <v>136</v>
      </c>
      <c r="B97" s="267"/>
      <c r="C97" s="267"/>
      <c r="D97" s="267"/>
      <c r="E97" s="267"/>
      <c r="F97" s="267"/>
      <c r="G97" s="268"/>
      <c r="H97" s="5"/>
    </row>
    <row r="98" spans="1:8" x14ac:dyDescent="0.2">
      <c r="A98" s="36" t="s">
        <v>30</v>
      </c>
      <c r="B98" s="249" t="s">
        <v>137</v>
      </c>
      <c r="C98" s="250"/>
      <c r="D98" s="250"/>
      <c r="E98" s="250"/>
      <c r="F98" s="107">
        <f>((((8*13)/12)/220)+((((8*13)/12)/220)*100%))*0</f>
        <v>0</v>
      </c>
      <c r="G98" s="108">
        <f>ROUND(G$34*F98,2)</f>
        <v>0</v>
      </c>
      <c r="H98" s="5"/>
    </row>
    <row r="99" spans="1:8" x14ac:dyDescent="0.2">
      <c r="A99" s="106" t="s">
        <v>31</v>
      </c>
      <c r="B99" s="253" t="s">
        <v>152</v>
      </c>
      <c r="C99" s="254"/>
      <c r="D99" s="254"/>
      <c r="E99" s="255"/>
      <c r="F99" s="126">
        <f>F98*F51</f>
        <v>0</v>
      </c>
      <c r="G99" s="108">
        <f>ROUND(G$34*F99,2)</f>
        <v>0</v>
      </c>
      <c r="H99" s="5"/>
    </row>
    <row r="100" spans="1:8" x14ac:dyDescent="0.2">
      <c r="A100" s="265" t="s">
        <v>138</v>
      </c>
      <c r="B100" s="226"/>
      <c r="C100" s="226"/>
      <c r="D100" s="226"/>
      <c r="E100" s="226"/>
      <c r="F100" s="34">
        <f>SUM(F98:F99)</f>
        <v>0</v>
      </c>
      <c r="G100" s="35">
        <f>SUM(G98:G99)</f>
        <v>0</v>
      </c>
      <c r="H100" s="5">
        <f>ROUND(G34*F100,2)</f>
        <v>0</v>
      </c>
    </row>
    <row r="101" spans="1:8" x14ac:dyDescent="0.2">
      <c r="A101" s="230" t="s">
        <v>92</v>
      </c>
      <c r="B101" s="231"/>
      <c r="C101" s="231"/>
      <c r="D101" s="231"/>
      <c r="E101" s="231"/>
      <c r="F101" s="232"/>
      <c r="G101" s="233"/>
      <c r="H101" s="5"/>
    </row>
    <row r="102" spans="1:8" x14ac:dyDescent="0.2">
      <c r="A102" s="40" t="s">
        <v>124</v>
      </c>
      <c r="B102" s="238" t="s">
        <v>79</v>
      </c>
      <c r="C102" s="239"/>
      <c r="D102" s="239"/>
      <c r="E102" s="239"/>
      <c r="F102" s="49">
        <f>F86</f>
        <v>0</v>
      </c>
      <c r="G102" s="41">
        <f>G86</f>
        <v>0</v>
      </c>
      <c r="H102" s="5"/>
    </row>
    <row r="103" spans="1:8" x14ac:dyDescent="0.2">
      <c r="A103" s="42" t="s">
        <v>88</v>
      </c>
      <c r="B103" s="227" t="s">
        <v>90</v>
      </c>
      <c r="C103" s="228"/>
      <c r="D103" s="228"/>
      <c r="E103" s="228"/>
      <c r="F103" s="50">
        <f>F92</f>
        <v>0</v>
      </c>
      <c r="G103" s="43">
        <f>G92</f>
        <v>0</v>
      </c>
      <c r="H103" s="5"/>
    </row>
    <row r="104" spans="1:8" x14ac:dyDescent="0.2">
      <c r="A104" s="42" t="s">
        <v>89</v>
      </c>
      <c r="B104" s="258" t="s">
        <v>91</v>
      </c>
      <c r="C104" s="259"/>
      <c r="D104" s="259"/>
      <c r="E104" s="259"/>
      <c r="F104" s="50">
        <f>F100</f>
        <v>0</v>
      </c>
      <c r="G104" s="43">
        <f>G96</f>
        <v>0</v>
      </c>
      <c r="H104" s="5"/>
    </row>
    <row r="105" spans="1:8" x14ac:dyDescent="0.2">
      <c r="A105" s="111" t="s">
        <v>139</v>
      </c>
      <c r="B105" s="338" t="s">
        <v>140</v>
      </c>
      <c r="C105" s="339"/>
      <c r="D105" s="339"/>
      <c r="E105" s="339"/>
      <c r="F105" s="112">
        <f>F100</f>
        <v>0</v>
      </c>
      <c r="G105" s="113">
        <f>G100</f>
        <v>0</v>
      </c>
      <c r="H105" s="5"/>
    </row>
    <row r="106" spans="1:8" x14ac:dyDescent="0.2">
      <c r="A106" s="224" t="s">
        <v>93</v>
      </c>
      <c r="B106" s="225"/>
      <c r="C106" s="225"/>
      <c r="D106" s="225"/>
      <c r="E106" s="225"/>
      <c r="F106" s="226"/>
      <c r="G106" s="22">
        <f>SUM(G102:G105)</f>
        <v>0</v>
      </c>
      <c r="H106" s="5"/>
    </row>
    <row r="107" spans="1:8" x14ac:dyDescent="0.2">
      <c r="A107" s="230" t="s">
        <v>94</v>
      </c>
      <c r="B107" s="231"/>
      <c r="C107" s="231"/>
      <c r="D107" s="231"/>
      <c r="E107" s="231"/>
      <c r="F107" s="232"/>
      <c r="G107" s="233"/>
      <c r="H107" s="5"/>
    </row>
    <row r="108" spans="1:8" x14ac:dyDescent="0.2">
      <c r="A108" s="36" t="s">
        <v>30</v>
      </c>
      <c r="B108" s="81" t="str">
        <f>'Insumos Diversos'!B4</f>
        <v>UNIFORMES</v>
      </c>
      <c r="C108" s="124"/>
      <c r="D108" s="124"/>
      <c r="E108" s="38">
        <f>'Insumos Diversos'!G14</f>
        <v>0</v>
      </c>
      <c r="F108" s="10">
        <v>1</v>
      </c>
      <c r="G108" s="21">
        <f t="shared" ref="G108:G114" si="3">ROUND((E108*F108),2)</f>
        <v>0</v>
      </c>
      <c r="H108" s="5"/>
    </row>
    <row r="109" spans="1:8" x14ac:dyDescent="0.2">
      <c r="A109" s="23" t="s">
        <v>31</v>
      </c>
      <c r="B109" s="78" t="str">
        <f>'Insumos Diversos'!B15</f>
        <v>EPI'S e Outros</v>
      </c>
      <c r="C109" s="79"/>
      <c r="D109" s="79"/>
      <c r="E109" s="39">
        <f>'Insumos Diversos'!G22</f>
        <v>0</v>
      </c>
      <c r="F109" s="12">
        <v>1</v>
      </c>
      <c r="G109" s="21">
        <f t="shared" si="3"/>
        <v>0</v>
      </c>
      <c r="H109" s="5"/>
    </row>
    <row r="110" spans="1:8" x14ac:dyDescent="0.2">
      <c r="A110" s="23" t="s">
        <v>32</v>
      </c>
      <c r="B110" s="179" t="str">
        <f>'Insumos Diversos'!B23</f>
        <v>Materiais e Equipamentos Diversos</v>
      </c>
      <c r="C110" s="179"/>
      <c r="D110" s="179"/>
      <c r="E110" s="39">
        <v>0</v>
      </c>
      <c r="F110" s="11">
        <v>1</v>
      </c>
      <c r="G110" s="21">
        <f t="shared" si="3"/>
        <v>0</v>
      </c>
      <c r="H110" s="5"/>
    </row>
    <row r="111" spans="1:8" x14ac:dyDescent="0.2">
      <c r="A111" s="23" t="s">
        <v>33</v>
      </c>
      <c r="B111" s="143" t="s">
        <v>141</v>
      </c>
      <c r="C111" s="79"/>
      <c r="D111" s="79"/>
      <c r="E111" s="39">
        <v>0</v>
      </c>
      <c r="F111" s="11">
        <v>1</v>
      </c>
      <c r="G111" s="21">
        <f t="shared" si="3"/>
        <v>0</v>
      </c>
      <c r="H111" s="5"/>
    </row>
    <row r="112" spans="1:8" x14ac:dyDescent="0.2">
      <c r="A112" s="23" t="s">
        <v>34</v>
      </c>
      <c r="B112" s="143" t="s">
        <v>141</v>
      </c>
      <c r="C112" s="94"/>
      <c r="D112" s="94"/>
      <c r="E112" s="39">
        <v>0</v>
      </c>
      <c r="F112" s="11">
        <v>1</v>
      </c>
      <c r="G112" s="21">
        <f t="shared" si="3"/>
        <v>0</v>
      </c>
      <c r="H112" s="5"/>
    </row>
    <row r="113" spans="1:8" x14ac:dyDescent="0.2">
      <c r="A113" s="23" t="s">
        <v>35</v>
      </c>
      <c r="B113" s="79" t="s">
        <v>141</v>
      </c>
      <c r="C113" s="79"/>
      <c r="D113" s="79"/>
      <c r="E113" s="39">
        <v>0</v>
      </c>
      <c r="F113" s="11">
        <v>1</v>
      </c>
      <c r="G113" s="21">
        <f t="shared" si="3"/>
        <v>0</v>
      </c>
      <c r="H113" s="5"/>
    </row>
    <row r="114" spans="1:8" x14ac:dyDescent="0.2">
      <c r="A114" s="23" t="s">
        <v>36</v>
      </c>
      <c r="B114" s="247" t="s">
        <v>141</v>
      </c>
      <c r="C114" s="248"/>
      <c r="D114" s="248"/>
      <c r="E114" s="39">
        <v>0</v>
      </c>
      <c r="F114" s="11">
        <v>1</v>
      </c>
      <c r="G114" s="21">
        <f t="shared" si="3"/>
        <v>0</v>
      </c>
      <c r="H114" s="5"/>
    </row>
    <row r="115" spans="1:8" x14ac:dyDescent="0.2">
      <c r="A115" s="224" t="s">
        <v>95</v>
      </c>
      <c r="B115" s="225"/>
      <c r="C115" s="225"/>
      <c r="D115" s="225"/>
      <c r="E115" s="225"/>
      <c r="F115" s="226"/>
      <c r="G115" s="22">
        <f>SUM(G108:G114)</f>
        <v>0</v>
      </c>
      <c r="H115" s="5"/>
    </row>
    <row r="116" spans="1:8" x14ac:dyDescent="0.2">
      <c r="A116" s="230" t="s">
        <v>96</v>
      </c>
      <c r="B116" s="231"/>
      <c r="C116" s="231"/>
      <c r="D116" s="231"/>
      <c r="E116" s="231"/>
      <c r="F116" s="232"/>
      <c r="G116" s="233"/>
      <c r="H116" s="5"/>
    </row>
    <row r="117" spans="1:8" s="6" customFormat="1" x14ac:dyDescent="0.2">
      <c r="A117" s="16">
        <v>3</v>
      </c>
      <c r="B117" s="44" t="s">
        <v>97</v>
      </c>
      <c r="C117" s="44"/>
      <c r="D117" s="44"/>
      <c r="E117" s="44"/>
      <c r="F117" s="44"/>
      <c r="G117" s="45"/>
      <c r="H117" s="5"/>
    </row>
    <row r="118" spans="1:8" x14ac:dyDescent="0.2">
      <c r="A118" s="36" t="s">
        <v>30</v>
      </c>
      <c r="B118" s="249" t="s">
        <v>98</v>
      </c>
      <c r="C118" s="250"/>
      <c r="D118" s="250"/>
      <c r="E118" s="250"/>
      <c r="F118" s="13">
        <v>0</v>
      </c>
      <c r="G118" s="37">
        <f>ROUND(G133*F118,2)</f>
        <v>0</v>
      </c>
      <c r="H118" s="5"/>
    </row>
    <row r="119" spans="1:8" x14ac:dyDescent="0.2">
      <c r="A119" s="23" t="s">
        <v>31</v>
      </c>
      <c r="B119" s="236" t="s">
        <v>99</v>
      </c>
      <c r="C119" s="237"/>
      <c r="D119" s="237"/>
      <c r="E119" s="237"/>
      <c r="F119" s="14">
        <v>0</v>
      </c>
      <c r="G119" s="24">
        <f>ROUND(((G133+G118)*F119),2)</f>
        <v>0</v>
      </c>
      <c r="H119" s="5"/>
    </row>
    <row r="120" spans="1:8" x14ac:dyDescent="0.2">
      <c r="A120" s="23" t="s">
        <v>32</v>
      </c>
      <c r="B120" s="330" t="s">
        <v>100</v>
      </c>
      <c r="C120" s="331"/>
      <c r="D120" s="331"/>
      <c r="E120" s="331"/>
      <c r="F120" s="14"/>
      <c r="G120" s="24"/>
      <c r="H120" s="5"/>
    </row>
    <row r="121" spans="1:8" x14ac:dyDescent="0.2">
      <c r="A121" s="23" t="s">
        <v>104</v>
      </c>
      <c r="B121" s="236" t="s">
        <v>101</v>
      </c>
      <c r="C121" s="237"/>
      <c r="D121" s="237"/>
      <c r="E121" s="237"/>
      <c r="F121" s="14">
        <v>0</v>
      </c>
      <c r="G121" s="24">
        <f ca="1">ROUND(G$137*F121,2)</f>
        <v>0</v>
      </c>
      <c r="H121" s="5"/>
    </row>
    <row r="122" spans="1:8" s="3" customFormat="1" x14ac:dyDescent="0.2">
      <c r="A122" s="23" t="s">
        <v>105</v>
      </c>
      <c r="B122" s="236" t="s">
        <v>102</v>
      </c>
      <c r="C122" s="237"/>
      <c r="D122" s="237"/>
      <c r="E122" s="237"/>
      <c r="F122" s="14">
        <v>0</v>
      </c>
      <c r="G122" s="24">
        <f ca="1">ROUND(G$137*F122,2)</f>
        <v>0</v>
      </c>
      <c r="H122" s="5"/>
    </row>
    <row r="123" spans="1:8" s="3" customFormat="1" x14ac:dyDescent="0.2">
      <c r="A123" s="23" t="s">
        <v>106</v>
      </c>
      <c r="B123" s="236" t="s">
        <v>103</v>
      </c>
      <c r="C123" s="237"/>
      <c r="D123" s="237"/>
      <c r="E123" s="237"/>
      <c r="F123" s="14">
        <v>0</v>
      </c>
      <c r="G123" s="24">
        <f t="shared" ref="G123:G124" ca="1" si="4">ROUND(G$137*F123,2)</f>
        <v>0</v>
      </c>
      <c r="H123" s="5"/>
    </row>
    <row r="124" spans="1:8" x14ac:dyDescent="0.2">
      <c r="A124" s="23" t="s">
        <v>240</v>
      </c>
      <c r="B124" s="236" t="s">
        <v>141</v>
      </c>
      <c r="C124" s="237"/>
      <c r="D124" s="237"/>
      <c r="E124" s="237"/>
      <c r="F124" s="14">
        <v>0</v>
      </c>
      <c r="G124" s="24">
        <f t="shared" ca="1" si="4"/>
        <v>0</v>
      </c>
      <c r="H124" s="5"/>
    </row>
    <row r="125" spans="1:8" x14ac:dyDescent="0.2">
      <c r="A125" s="23"/>
      <c r="B125" s="234" t="s">
        <v>118</v>
      </c>
      <c r="C125" s="235"/>
      <c r="D125" s="235"/>
      <c r="E125" s="235"/>
      <c r="F125" s="51">
        <f>SUM(F121:F124)</f>
        <v>0</v>
      </c>
      <c r="G125" s="52">
        <f ca="1">SUM(G121:G124)</f>
        <v>0</v>
      </c>
      <c r="H125" s="5">
        <f ca="1">ROUND(G137*F125,2)</f>
        <v>0</v>
      </c>
    </row>
    <row r="126" spans="1:8" x14ac:dyDescent="0.2">
      <c r="A126" s="224" t="s">
        <v>115</v>
      </c>
      <c r="B126" s="225"/>
      <c r="C126" s="225"/>
      <c r="D126" s="225"/>
      <c r="E126" s="225"/>
      <c r="F126" s="46">
        <f>SUM(F118,F119,F125)</f>
        <v>0</v>
      </c>
      <c r="G126" s="47">
        <f ca="1">SUM(G118:G124)</f>
        <v>0</v>
      </c>
      <c r="H126" s="5"/>
    </row>
    <row r="127" spans="1:8" x14ac:dyDescent="0.2">
      <c r="A127" s="230" t="s">
        <v>108</v>
      </c>
      <c r="B127" s="231"/>
      <c r="C127" s="231"/>
      <c r="D127" s="231"/>
      <c r="E127" s="231"/>
      <c r="F127" s="232"/>
      <c r="G127" s="233"/>
      <c r="H127" s="5"/>
    </row>
    <row r="128" spans="1:8" x14ac:dyDescent="0.2">
      <c r="A128" s="40" t="s">
        <v>30</v>
      </c>
      <c r="B128" s="238" t="s">
        <v>109</v>
      </c>
      <c r="C128" s="239"/>
      <c r="D128" s="239"/>
      <c r="E128" s="239"/>
      <c r="F128" s="240"/>
      <c r="G128" s="41">
        <f>G34</f>
        <v>0</v>
      </c>
      <c r="H128" s="5"/>
    </row>
    <row r="129" spans="1:8" x14ac:dyDescent="0.2">
      <c r="A129" s="42" t="s">
        <v>31</v>
      </c>
      <c r="B129" s="227" t="s">
        <v>110</v>
      </c>
      <c r="C129" s="228"/>
      <c r="D129" s="228"/>
      <c r="E129" s="228"/>
      <c r="F129" s="229"/>
      <c r="G129" s="43">
        <f>G68</f>
        <v>0</v>
      </c>
      <c r="H129" s="5"/>
    </row>
    <row r="130" spans="1:8" x14ac:dyDescent="0.2">
      <c r="A130" s="42" t="s">
        <v>32</v>
      </c>
      <c r="B130" s="227" t="s">
        <v>111</v>
      </c>
      <c r="C130" s="228"/>
      <c r="D130" s="228"/>
      <c r="E130" s="228"/>
      <c r="F130" s="229"/>
      <c r="G130" s="43">
        <f>G77</f>
        <v>0</v>
      </c>
      <c r="H130" s="5"/>
    </row>
    <row r="131" spans="1:8" x14ac:dyDescent="0.2">
      <c r="A131" s="42" t="s">
        <v>33</v>
      </c>
      <c r="B131" s="227" t="s">
        <v>77</v>
      </c>
      <c r="C131" s="228"/>
      <c r="D131" s="228"/>
      <c r="E131" s="228"/>
      <c r="F131" s="229"/>
      <c r="G131" s="43">
        <f>G106</f>
        <v>0</v>
      </c>
      <c r="H131" s="5"/>
    </row>
    <row r="132" spans="1:8" x14ac:dyDescent="0.2">
      <c r="A132" s="42" t="s">
        <v>34</v>
      </c>
      <c r="B132" s="227" t="s">
        <v>112</v>
      </c>
      <c r="C132" s="228"/>
      <c r="D132" s="228"/>
      <c r="E132" s="228"/>
      <c r="F132" s="229"/>
      <c r="G132" s="43">
        <f>G115</f>
        <v>0</v>
      </c>
      <c r="H132" s="5"/>
    </row>
    <row r="133" spans="1:8" x14ac:dyDescent="0.2">
      <c r="A133" s="42"/>
      <c r="B133" s="241" t="s">
        <v>114</v>
      </c>
      <c r="C133" s="242"/>
      <c r="D133" s="242"/>
      <c r="E133" s="242"/>
      <c r="F133" s="243"/>
      <c r="G133" s="43">
        <f>SUM(G128:G132)</f>
        <v>0</v>
      </c>
      <c r="H133" s="5"/>
    </row>
    <row r="134" spans="1:8" x14ac:dyDescent="0.2">
      <c r="A134" s="42" t="s">
        <v>35</v>
      </c>
      <c r="B134" s="244" t="s">
        <v>113</v>
      </c>
      <c r="C134" s="245"/>
      <c r="D134" s="245"/>
      <c r="E134" s="245"/>
      <c r="F134" s="246"/>
      <c r="G134" s="43">
        <f ca="1">G126</f>
        <v>0</v>
      </c>
      <c r="H134" s="5"/>
    </row>
    <row r="135" spans="1:8" x14ac:dyDescent="0.2">
      <c r="A135" s="224" t="s">
        <v>107</v>
      </c>
      <c r="B135" s="225"/>
      <c r="C135" s="225"/>
      <c r="D135" s="225"/>
      <c r="E135" s="225"/>
      <c r="F135" s="226"/>
      <c r="G135" s="22">
        <f ca="1">SUM(G133:G134)</f>
        <v>0</v>
      </c>
      <c r="H135" s="5">
        <f ca="1">SUM(G128:G134)-G133</f>
        <v>0</v>
      </c>
    </row>
    <row r="136" spans="1:8" x14ac:dyDescent="0.2">
      <c r="A136" s="332" t="s">
        <v>14</v>
      </c>
      <c r="B136" s="333"/>
      <c r="C136" s="333"/>
      <c r="D136" s="333"/>
      <c r="E136" s="333"/>
      <c r="F136" s="333"/>
      <c r="G136" s="334"/>
      <c r="H136" s="5"/>
    </row>
    <row r="137" spans="1:8" x14ac:dyDescent="0.2">
      <c r="A137" s="62"/>
      <c r="B137" s="63" t="s">
        <v>116</v>
      </c>
      <c r="C137" s="63"/>
      <c r="D137" s="63"/>
      <c r="E137" s="63"/>
      <c r="F137" s="64"/>
      <c r="G137" s="65">
        <f ca="1">G135</f>
        <v>0</v>
      </c>
      <c r="H137" s="5"/>
    </row>
    <row r="138" spans="1:8" x14ac:dyDescent="0.2">
      <c r="A138" s="66"/>
      <c r="B138" s="67" t="s">
        <v>117</v>
      </c>
      <c r="C138" s="67"/>
      <c r="D138" s="67"/>
      <c r="E138" s="67"/>
      <c r="F138" s="68">
        <f>F21</f>
        <v>2</v>
      </c>
      <c r="G138" s="69">
        <f ca="1">G137*F138</f>
        <v>0</v>
      </c>
      <c r="H138" s="5"/>
    </row>
    <row r="139" spans="1:8" s="7" customFormat="1" x14ac:dyDescent="0.2">
      <c r="A139" s="74"/>
      <c r="B139" s="335" t="s">
        <v>15</v>
      </c>
      <c r="C139" s="335"/>
      <c r="D139" s="335"/>
      <c r="E139" s="335"/>
      <c r="F139" s="70">
        <f>F22</f>
        <v>1</v>
      </c>
      <c r="G139" s="71">
        <f ca="1">G138*F139</f>
        <v>0</v>
      </c>
      <c r="H139" s="5"/>
    </row>
    <row r="140" spans="1:8" s="7" customFormat="1" ht="13.5" thickBot="1" x14ac:dyDescent="0.25">
      <c r="A140" s="75"/>
      <c r="B140" s="328" t="s">
        <v>153</v>
      </c>
      <c r="C140" s="328"/>
      <c r="D140" s="328"/>
      <c r="E140" s="328"/>
      <c r="F140" s="72">
        <v>12</v>
      </c>
      <c r="G140" s="73">
        <f ca="1">G139*F140</f>
        <v>0</v>
      </c>
      <c r="H140" s="5"/>
    </row>
    <row r="141" spans="1:8" x14ac:dyDescent="0.2">
      <c r="F141" s="79"/>
    </row>
    <row r="148" spans="7:7" x14ac:dyDescent="0.2">
      <c r="G148" s="61"/>
    </row>
  </sheetData>
  <mergeCells count="143">
    <mergeCell ref="A136:G136"/>
    <mergeCell ref="B139:E139"/>
    <mergeCell ref="B140:E140"/>
    <mergeCell ref="B130:F130"/>
    <mergeCell ref="B131:F131"/>
    <mergeCell ref="B132:F132"/>
    <mergeCell ref="B133:F133"/>
    <mergeCell ref="B134:F134"/>
    <mergeCell ref="A135:F135"/>
    <mergeCell ref="B124:E124"/>
    <mergeCell ref="B125:E125"/>
    <mergeCell ref="A126:E126"/>
    <mergeCell ref="A127:G127"/>
    <mergeCell ref="B128:F128"/>
    <mergeCell ref="B129:F129"/>
    <mergeCell ref="A116:G116"/>
    <mergeCell ref="B118:E118"/>
    <mergeCell ref="B119:E119"/>
    <mergeCell ref="B120:E120"/>
    <mergeCell ref="B121:E121"/>
    <mergeCell ref="B122:E122"/>
    <mergeCell ref="B123:E123"/>
    <mergeCell ref="B102:E102"/>
    <mergeCell ref="B103:E103"/>
    <mergeCell ref="B104:E104"/>
    <mergeCell ref="A106:F106"/>
    <mergeCell ref="A107:G107"/>
    <mergeCell ref="A115:F115"/>
    <mergeCell ref="A93:G93"/>
    <mergeCell ref="B94:E94"/>
    <mergeCell ref="A100:E100"/>
    <mergeCell ref="A101:G101"/>
    <mergeCell ref="B114:D114"/>
    <mergeCell ref="A96:E96"/>
    <mergeCell ref="A97:G97"/>
    <mergeCell ref="B98:E98"/>
    <mergeCell ref="B105:E105"/>
    <mergeCell ref="B95:E95"/>
    <mergeCell ref="B99:E99"/>
    <mergeCell ref="A87:G87"/>
    <mergeCell ref="B88:E88"/>
    <mergeCell ref="B89:E89"/>
    <mergeCell ref="B90:E90"/>
    <mergeCell ref="B91:E91"/>
    <mergeCell ref="A92:E92"/>
    <mergeCell ref="B81:E81"/>
    <mergeCell ref="B82:E82"/>
    <mergeCell ref="B83:E83"/>
    <mergeCell ref="B84:E84"/>
    <mergeCell ref="B85:E85"/>
    <mergeCell ref="A86:E86"/>
    <mergeCell ref="B75:E75"/>
    <mergeCell ref="B76:E76"/>
    <mergeCell ref="A77:E77"/>
    <mergeCell ref="A78:G78"/>
    <mergeCell ref="A79:G79"/>
    <mergeCell ref="B80:E80"/>
    <mergeCell ref="A68:F68"/>
    <mergeCell ref="A69:G69"/>
    <mergeCell ref="B71:E71"/>
    <mergeCell ref="B72:E72"/>
    <mergeCell ref="B73:E73"/>
    <mergeCell ref="B74:E74"/>
    <mergeCell ref="B60:D60"/>
    <mergeCell ref="A63:F63"/>
    <mergeCell ref="A64:G64"/>
    <mergeCell ref="B65:E65"/>
    <mergeCell ref="B66:E66"/>
    <mergeCell ref="B67:F67"/>
    <mergeCell ref="B55:D55"/>
    <mergeCell ref="B56:D56"/>
    <mergeCell ref="B57:D57"/>
    <mergeCell ref="B58:D58"/>
    <mergeCell ref="B59:D59"/>
    <mergeCell ref="B62:D62"/>
    <mergeCell ref="B61:D61"/>
    <mergeCell ref="B49:E49"/>
    <mergeCell ref="B50:E50"/>
    <mergeCell ref="A51:E51"/>
    <mergeCell ref="A52:G52"/>
    <mergeCell ref="B53:D53"/>
    <mergeCell ref="B54:D54"/>
    <mergeCell ref="B43:E43"/>
    <mergeCell ref="B44:E44"/>
    <mergeCell ref="B45:E45"/>
    <mergeCell ref="B46:E46"/>
    <mergeCell ref="B47:E47"/>
    <mergeCell ref="B48:E48"/>
    <mergeCell ref="A36:G36"/>
    <mergeCell ref="B37:E37"/>
    <mergeCell ref="B38:E38"/>
    <mergeCell ref="B39:E39"/>
    <mergeCell ref="A41:E41"/>
    <mergeCell ref="A42:G42"/>
    <mergeCell ref="B31:E31"/>
    <mergeCell ref="B32:E32"/>
    <mergeCell ref="B33:E33"/>
    <mergeCell ref="A34:F34"/>
    <mergeCell ref="A35:G35"/>
    <mergeCell ref="A25:G25"/>
    <mergeCell ref="B26:E26"/>
    <mergeCell ref="B27:E27"/>
    <mergeCell ref="B28:E28"/>
    <mergeCell ref="B29:E29"/>
    <mergeCell ref="B30:E30"/>
    <mergeCell ref="A22:E22"/>
    <mergeCell ref="F22:G22"/>
    <mergeCell ref="A23:E23"/>
    <mergeCell ref="F23:G23"/>
    <mergeCell ref="A24:G24"/>
    <mergeCell ref="A19:E19"/>
    <mergeCell ref="F19:G19"/>
    <mergeCell ref="A20:E20"/>
    <mergeCell ref="F20:G20"/>
    <mergeCell ref="A21:E21"/>
    <mergeCell ref="F21:G21"/>
    <mergeCell ref="A16:E16"/>
    <mergeCell ref="F16:G16"/>
    <mergeCell ref="A17:E17"/>
    <mergeCell ref="F17:G17"/>
    <mergeCell ref="A18:E18"/>
    <mergeCell ref="F18:G18"/>
    <mergeCell ref="A14:G14"/>
    <mergeCell ref="A15:E15"/>
    <mergeCell ref="F15:G15"/>
    <mergeCell ref="A7:E7"/>
    <mergeCell ref="F7:G7"/>
    <mergeCell ref="A8:G9"/>
    <mergeCell ref="A10:E10"/>
    <mergeCell ref="F10:G10"/>
    <mergeCell ref="A11:E11"/>
    <mergeCell ref="F11:G11"/>
    <mergeCell ref="A1:G1"/>
    <mergeCell ref="A2:C2"/>
    <mergeCell ref="A3:G4"/>
    <mergeCell ref="A5:G5"/>
    <mergeCell ref="A6:E6"/>
    <mergeCell ref="F6:G6"/>
    <mergeCell ref="A12:E12"/>
    <mergeCell ref="F12:G12"/>
    <mergeCell ref="A13:E13"/>
    <mergeCell ref="F13:G13"/>
    <mergeCell ref="F2:G2"/>
  </mergeCells>
  <printOptions horizontalCentered="1"/>
  <pageMargins left="0.98425196850393704" right="0.98425196850393704" top="0.47244094488188981" bottom="0.59055118110236227" header="0.23622047244094491" footer="0.19685039370078741"/>
  <pageSetup paperSize="9" scale="85" firstPageNumber="0" fitToHeight="2" orientation="portrait" r:id="rId1"/>
  <headerFooter>
    <oddHeader>&amp;R&amp;9Planilha MODELO</oddHeader>
    <oddFooter>&amp;C&amp;A - Pág. &amp;P</oddFooter>
  </headerFooter>
  <rowBreaks count="1" manualBreakCount="1">
    <brk id="68" max="6" man="1"/>
  </rowBreaks>
  <ignoredErrors>
    <ignoredError sqref="G59" 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48"/>
  <sheetViews>
    <sheetView windowProtection="1" view="pageBreakPreview" topLeftCell="A97" zoomScaleNormal="100" zoomScaleSheetLayoutView="100" zoomScalePageLayoutView="85" workbookViewId="0">
      <selection activeCell="F100" sqref="F100"/>
    </sheetView>
  </sheetViews>
  <sheetFormatPr defaultColWidth="9.140625" defaultRowHeight="12.75" x14ac:dyDescent="0.2"/>
  <cols>
    <col min="1" max="1" width="4.7109375" style="1" customWidth="1"/>
    <col min="2" max="7" width="13.7109375" style="1" customWidth="1"/>
    <col min="8" max="16381" width="9.140625" style="1"/>
    <col min="16382" max="16384" width="17" style="1" customWidth="1"/>
  </cols>
  <sheetData>
    <row r="1" spans="1:8" ht="13.5" thickBot="1" x14ac:dyDescent="0.25">
      <c r="A1" s="285" t="s">
        <v>0</v>
      </c>
      <c r="B1" s="285"/>
      <c r="C1" s="285"/>
      <c r="D1" s="285"/>
      <c r="E1" s="285"/>
      <c r="F1" s="285"/>
      <c r="G1" s="285"/>
    </row>
    <row r="2" spans="1:8" ht="18.75" customHeight="1" x14ac:dyDescent="0.2">
      <c r="A2" s="304" t="s">
        <v>231</v>
      </c>
      <c r="B2" s="305"/>
      <c r="C2" s="305"/>
      <c r="D2" s="76"/>
      <c r="E2" s="76"/>
      <c r="F2" s="302"/>
      <c r="G2" s="303"/>
    </row>
    <row r="3" spans="1:8" ht="12.75" customHeight="1" x14ac:dyDescent="0.2">
      <c r="A3" s="290" t="s">
        <v>216</v>
      </c>
      <c r="B3" s="291"/>
      <c r="C3" s="291"/>
      <c r="D3" s="291"/>
      <c r="E3" s="291"/>
      <c r="F3" s="291"/>
      <c r="G3" s="292"/>
    </row>
    <row r="4" spans="1:8" ht="13.5" thickBot="1" x14ac:dyDescent="0.25">
      <c r="A4" s="293"/>
      <c r="B4" s="294"/>
      <c r="C4" s="294"/>
      <c r="D4" s="294"/>
      <c r="E4" s="294"/>
      <c r="F4" s="294"/>
      <c r="G4" s="295"/>
    </row>
    <row r="5" spans="1:8" ht="12.75" customHeight="1" x14ac:dyDescent="0.2">
      <c r="A5" s="286" t="s">
        <v>1</v>
      </c>
      <c r="B5" s="287"/>
      <c r="C5" s="287"/>
      <c r="D5" s="287"/>
      <c r="E5" s="287"/>
      <c r="F5" s="288"/>
      <c r="G5" s="289"/>
    </row>
    <row r="6" spans="1:8" ht="12.75" customHeight="1" x14ac:dyDescent="0.2">
      <c r="A6" s="298" t="s">
        <v>19</v>
      </c>
      <c r="B6" s="299"/>
      <c r="C6" s="299"/>
      <c r="D6" s="299"/>
      <c r="E6" s="300"/>
      <c r="F6" s="301"/>
      <c r="G6" s="297"/>
    </row>
    <row r="7" spans="1:8" ht="12.75" customHeight="1" x14ac:dyDescent="0.2">
      <c r="A7" s="298" t="s">
        <v>2</v>
      </c>
      <c r="B7" s="299"/>
      <c r="C7" s="299"/>
      <c r="D7" s="299"/>
      <c r="E7" s="300"/>
      <c r="F7" s="296" t="s">
        <v>232</v>
      </c>
      <c r="G7" s="297"/>
    </row>
    <row r="8" spans="1:8" ht="12.75" customHeight="1" x14ac:dyDescent="0.2">
      <c r="A8" s="310" t="s">
        <v>239</v>
      </c>
      <c r="B8" s="311"/>
      <c r="C8" s="311"/>
      <c r="D8" s="311"/>
      <c r="E8" s="311"/>
      <c r="F8" s="311"/>
      <c r="G8" s="312"/>
    </row>
    <row r="9" spans="1:8" ht="27" customHeight="1" x14ac:dyDescent="0.2">
      <c r="A9" s="313"/>
      <c r="B9" s="314"/>
      <c r="C9" s="314"/>
      <c r="D9" s="314"/>
      <c r="E9" s="314"/>
      <c r="F9" s="314"/>
      <c r="G9" s="315"/>
    </row>
    <row r="10" spans="1:8" x14ac:dyDescent="0.2">
      <c r="A10" s="274" t="s">
        <v>25</v>
      </c>
      <c r="B10" s="275"/>
      <c r="C10" s="275"/>
      <c r="D10" s="275"/>
      <c r="E10" s="276"/>
      <c r="F10" s="277">
        <v>2024</v>
      </c>
      <c r="G10" s="278"/>
    </row>
    <row r="11" spans="1:8" x14ac:dyDescent="0.2">
      <c r="A11" s="274" t="s">
        <v>3</v>
      </c>
      <c r="B11" s="275"/>
      <c r="C11" s="275"/>
      <c r="D11" s="275"/>
      <c r="E11" s="276"/>
      <c r="F11" s="277" t="s">
        <v>184</v>
      </c>
      <c r="G11" s="278"/>
    </row>
    <row r="12" spans="1:8" x14ac:dyDescent="0.2">
      <c r="A12" s="274" t="s">
        <v>4</v>
      </c>
      <c r="B12" s="275"/>
      <c r="C12" s="275"/>
      <c r="D12" s="275"/>
      <c r="E12" s="276"/>
      <c r="F12" s="277" t="s">
        <v>125</v>
      </c>
      <c r="G12" s="278"/>
    </row>
    <row r="13" spans="1:8" x14ac:dyDescent="0.2">
      <c r="A13" s="274" t="s">
        <v>5</v>
      </c>
      <c r="B13" s="275"/>
      <c r="C13" s="275"/>
      <c r="D13" s="275"/>
      <c r="E13" s="276"/>
      <c r="F13" s="277" t="s">
        <v>129</v>
      </c>
      <c r="G13" s="278"/>
    </row>
    <row r="14" spans="1:8" x14ac:dyDescent="0.2">
      <c r="A14" s="230" t="s">
        <v>6</v>
      </c>
      <c r="B14" s="231"/>
      <c r="C14" s="231"/>
      <c r="D14" s="231"/>
      <c r="E14" s="231"/>
      <c r="F14" s="232"/>
      <c r="G14" s="233"/>
    </row>
    <row r="15" spans="1:8" x14ac:dyDescent="0.2">
      <c r="A15" s="274" t="s">
        <v>7</v>
      </c>
      <c r="B15" s="275"/>
      <c r="C15" s="275"/>
      <c r="D15" s="275"/>
      <c r="E15" s="276"/>
      <c r="F15" s="306">
        <v>0</v>
      </c>
      <c r="G15" s="307"/>
    </row>
    <row r="16" spans="1:8" x14ac:dyDescent="0.2">
      <c r="A16" s="274" t="s">
        <v>8</v>
      </c>
      <c r="B16" s="275"/>
      <c r="C16" s="275"/>
      <c r="D16" s="275"/>
      <c r="E16" s="276"/>
      <c r="F16" s="279" t="s">
        <v>183</v>
      </c>
      <c r="G16" s="280"/>
      <c r="H16" s="3"/>
    </row>
    <row r="17" spans="1:8" x14ac:dyDescent="0.2">
      <c r="A17" s="274" t="s">
        <v>24</v>
      </c>
      <c r="B17" s="275"/>
      <c r="C17" s="275"/>
      <c r="D17" s="275"/>
      <c r="E17" s="276"/>
      <c r="F17" s="279"/>
      <c r="G17" s="280"/>
      <c r="H17" s="3"/>
    </row>
    <row r="18" spans="1:8" x14ac:dyDescent="0.2">
      <c r="A18" s="274" t="s">
        <v>9</v>
      </c>
      <c r="B18" s="275"/>
      <c r="C18" s="275"/>
      <c r="D18" s="275"/>
      <c r="E18" s="276"/>
      <c r="F18" s="308">
        <v>0</v>
      </c>
      <c r="G18" s="309"/>
    </row>
    <row r="19" spans="1:8" ht="12.75" customHeight="1" x14ac:dyDescent="0.2">
      <c r="A19" s="298" t="s">
        <v>10</v>
      </c>
      <c r="B19" s="299"/>
      <c r="C19" s="299"/>
      <c r="D19" s="299"/>
      <c r="E19" s="300"/>
      <c r="F19" s="282"/>
      <c r="G19" s="283"/>
    </row>
    <row r="20" spans="1:8" x14ac:dyDescent="0.2">
      <c r="A20" s="274" t="s">
        <v>20</v>
      </c>
      <c r="B20" s="275"/>
      <c r="C20" s="275"/>
      <c r="D20" s="275"/>
      <c r="E20" s="276"/>
      <c r="F20" s="321" t="s">
        <v>187</v>
      </c>
      <c r="G20" s="322"/>
    </row>
    <row r="21" spans="1:8" ht="12.75" customHeight="1" x14ac:dyDescent="0.2">
      <c r="A21" s="298" t="s">
        <v>21</v>
      </c>
      <c r="B21" s="299"/>
      <c r="C21" s="299"/>
      <c r="D21" s="299"/>
      <c r="E21" s="300"/>
      <c r="F21" s="319">
        <v>2</v>
      </c>
      <c r="G21" s="320"/>
    </row>
    <row r="22" spans="1:8" ht="12.75" customHeight="1" x14ac:dyDescent="0.2">
      <c r="A22" s="298" t="s">
        <v>22</v>
      </c>
      <c r="B22" s="299"/>
      <c r="C22" s="299"/>
      <c r="D22" s="299"/>
      <c r="E22" s="300"/>
      <c r="F22" s="319">
        <v>12</v>
      </c>
      <c r="G22" s="320"/>
    </row>
    <row r="23" spans="1:8" ht="12.75" customHeight="1" x14ac:dyDescent="0.2">
      <c r="A23" s="298" t="s">
        <v>23</v>
      </c>
      <c r="B23" s="299"/>
      <c r="C23" s="299"/>
      <c r="D23" s="299"/>
      <c r="E23" s="300"/>
      <c r="F23" s="317" t="s">
        <v>186</v>
      </c>
      <c r="G23" s="318"/>
    </row>
    <row r="24" spans="1:8" ht="12.75" customHeight="1" x14ac:dyDescent="0.2">
      <c r="A24" s="323" t="s">
        <v>195</v>
      </c>
      <c r="B24" s="301"/>
      <c r="C24" s="301"/>
      <c r="D24" s="301"/>
      <c r="E24" s="301"/>
      <c r="F24" s="301"/>
      <c r="G24" s="297"/>
    </row>
    <row r="25" spans="1:8" x14ac:dyDescent="0.2">
      <c r="A25" s="230" t="s">
        <v>11</v>
      </c>
      <c r="B25" s="231"/>
      <c r="C25" s="231"/>
      <c r="D25" s="231"/>
      <c r="E25" s="231"/>
      <c r="F25" s="232"/>
      <c r="G25" s="233"/>
    </row>
    <row r="26" spans="1:8" x14ac:dyDescent="0.2">
      <c r="A26" s="16">
        <v>1</v>
      </c>
      <c r="B26" s="324" t="s">
        <v>29</v>
      </c>
      <c r="C26" s="324"/>
      <c r="D26" s="324"/>
      <c r="E26" s="324"/>
      <c r="F26" s="140" t="s">
        <v>119</v>
      </c>
      <c r="G26" s="17" t="s">
        <v>12</v>
      </c>
    </row>
    <row r="27" spans="1:8" x14ac:dyDescent="0.2">
      <c r="A27" s="18" t="s">
        <v>30</v>
      </c>
      <c r="B27" s="325" t="s">
        <v>130</v>
      </c>
      <c r="C27" s="325"/>
      <c r="D27" s="325"/>
      <c r="E27" s="325"/>
      <c r="F27" s="20">
        <v>1</v>
      </c>
      <c r="G27" s="21">
        <f>F18*F27</f>
        <v>0</v>
      </c>
      <c r="H27" s="4"/>
    </row>
    <row r="28" spans="1:8" x14ac:dyDescent="0.2">
      <c r="A28" s="18" t="s">
        <v>31</v>
      </c>
      <c r="B28" s="281" t="s">
        <v>26</v>
      </c>
      <c r="C28" s="281"/>
      <c r="D28" s="281"/>
      <c r="E28" s="281"/>
      <c r="F28" s="57">
        <v>0</v>
      </c>
      <c r="G28" s="21">
        <f>ROUND(F18*F28,2)</f>
        <v>0</v>
      </c>
      <c r="H28" s="4"/>
    </row>
    <row r="29" spans="1:8" x14ac:dyDescent="0.2">
      <c r="A29" s="18" t="s">
        <v>32</v>
      </c>
      <c r="B29" s="281" t="s">
        <v>27</v>
      </c>
      <c r="C29" s="281"/>
      <c r="D29" s="281"/>
      <c r="E29" s="281"/>
      <c r="F29" s="57">
        <v>0</v>
      </c>
      <c r="G29" s="21">
        <f>ROUND(G27*F29,2)</f>
        <v>0</v>
      </c>
      <c r="H29" s="4"/>
    </row>
    <row r="30" spans="1:8" x14ac:dyDescent="0.2">
      <c r="A30" s="18" t="s">
        <v>33</v>
      </c>
      <c r="B30" s="281" t="s">
        <v>126</v>
      </c>
      <c r="C30" s="281"/>
      <c r="D30" s="281"/>
      <c r="E30" s="281"/>
      <c r="F30" s="20">
        <f>ROUND((ROUND((7*15.22),2)/52.5)*60,2)*0</f>
        <v>0</v>
      </c>
      <c r="G30" s="144">
        <f>ROUND(ROUND(ROUND((SUM(G27:G29))/220,2)*0.2,2)*F30,2)</f>
        <v>0</v>
      </c>
      <c r="H30" s="4"/>
    </row>
    <row r="31" spans="1:8" x14ac:dyDescent="0.2">
      <c r="A31" s="18" t="s">
        <v>34</v>
      </c>
      <c r="B31" s="281" t="s">
        <v>13</v>
      </c>
      <c r="C31" s="281"/>
      <c r="D31" s="281"/>
      <c r="E31" s="281"/>
      <c r="F31" s="102">
        <f>ROUND(SUM(F30)/25*5,2)*0</f>
        <v>0</v>
      </c>
      <c r="G31" s="21">
        <f>ROUND((F18/220*0.2)*F31,2)</f>
        <v>0</v>
      </c>
      <c r="H31" s="4"/>
    </row>
    <row r="32" spans="1:8" x14ac:dyDescent="0.2">
      <c r="A32" s="18" t="s">
        <v>35</v>
      </c>
      <c r="B32" s="281" t="s">
        <v>131</v>
      </c>
      <c r="C32" s="281"/>
      <c r="D32" s="281"/>
      <c r="E32" s="281"/>
      <c r="F32" s="57">
        <v>0</v>
      </c>
      <c r="G32" s="21">
        <v>0</v>
      </c>
      <c r="H32" s="4"/>
    </row>
    <row r="33" spans="1:8" x14ac:dyDescent="0.2">
      <c r="A33" s="18" t="s">
        <v>36</v>
      </c>
      <c r="B33" s="281" t="s">
        <v>131</v>
      </c>
      <c r="C33" s="281"/>
      <c r="D33" s="281"/>
      <c r="E33" s="281"/>
      <c r="F33" s="57">
        <v>0</v>
      </c>
      <c r="G33" s="21">
        <v>0</v>
      </c>
    </row>
    <row r="34" spans="1:8" x14ac:dyDescent="0.2">
      <c r="A34" s="265" t="s">
        <v>46</v>
      </c>
      <c r="B34" s="226"/>
      <c r="C34" s="226"/>
      <c r="D34" s="226"/>
      <c r="E34" s="226"/>
      <c r="F34" s="316"/>
      <c r="G34" s="22">
        <f>SUM(G27:G33)</f>
        <v>0</v>
      </c>
    </row>
    <row r="35" spans="1:8" x14ac:dyDescent="0.2">
      <c r="A35" s="230" t="s">
        <v>38</v>
      </c>
      <c r="B35" s="231"/>
      <c r="C35" s="231"/>
      <c r="D35" s="231"/>
      <c r="E35" s="231"/>
      <c r="F35" s="232"/>
      <c r="G35" s="233"/>
    </row>
    <row r="36" spans="1:8" x14ac:dyDescent="0.2">
      <c r="A36" s="266" t="s">
        <v>44</v>
      </c>
      <c r="B36" s="267"/>
      <c r="C36" s="267"/>
      <c r="D36" s="267"/>
      <c r="E36" s="267"/>
      <c r="F36" s="267"/>
      <c r="G36" s="268"/>
      <c r="H36" s="5"/>
    </row>
    <row r="37" spans="1:8" s="2" customFormat="1" x14ac:dyDescent="0.2">
      <c r="A37" s="23" t="s">
        <v>30</v>
      </c>
      <c r="B37" s="249" t="s">
        <v>39</v>
      </c>
      <c r="C37" s="250"/>
      <c r="D37" s="250"/>
      <c r="E37" s="250"/>
      <c r="F37" s="14">
        <v>0</v>
      </c>
      <c r="G37" s="24">
        <f>ROUND(G$34*F37,2)</f>
        <v>0</v>
      </c>
      <c r="H37" s="142"/>
    </row>
    <row r="38" spans="1:8" x14ac:dyDescent="0.2">
      <c r="A38" s="25" t="s">
        <v>31</v>
      </c>
      <c r="B38" s="256" t="s">
        <v>40</v>
      </c>
      <c r="C38" s="257"/>
      <c r="D38" s="257"/>
      <c r="E38" s="257"/>
      <c r="F38" s="15">
        <f>ROUND((1/11)+(1/11)/3, 3)*0</f>
        <v>0</v>
      </c>
      <c r="G38" s="26">
        <f>ROUND(G$34*F38,2)</f>
        <v>0</v>
      </c>
      <c r="H38" s="5"/>
    </row>
    <row r="39" spans="1:8" x14ac:dyDescent="0.2">
      <c r="A39" s="27"/>
      <c r="B39" s="284" t="s">
        <v>43</v>
      </c>
      <c r="C39" s="284"/>
      <c r="D39" s="284"/>
      <c r="E39" s="284"/>
      <c r="F39" s="28">
        <f>SUM(F37:F38)</f>
        <v>0</v>
      </c>
      <c r="G39" s="24"/>
      <c r="H39" s="5"/>
    </row>
    <row r="40" spans="1:8" x14ac:dyDescent="0.2">
      <c r="A40" s="29" t="s">
        <v>32</v>
      </c>
      <c r="B40" s="30" t="s">
        <v>41</v>
      </c>
      <c r="C40" s="31"/>
      <c r="D40" s="31"/>
      <c r="E40" s="31"/>
      <c r="F40" s="32">
        <f>ROUND((F51*F39),4)</f>
        <v>0</v>
      </c>
      <c r="G40" s="33">
        <f>ROUND(G$34*F40,2)</f>
        <v>0</v>
      </c>
      <c r="H40" s="5"/>
    </row>
    <row r="41" spans="1:8" x14ac:dyDescent="0.2">
      <c r="A41" s="265" t="s">
        <v>42</v>
      </c>
      <c r="B41" s="226"/>
      <c r="C41" s="226"/>
      <c r="D41" s="226"/>
      <c r="E41" s="226"/>
      <c r="F41" s="34">
        <f>ROUND(SUM(F39:F40),4)</f>
        <v>0</v>
      </c>
      <c r="G41" s="35">
        <f>SUM(G37:G40)</f>
        <v>0</v>
      </c>
      <c r="H41" s="5">
        <f>ROUND(G34*F41,2)</f>
        <v>0</v>
      </c>
    </row>
    <row r="42" spans="1:8" x14ac:dyDescent="0.2">
      <c r="A42" s="266" t="s">
        <v>45</v>
      </c>
      <c r="B42" s="267"/>
      <c r="C42" s="267"/>
      <c r="D42" s="267"/>
      <c r="E42" s="267"/>
      <c r="F42" s="267"/>
      <c r="G42" s="268"/>
      <c r="H42" s="5"/>
    </row>
    <row r="43" spans="1:8" x14ac:dyDescent="0.2">
      <c r="A43" s="36" t="s">
        <v>30</v>
      </c>
      <c r="B43" s="249" t="s">
        <v>47</v>
      </c>
      <c r="C43" s="250"/>
      <c r="D43" s="250"/>
      <c r="E43" s="250"/>
      <c r="F43" s="13">
        <v>0</v>
      </c>
      <c r="G43" s="37">
        <f t="shared" ref="G43:G50" si="0">ROUND(G$34*F43,2)</f>
        <v>0</v>
      </c>
      <c r="H43" s="5"/>
    </row>
    <row r="44" spans="1:8" x14ac:dyDescent="0.2">
      <c r="A44" s="23" t="s">
        <v>31</v>
      </c>
      <c r="B44" s="236" t="s">
        <v>48</v>
      </c>
      <c r="C44" s="237"/>
      <c r="D44" s="237"/>
      <c r="E44" s="237"/>
      <c r="F44" s="14">
        <v>0</v>
      </c>
      <c r="G44" s="24">
        <f t="shared" si="0"/>
        <v>0</v>
      </c>
      <c r="H44" s="5"/>
    </row>
    <row r="45" spans="1:8" x14ac:dyDescent="0.2">
      <c r="A45" s="23" t="s">
        <v>32</v>
      </c>
      <c r="B45" s="236" t="s">
        <v>49</v>
      </c>
      <c r="C45" s="237"/>
      <c r="D45" s="237"/>
      <c r="E45" s="237"/>
      <c r="F45" s="104">
        <v>0</v>
      </c>
      <c r="G45" s="24">
        <f t="shared" si="0"/>
        <v>0</v>
      </c>
      <c r="H45" s="5"/>
    </row>
    <row r="46" spans="1:8" x14ac:dyDescent="0.2">
      <c r="A46" s="23" t="s">
        <v>33</v>
      </c>
      <c r="B46" s="236" t="s">
        <v>50</v>
      </c>
      <c r="C46" s="237"/>
      <c r="D46" s="237"/>
      <c r="E46" s="237"/>
      <c r="F46" s="14">
        <v>0</v>
      </c>
      <c r="G46" s="24">
        <f t="shared" si="0"/>
        <v>0</v>
      </c>
      <c r="H46" s="5"/>
    </row>
    <row r="47" spans="1:8" x14ac:dyDescent="0.2">
      <c r="A47" s="23" t="s">
        <v>34</v>
      </c>
      <c r="B47" s="236" t="s">
        <v>51</v>
      </c>
      <c r="C47" s="237"/>
      <c r="D47" s="237"/>
      <c r="E47" s="237"/>
      <c r="F47" s="14">
        <v>0</v>
      </c>
      <c r="G47" s="24">
        <f t="shared" si="0"/>
        <v>0</v>
      </c>
      <c r="H47" s="5"/>
    </row>
    <row r="48" spans="1:8" x14ac:dyDescent="0.2">
      <c r="A48" s="23" t="s">
        <v>35</v>
      </c>
      <c r="B48" s="236" t="s">
        <v>52</v>
      </c>
      <c r="C48" s="237"/>
      <c r="D48" s="237"/>
      <c r="E48" s="237"/>
      <c r="F48" s="14">
        <v>0</v>
      </c>
      <c r="G48" s="24">
        <f t="shared" si="0"/>
        <v>0</v>
      </c>
      <c r="H48" s="5"/>
    </row>
    <row r="49" spans="1:8" x14ac:dyDescent="0.2">
      <c r="A49" s="23" t="s">
        <v>36</v>
      </c>
      <c r="B49" s="236" t="s">
        <v>53</v>
      </c>
      <c r="C49" s="237"/>
      <c r="D49" s="237"/>
      <c r="E49" s="237"/>
      <c r="F49" s="14">
        <v>0</v>
      </c>
      <c r="G49" s="24">
        <f t="shared" si="0"/>
        <v>0</v>
      </c>
      <c r="H49" s="5"/>
    </row>
    <row r="50" spans="1:8" x14ac:dyDescent="0.2">
      <c r="A50" s="25" t="s">
        <v>37</v>
      </c>
      <c r="B50" s="256" t="s">
        <v>54</v>
      </c>
      <c r="C50" s="257"/>
      <c r="D50" s="257"/>
      <c r="E50" s="257"/>
      <c r="F50" s="15">
        <v>0</v>
      </c>
      <c r="G50" s="26">
        <f t="shared" si="0"/>
        <v>0</v>
      </c>
      <c r="H50" s="5"/>
    </row>
    <row r="51" spans="1:8" x14ac:dyDescent="0.2">
      <c r="A51" s="265" t="s">
        <v>55</v>
      </c>
      <c r="B51" s="226"/>
      <c r="C51" s="226"/>
      <c r="D51" s="226"/>
      <c r="E51" s="226"/>
      <c r="F51" s="34">
        <f>SUM(F43:F50)</f>
        <v>0</v>
      </c>
      <c r="G51" s="35">
        <f>SUM(G43:G50)</f>
        <v>0</v>
      </c>
      <c r="H51" s="5">
        <f>ROUND(G34*F51,2)</f>
        <v>0</v>
      </c>
    </row>
    <row r="52" spans="1:8" x14ac:dyDescent="0.2">
      <c r="A52" s="266" t="s">
        <v>64</v>
      </c>
      <c r="B52" s="267"/>
      <c r="C52" s="267"/>
      <c r="D52" s="267"/>
      <c r="E52" s="267"/>
      <c r="F52" s="267"/>
      <c r="G52" s="268"/>
      <c r="H52" s="5"/>
    </row>
    <row r="53" spans="1:8" x14ac:dyDescent="0.2">
      <c r="A53" s="36" t="s">
        <v>30</v>
      </c>
      <c r="B53" s="272" t="s">
        <v>56</v>
      </c>
      <c r="C53" s="273"/>
      <c r="D53" s="273"/>
      <c r="E53" s="103">
        <v>0</v>
      </c>
      <c r="F53" s="53">
        <v>1</v>
      </c>
      <c r="G53" s="19">
        <f>IF(ROUND((E53*F53)-(G27*0.06),2)&lt;0,0,ROUND((E53*F53)-(G27*0.06),2))</f>
        <v>0</v>
      </c>
      <c r="H53" s="5"/>
    </row>
    <row r="54" spans="1:8" x14ac:dyDescent="0.2">
      <c r="A54" s="23" t="s">
        <v>57</v>
      </c>
      <c r="B54" s="270" t="s">
        <v>141</v>
      </c>
      <c r="C54" s="271"/>
      <c r="D54" s="271"/>
      <c r="E54" s="115">
        <v>0</v>
      </c>
      <c r="F54" s="54">
        <v>1</v>
      </c>
      <c r="G54" s="21">
        <f>ROUND((E54*F54),2)</f>
        <v>0</v>
      </c>
      <c r="H54" s="5"/>
    </row>
    <row r="55" spans="1:8" x14ac:dyDescent="0.2">
      <c r="A55" s="23" t="s">
        <v>58</v>
      </c>
      <c r="B55" s="270" t="s">
        <v>141</v>
      </c>
      <c r="C55" s="271"/>
      <c r="D55" s="271"/>
      <c r="E55" s="115">
        <v>0</v>
      </c>
      <c r="F55" s="54">
        <v>1</v>
      </c>
      <c r="G55" s="21">
        <f>ROUND((E55*F55),2)</f>
        <v>0</v>
      </c>
      <c r="H55" s="5"/>
    </row>
    <row r="56" spans="1:8" x14ac:dyDescent="0.2">
      <c r="A56" s="23" t="s">
        <v>32</v>
      </c>
      <c r="B56" s="270" t="s">
        <v>141</v>
      </c>
      <c r="C56" s="271"/>
      <c r="D56" s="271"/>
      <c r="E56" s="115">
        <v>0</v>
      </c>
      <c r="F56" s="54">
        <v>1</v>
      </c>
      <c r="G56" s="21">
        <f>ROUND((E56*F56),2)</f>
        <v>0</v>
      </c>
      <c r="H56" s="5"/>
    </row>
    <row r="57" spans="1:8" x14ac:dyDescent="0.2">
      <c r="A57" s="23" t="s">
        <v>33</v>
      </c>
      <c r="B57" s="270" t="s">
        <v>141</v>
      </c>
      <c r="C57" s="271"/>
      <c r="D57" s="271"/>
      <c r="E57" s="115">
        <f>ROUND((F18*30%)*5%,2)</f>
        <v>0</v>
      </c>
      <c r="F57" s="54">
        <v>1</v>
      </c>
      <c r="G57" s="21">
        <f>ROUND((E57*F57),2)</f>
        <v>0</v>
      </c>
      <c r="H57" s="5"/>
    </row>
    <row r="58" spans="1:8" x14ac:dyDescent="0.2">
      <c r="A58" s="23" t="s">
        <v>34</v>
      </c>
      <c r="B58" s="270" t="s">
        <v>141</v>
      </c>
      <c r="C58" s="271"/>
      <c r="D58" s="271"/>
      <c r="E58" s="115">
        <f>ROUND((ROUND((F18*26)+(F18*52),2))*0.003%,2)</f>
        <v>0</v>
      </c>
      <c r="F58" s="54">
        <v>1</v>
      </c>
      <c r="G58" s="21">
        <f>ROUND((E58*F58),2)</f>
        <v>0</v>
      </c>
      <c r="H58" s="5"/>
    </row>
    <row r="59" spans="1:8" x14ac:dyDescent="0.2">
      <c r="A59" s="23" t="s">
        <v>35</v>
      </c>
      <c r="B59" s="270" t="s">
        <v>141</v>
      </c>
      <c r="C59" s="271"/>
      <c r="D59" s="271"/>
      <c r="E59" s="82">
        <f>E54</f>
        <v>0</v>
      </c>
      <c r="F59" s="125">
        <v>1</v>
      </c>
      <c r="G59" s="21">
        <f>ROUND((E59*F59)/12,2)</f>
        <v>0</v>
      </c>
      <c r="H59" s="5"/>
    </row>
    <row r="60" spans="1:8" x14ac:dyDescent="0.2">
      <c r="A60" s="23" t="s">
        <v>36</v>
      </c>
      <c r="B60" s="270" t="s">
        <v>141</v>
      </c>
      <c r="C60" s="271"/>
      <c r="D60" s="271"/>
      <c r="E60" s="116">
        <v>0</v>
      </c>
      <c r="F60" s="54">
        <v>1</v>
      </c>
      <c r="G60" s="21">
        <f>ROUND((E60*F60),2)</f>
        <v>0</v>
      </c>
      <c r="H60" s="5"/>
    </row>
    <row r="61" spans="1:8" x14ac:dyDescent="0.2">
      <c r="A61" s="23" t="s">
        <v>37</v>
      </c>
      <c r="B61" s="270" t="s">
        <v>141</v>
      </c>
      <c r="C61" s="271"/>
      <c r="D61" s="271"/>
      <c r="E61" s="116">
        <v>0</v>
      </c>
      <c r="F61" s="54">
        <v>1</v>
      </c>
      <c r="G61" s="21">
        <f>ROUND((E61*F61),2)</f>
        <v>0</v>
      </c>
      <c r="H61" s="5"/>
    </row>
    <row r="62" spans="1:8" x14ac:dyDescent="0.2">
      <c r="A62" s="23" t="s">
        <v>132</v>
      </c>
      <c r="B62" s="326" t="s">
        <v>141</v>
      </c>
      <c r="C62" s="327"/>
      <c r="D62" s="327"/>
      <c r="E62" s="39">
        <v>0</v>
      </c>
      <c r="F62" s="54">
        <v>1</v>
      </c>
      <c r="G62" s="21">
        <f>ROUND((E62*F62),2)</f>
        <v>0</v>
      </c>
      <c r="H62" s="5"/>
    </row>
    <row r="63" spans="1:8" x14ac:dyDescent="0.2">
      <c r="A63" s="224" t="s">
        <v>59</v>
      </c>
      <c r="B63" s="225"/>
      <c r="C63" s="225"/>
      <c r="D63" s="225"/>
      <c r="E63" s="225"/>
      <c r="F63" s="226"/>
      <c r="G63" s="22">
        <f>SUM(G53:G62)</f>
        <v>0</v>
      </c>
      <c r="H63" s="5"/>
    </row>
    <row r="64" spans="1:8" x14ac:dyDescent="0.2">
      <c r="A64" s="230" t="s">
        <v>60</v>
      </c>
      <c r="B64" s="231"/>
      <c r="C64" s="231"/>
      <c r="D64" s="231"/>
      <c r="E64" s="231"/>
      <c r="F64" s="232"/>
      <c r="G64" s="233"/>
      <c r="H64" s="5"/>
    </row>
    <row r="65" spans="1:8" x14ac:dyDescent="0.2">
      <c r="A65" s="40" t="s">
        <v>61</v>
      </c>
      <c r="B65" s="238" t="s">
        <v>67</v>
      </c>
      <c r="C65" s="239"/>
      <c r="D65" s="239"/>
      <c r="E65" s="239"/>
      <c r="F65" s="49">
        <f>F41</f>
        <v>0</v>
      </c>
      <c r="G65" s="41">
        <f>G41</f>
        <v>0</v>
      </c>
      <c r="H65" s="5"/>
    </row>
    <row r="66" spans="1:8" x14ac:dyDescent="0.2">
      <c r="A66" s="42" t="s">
        <v>62</v>
      </c>
      <c r="B66" s="227" t="s">
        <v>66</v>
      </c>
      <c r="C66" s="228"/>
      <c r="D66" s="228"/>
      <c r="E66" s="228"/>
      <c r="F66" s="50">
        <f>F51</f>
        <v>0</v>
      </c>
      <c r="G66" s="43">
        <f>G51</f>
        <v>0</v>
      </c>
      <c r="H66" s="5"/>
    </row>
    <row r="67" spans="1:8" x14ac:dyDescent="0.2">
      <c r="A67" s="42" t="s">
        <v>63</v>
      </c>
      <c r="B67" s="227" t="s">
        <v>65</v>
      </c>
      <c r="C67" s="228"/>
      <c r="D67" s="228"/>
      <c r="E67" s="228"/>
      <c r="F67" s="229"/>
      <c r="G67" s="43">
        <f>G63</f>
        <v>0</v>
      </c>
      <c r="H67" s="5"/>
    </row>
    <row r="68" spans="1:8" x14ac:dyDescent="0.2">
      <c r="A68" s="224" t="s">
        <v>68</v>
      </c>
      <c r="B68" s="225"/>
      <c r="C68" s="225"/>
      <c r="D68" s="225"/>
      <c r="E68" s="225"/>
      <c r="F68" s="226"/>
      <c r="G68" s="22">
        <f>SUM(G65:G67)</f>
        <v>0</v>
      </c>
      <c r="H68" s="5"/>
    </row>
    <row r="69" spans="1:8" x14ac:dyDescent="0.2">
      <c r="A69" s="230" t="s">
        <v>69</v>
      </c>
      <c r="B69" s="231"/>
      <c r="C69" s="231"/>
      <c r="D69" s="231"/>
      <c r="E69" s="231"/>
      <c r="F69" s="232"/>
      <c r="G69" s="233"/>
      <c r="H69" s="5"/>
    </row>
    <row r="70" spans="1:8" s="6" customFormat="1" x14ac:dyDescent="0.2">
      <c r="A70" s="16">
        <v>3</v>
      </c>
      <c r="B70" s="44" t="s">
        <v>74</v>
      </c>
      <c r="C70" s="44"/>
      <c r="D70" s="44"/>
      <c r="E70" s="44"/>
      <c r="F70" s="44"/>
      <c r="G70" s="45"/>
      <c r="H70" s="5"/>
    </row>
    <row r="71" spans="1:8" x14ac:dyDescent="0.2">
      <c r="A71" s="36" t="s">
        <v>30</v>
      </c>
      <c r="B71" s="249" t="s">
        <v>70</v>
      </c>
      <c r="C71" s="250"/>
      <c r="D71" s="250"/>
      <c r="E71" s="250"/>
      <c r="F71" s="13">
        <f>ROUND((1/12)*0.02,4)*0</f>
        <v>0</v>
      </c>
      <c r="G71" s="58">
        <f t="shared" ref="G71:G76" si="1">ROUND(G$34*F71,2)</f>
        <v>0</v>
      </c>
      <c r="H71" s="5"/>
    </row>
    <row r="72" spans="1:8" x14ac:dyDescent="0.2">
      <c r="A72" s="23" t="s">
        <v>31</v>
      </c>
      <c r="B72" s="236" t="s">
        <v>71</v>
      </c>
      <c r="C72" s="237"/>
      <c r="D72" s="237"/>
      <c r="E72" s="237"/>
      <c r="F72" s="14">
        <f>ROUND((F71*F50),4)</f>
        <v>0</v>
      </c>
      <c r="G72" s="59">
        <f t="shared" si="1"/>
        <v>0</v>
      </c>
      <c r="H72" s="5"/>
    </row>
    <row r="73" spans="1:8" x14ac:dyDescent="0.2">
      <c r="A73" s="23" t="s">
        <v>32</v>
      </c>
      <c r="B73" s="222" t="s">
        <v>133</v>
      </c>
      <c r="C73" s="223"/>
      <c r="D73" s="223"/>
      <c r="E73" s="223"/>
      <c r="F73" s="104">
        <f>ROUND((0.08*0.4*0.9)*(1+0.09+0.09+0.3),2)*0</f>
        <v>0</v>
      </c>
      <c r="G73" s="59">
        <f t="shared" si="1"/>
        <v>0</v>
      </c>
      <c r="H73" s="5"/>
    </row>
    <row r="74" spans="1:8" x14ac:dyDescent="0.2">
      <c r="A74" s="23" t="s">
        <v>33</v>
      </c>
      <c r="B74" s="222" t="s">
        <v>72</v>
      </c>
      <c r="C74" s="223"/>
      <c r="D74" s="223"/>
      <c r="E74" s="223"/>
      <c r="F74" s="104">
        <f>ROUND(100%/30*7/12*100%,4)*0</f>
        <v>0</v>
      </c>
      <c r="G74" s="59">
        <f t="shared" si="1"/>
        <v>0</v>
      </c>
      <c r="H74" s="5"/>
    </row>
    <row r="75" spans="1:8" s="3" customFormat="1" x14ac:dyDescent="0.2">
      <c r="A75" s="23" t="s">
        <v>34</v>
      </c>
      <c r="B75" s="222" t="s">
        <v>73</v>
      </c>
      <c r="C75" s="223"/>
      <c r="D75" s="223"/>
      <c r="E75" s="223"/>
      <c r="F75" s="104">
        <f>ROUND(F74*F51,4)</f>
        <v>0</v>
      </c>
      <c r="G75" s="59">
        <f t="shared" si="1"/>
        <v>0</v>
      </c>
      <c r="H75" s="5"/>
    </row>
    <row r="76" spans="1:8" x14ac:dyDescent="0.2">
      <c r="A76" s="23" t="s">
        <v>35</v>
      </c>
      <c r="B76" s="251" t="s">
        <v>134</v>
      </c>
      <c r="C76" s="252"/>
      <c r="D76" s="252"/>
      <c r="E76" s="252"/>
      <c r="F76" s="105">
        <v>0</v>
      </c>
      <c r="G76" s="60">
        <f t="shared" si="1"/>
        <v>0</v>
      </c>
      <c r="H76" s="5"/>
    </row>
    <row r="77" spans="1:8" x14ac:dyDescent="0.2">
      <c r="A77" s="224" t="s">
        <v>75</v>
      </c>
      <c r="B77" s="225"/>
      <c r="C77" s="225"/>
      <c r="D77" s="225"/>
      <c r="E77" s="225"/>
      <c r="F77" s="46">
        <f>SUM(F71:F76)</f>
        <v>0</v>
      </c>
      <c r="G77" s="47">
        <f>SUM(G71:G76)</f>
        <v>0</v>
      </c>
      <c r="H77" s="5">
        <f>ROUND(G34*F77,2)</f>
        <v>0</v>
      </c>
    </row>
    <row r="78" spans="1:8" x14ac:dyDescent="0.2">
      <c r="A78" s="230" t="s">
        <v>76</v>
      </c>
      <c r="B78" s="231"/>
      <c r="C78" s="231"/>
      <c r="D78" s="231"/>
      <c r="E78" s="231"/>
      <c r="F78" s="232"/>
      <c r="G78" s="233"/>
      <c r="H78" s="5"/>
    </row>
    <row r="79" spans="1:8" s="6" customFormat="1" x14ac:dyDescent="0.2">
      <c r="A79" s="266" t="s">
        <v>78</v>
      </c>
      <c r="B79" s="267"/>
      <c r="C79" s="267"/>
      <c r="D79" s="267"/>
      <c r="E79" s="267"/>
      <c r="F79" s="267"/>
      <c r="G79" s="268"/>
      <c r="H79" s="5"/>
    </row>
    <row r="80" spans="1:8" x14ac:dyDescent="0.2">
      <c r="A80" s="36" t="s">
        <v>30</v>
      </c>
      <c r="B80" s="269" t="s">
        <v>188</v>
      </c>
      <c r="C80" s="340"/>
      <c r="D80" s="340"/>
      <c r="E80" s="340"/>
      <c r="F80" s="13">
        <v>0</v>
      </c>
      <c r="G80" s="58">
        <f t="shared" ref="G80:G85" si="2">ROUND(G$34*F80,2)</f>
        <v>0</v>
      </c>
      <c r="H80" s="5"/>
    </row>
    <row r="81" spans="1:8" x14ac:dyDescent="0.2">
      <c r="A81" s="23" t="s">
        <v>31</v>
      </c>
      <c r="B81" s="236" t="s">
        <v>189</v>
      </c>
      <c r="C81" s="237"/>
      <c r="D81" s="237"/>
      <c r="E81" s="237"/>
      <c r="F81" s="14">
        <f>ROUND(((1/30)/12)*1,4)*0</f>
        <v>0</v>
      </c>
      <c r="G81" s="59">
        <f t="shared" si="2"/>
        <v>0</v>
      </c>
      <c r="H81" s="5"/>
    </row>
    <row r="82" spans="1:8" x14ac:dyDescent="0.2">
      <c r="A82" s="23" t="s">
        <v>32</v>
      </c>
      <c r="B82" s="236" t="s">
        <v>190</v>
      </c>
      <c r="C82" s="237"/>
      <c r="D82" s="237"/>
      <c r="E82" s="237"/>
      <c r="F82" s="14">
        <f>ROUND((((1/30)/12)*5)*0.02,4)*0</f>
        <v>0</v>
      </c>
      <c r="G82" s="59">
        <f t="shared" si="2"/>
        <v>0</v>
      </c>
      <c r="H82" s="5"/>
    </row>
    <row r="83" spans="1:8" x14ac:dyDescent="0.2">
      <c r="A83" s="23" t="s">
        <v>33</v>
      </c>
      <c r="B83" s="236" t="s">
        <v>191</v>
      </c>
      <c r="C83" s="237"/>
      <c r="D83" s="237"/>
      <c r="E83" s="237"/>
      <c r="F83" s="14">
        <f>ROUND((((1/30)/12)*15)*0.05,4)*0</f>
        <v>0</v>
      </c>
      <c r="G83" s="59">
        <f t="shared" si="2"/>
        <v>0</v>
      </c>
      <c r="H83" s="5"/>
    </row>
    <row r="84" spans="1:8" x14ac:dyDescent="0.2">
      <c r="A84" s="23" t="s">
        <v>34</v>
      </c>
      <c r="B84" s="329" t="s">
        <v>192</v>
      </c>
      <c r="C84" s="341"/>
      <c r="D84" s="341"/>
      <c r="E84" s="341"/>
      <c r="F84" s="14">
        <v>0</v>
      </c>
      <c r="G84" s="59">
        <f t="shared" si="2"/>
        <v>0</v>
      </c>
      <c r="H84" s="5"/>
    </row>
    <row r="85" spans="1:8" x14ac:dyDescent="0.2">
      <c r="A85" s="23" t="s">
        <v>35</v>
      </c>
      <c r="B85" s="256" t="s">
        <v>193</v>
      </c>
      <c r="C85" s="257"/>
      <c r="D85" s="257"/>
      <c r="E85" s="257"/>
      <c r="F85" s="15">
        <f>ROUND((((1/30)/12)*5)*0.5,4)*0</f>
        <v>0</v>
      </c>
      <c r="G85" s="60">
        <f t="shared" si="2"/>
        <v>0</v>
      </c>
      <c r="H85" s="5"/>
    </row>
    <row r="86" spans="1:8" x14ac:dyDescent="0.2">
      <c r="A86" s="265" t="s">
        <v>80</v>
      </c>
      <c r="B86" s="226"/>
      <c r="C86" s="226"/>
      <c r="D86" s="226"/>
      <c r="E86" s="226"/>
      <c r="F86" s="34">
        <f>SUM(F80:F85)</f>
        <v>0</v>
      </c>
      <c r="G86" s="35">
        <f>SUM(G80:G85)</f>
        <v>0</v>
      </c>
      <c r="H86" s="5">
        <f>ROUND(G34*F86,2)</f>
        <v>0</v>
      </c>
    </row>
    <row r="87" spans="1:8" s="6" customFormat="1" x14ac:dyDescent="0.2">
      <c r="A87" s="266" t="s">
        <v>81</v>
      </c>
      <c r="B87" s="267"/>
      <c r="C87" s="267"/>
      <c r="D87" s="267"/>
      <c r="E87" s="267"/>
      <c r="F87" s="267"/>
      <c r="G87" s="268"/>
      <c r="H87" s="5"/>
    </row>
    <row r="88" spans="1:8" x14ac:dyDescent="0.2">
      <c r="A88" s="36" t="s">
        <v>30</v>
      </c>
      <c r="B88" s="249" t="s">
        <v>82</v>
      </c>
      <c r="C88" s="250"/>
      <c r="D88" s="250"/>
      <c r="E88" s="250"/>
      <c r="F88" s="13">
        <f xml:space="preserve"> ROUND((((ROUND((1/11)+(1/11)/3, 3))*4)/12)*1%,4)*0</f>
        <v>0</v>
      </c>
      <c r="G88" s="58">
        <f>ROUND(G$34*F88,2)</f>
        <v>0</v>
      </c>
      <c r="H88" s="5"/>
    </row>
    <row r="89" spans="1:8" x14ac:dyDescent="0.2">
      <c r="A89" s="23" t="s">
        <v>31</v>
      </c>
      <c r="B89" s="236" t="s">
        <v>83</v>
      </c>
      <c r="C89" s="237"/>
      <c r="D89" s="237"/>
      <c r="E89" s="237"/>
      <c r="F89" s="14">
        <f>ROUND(F88*F51,4)</f>
        <v>0</v>
      </c>
      <c r="G89" s="59">
        <f>ROUND(G$34*F89,2)</f>
        <v>0</v>
      </c>
      <c r="H89" s="5"/>
    </row>
    <row r="90" spans="1:8" x14ac:dyDescent="0.2">
      <c r="A90" s="23" t="s">
        <v>32</v>
      </c>
      <c r="B90" s="236" t="s">
        <v>84</v>
      </c>
      <c r="C90" s="237"/>
      <c r="D90" s="237"/>
      <c r="E90" s="237"/>
      <c r="F90" s="14">
        <f>ROUND(ROUND(ROUND(((1+1/12)*4)/12,4)*1%,4)*F51,4)</f>
        <v>0</v>
      </c>
      <c r="G90" s="59">
        <f>ROUND(G$34*F90,2)</f>
        <v>0</v>
      </c>
      <c r="H90" s="5"/>
    </row>
    <row r="91" spans="1:8" x14ac:dyDescent="0.2">
      <c r="A91" s="23" t="s">
        <v>33</v>
      </c>
      <c r="B91" s="236" t="s">
        <v>28</v>
      </c>
      <c r="C91" s="237"/>
      <c r="D91" s="237"/>
      <c r="E91" s="237"/>
      <c r="F91" s="14">
        <v>0</v>
      </c>
      <c r="G91" s="60">
        <f>ROUND(G$34*F91,2)</f>
        <v>0</v>
      </c>
      <c r="H91" s="5"/>
    </row>
    <row r="92" spans="1:8" x14ac:dyDescent="0.2">
      <c r="A92" s="265" t="s">
        <v>85</v>
      </c>
      <c r="B92" s="226"/>
      <c r="C92" s="226"/>
      <c r="D92" s="226"/>
      <c r="E92" s="226"/>
      <c r="F92" s="34">
        <f>SUM(F88:F91)</f>
        <v>0</v>
      </c>
      <c r="G92" s="35">
        <f>SUM(G88:G91)</f>
        <v>0</v>
      </c>
      <c r="H92" s="5">
        <f>ROUND(G34*F92,2)</f>
        <v>0</v>
      </c>
    </row>
    <row r="93" spans="1:8" s="6" customFormat="1" x14ac:dyDescent="0.2">
      <c r="A93" s="260" t="s">
        <v>86</v>
      </c>
      <c r="B93" s="261"/>
      <c r="C93" s="261"/>
      <c r="D93" s="261"/>
      <c r="E93" s="261"/>
      <c r="F93" s="261"/>
      <c r="G93" s="262"/>
      <c r="H93" s="5"/>
    </row>
    <row r="94" spans="1:8" x14ac:dyDescent="0.2">
      <c r="A94" s="106" t="s">
        <v>30</v>
      </c>
      <c r="B94" s="263" t="s">
        <v>135</v>
      </c>
      <c r="C94" s="264"/>
      <c r="D94" s="264"/>
      <c r="E94" s="264"/>
      <c r="F94" s="107">
        <f>((1/220)*22)*0</f>
        <v>0</v>
      </c>
      <c r="G94" s="108">
        <f>ROUND(G$34*F94,2)</f>
        <v>0</v>
      </c>
      <c r="H94" s="5"/>
    </row>
    <row r="95" spans="1:8" x14ac:dyDescent="0.2">
      <c r="A95" s="106" t="s">
        <v>31</v>
      </c>
      <c r="B95" s="253" t="s">
        <v>152</v>
      </c>
      <c r="C95" s="254"/>
      <c r="D95" s="254"/>
      <c r="E95" s="255"/>
      <c r="F95" s="126">
        <f>F94*F51</f>
        <v>0</v>
      </c>
      <c r="G95" s="108">
        <f>ROUND(G$34*F95,2)</f>
        <v>0</v>
      </c>
      <c r="H95" s="5"/>
    </row>
    <row r="96" spans="1:8" x14ac:dyDescent="0.2">
      <c r="A96" s="336" t="s">
        <v>87</v>
      </c>
      <c r="B96" s="337"/>
      <c r="C96" s="337"/>
      <c r="D96" s="337"/>
      <c r="E96" s="337"/>
      <c r="F96" s="109">
        <f>SUM(F94:F95)</f>
        <v>0</v>
      </c>
      <c r="G96" s="110">
        <f>SUM(G94:G95)</f>
        <v>0</v>
      </c>
      <c r="H96" s="5"/>
    </row>
    <row r="97" spans="1:8" x14ac:dyDescent="0.2">
      <c r="A97" s="266" t="s">
        <v>136</v>
      </c>
      <c r="B97" s="267"/>
      <c r="C97" s="267"/>
      <c r="D97" s="267"/>
      <c r="E97" s="267"/>
      <c r="F97" s="267"/>
      <c r="G97" s="268"/>
      <c r="H97" s="5"/>
    </row>
    <row r="98" spans="1:8" x14ac:dyDescent="0.2">
      <c r="A98" s="36" t="s">
        <v>30</v>
      </c>
      <c r="B98" s="249" t="s">
        <v>137</v>
      </c>
      <c r="C98" s="250"/>
      <c r="D98" s="250"/>
      <c r="E98" s="250"/>
      <c r="F98" s="107">
        <f>((((8*13)/12)/220)+((((8*13)/12)/220)*100%))*0</f>
        <v>0</v>
      </c>
      <c r="G98" s="108">
        <f>ROUND(G$34*F98,2)</f>
        <v>0</v>
      </c>
      <c r="H98" s="5"/>
    </row>
    <row r="99" spans="1:8" x14ac:dyDescent="0.2">
      <c r="A99" s="106" t="s">
        <v>31</v>
      </c>
      <c r="B99" s="253" t="s">
        <v>152</v>
      </c>
      <c r="C99" s="254"/>
      <c r="D99" s="254"/>
      <c r="E99" s="255"/>
      <c r="F99" s="126">
        <f>F98*F51</f>
        <v>0</v>
      </c>
      <c r="G99" s="108">
        <f>ROUND(G$34*F99,2)</f>
        <v>0</v>
      </c>
      <c r="H99" s="5"/>
    </row>
    <row r="100" spans="1:8" x14ac:dyDescent="0.2">
      <c r="A100" s="265" t="s">
        <v>138</v>
      </c>
      <c r="B100" s="226"/>
      <c r="C100" s="226"/>
      <c r="D100" s="226"/>
      <c r="E100" s="226"/>
      <c r="F100" s="34">
        <f>SUM(F98:F99)</f>
        <v>0</v>
      </c>
      <c r="G100" s="35">
        <f>SUM(G98:G99)</f>
        <v>0</v>
      </c>
      <c r="H100" s="5">
        <f>ROUND(G34*F100,2)</f>
        <v>0</v>
      </c>
    </row>
    <row r="101" spans="1:8" x14ac:dyDescent="0.2">
      <c r="A101" s="230" t="s">
        <v>92</v>
      </c>
      <c r="B101" s="231"/>
      <c r="C101" s="231"/>
      <c r="D101" s="231"/>
      <c r="E101" s="231"/>
      <c r="F101" s="232"/>
      <c r="G101" s="233"/>
      <c r="H101" s="5"/>
    </row>
    <row r="102" spans="1:8" x14ac:dyDescent="0.2">
      <c r="A102" s="40" t="s">
        <v>124</v>
      </c>
      <c r="B102" s="238" t="s">
        <v>79</v>
      </c>
      <c r="C102" s="239"/>
      <c r="D102" s="239"/>
      <c r="E102" s="239"/>
      <c r="F102" s="49">
        <f>F86</f>
        <v>0</v>
      </c>
      <c r="G102" s="41">
        <f>G86</f>
        <v>0</v>
      </c>
      <c r="H102" s="5"/>
    </row>
    <row r="103" spans="1:8" x14ac:dyDescent="0.2">
      <c r="A103" s="42" t="s">
        <v>88</v>
      </c>
      <c r="B103" s="227" t="s">
        <v>90</v>
      </c>
      <c r="C103" s="228"/>
      <c r="D103" s="228"/>
      <c r="E103" s="228"/>
      <c r="F103" s="50">
        <f>F92</f>
        <v>0</v>
      </c>
      <c r="G103" s="43">
        <f>G92</f>
        <v>0</v>
      </c>
      <c r="H103" s="5"/>
    </row>
    <row r="104" spans="1:8" x14ac:dyDescent="0.2">
      <c r="A104" s="42" t="s">
        <v>89</v>
      </c>
      <c r="B104" s="258" t="s">
        <v>91</v>
      </c>
      <c r="C104" s="259"/>
      <c r="D104" s="259"/>
      <c r="E104" s="259"/>
      <c r="F104" s="50">
        <f>F100</f>
        <v>0</v>
      </c>
      <c r="G104" s="43">
        <f>G96</f>
        <v>0</v>
      </c>
      <c r="H104" s="5"/>
    </row>
    <row r="105" spans="1:8" x14ac:dyDescent="0.2">
      <c r="A105" s="111" t="s">
        <v>139</v>
      </c>
      <c r="B105" s="338" t="s">
        <v>140</v>
      </c>
      <c r="C105" s="339"/>
      <c r="D105" s="339"/>
      <c r="E105" s="339"/>
      <c r="F105" s="112">
        <f>F100</f>
        <v>0</v>
      </c>
      <c r="G105" s="113">
        <f>G100</f>
        <v>0</v>
      </c>
      <c r="H105" s="5"/>
    </row>
    <row r="106" spans="1:8" x14ac:dyDescent="0.2">
      <c r="A106" s="224" t="s">
        <v>93</v>
      </c>
      <c r="B106" s="225"/>
      <c r="C106" s="225"/>
      <c r="D106" s="225"/>
      <c r="E106" s="225"/>
      <c r="F106" s="226"/>
      <c r="G106" s="22">
        <f>SUM(G102:G105)</f>
        <v>0</v>
      </c>
      <c r="H106" s="5"/>
    </row>
    <row r="107" spans="1:8" x14ac:dyDescent="0.2">
      <c r="A107" s="230" t="s">
        <v>94</v>
      </c>
      <c r="B107" s="231"/>
      <c r="C107" s="231"/>
      <c r="D107" s="231"/>
      <c r="E107" s="231"/>
      <c r="F107" s="232"/>
      <c r="G107" s="233"/>
      <c r="H107" s="5"/>
    </row>
    <row r="108" spans="1:8" x14ac:dyDescent="0.2">
      <c r="A108" s="36" t="s">
        <v>30</v>
      </c>
      <c r="B108" s="139" t="str">
        <f>'Insumos Diversos'!B4</f>
        <v>UNIFORMES</v>
      </c>
      <c r="C108" s="124"/>
      <c r="D108" s="124"/>
      <c r="E108" s="38">
        <f>'Insumos Diversos'!G14</f>
        <v>0</v>
      </c>
      <c r="F108" s="10">
        <v>1</v>
      </c>
      <c r="G108" s="21">
        <f t="shared" ref="G108:G114" si="3">ROUND((E108*F108),2)</f>
        <v>0</v>
      </c>
      <c r="H108" s="5"/>
    </row>
    <row r="109" spans="1:8" x14ac:dyDescent="0.2">
      <c r="A109" s="23" t="s">
        <v>31</v>
      </c>
      <c r="B109" s="141" t="str">
        <f>'Insumos Diversos'!B15</f>
        <v>EPI'S e Outros</v>
      </c>
      <c r="C109" s="142"/>
      <c r="D109" s="142"/>
      <c r="E109" s="39">
        <f>'Insumos Diversos'!G22-('Insumos Diversos'!G20)</f>
        <v>0</v>
      </c>
      <c r="F109" s="12">
        <v>1</v>
      </c>
      <c r="G109" s="21">
        <f t="shared" si="3"/>
        <v>0</v>
      </c>
      <c r="H109" s="5"/>
    </row>
    <row r="110" spans="1:8" x14ac:dyDescent="0.2">
      <c r="A110" s="23" t="s">
        <v>32</v>
      </c>
      <c r="B110" s="142" t="str">
        <f>'Insumos Diversos'!B23</f>
        <v>Materiais e Equipamentos Diversos</v>
      </c>
      <c r="C110" s="142"/>
      <c r="D110" s="142"/>
      <c r="E110" s="39">
        <f>'Insumos Diversos'!G32</f>
        <v>0</v>
      </c>
      <c r="F110" s="11">
        <v>1</v>
      </c>
      <c r="G110" s="21">
        <f t="shared" si="3"/>
        <v>0</v>
      </c>
      <c r="H110" s="5"/>
    </row>
    <row r="111" spans="1:8" x14ac:dyDescent="0.2">
      <c r="A111" s="23" t="s">
        <v>33</v>
      </c>
      <c r="B111" s="143" t="s">
        <v>141</v>
      </c>
      <c r="C111" s="142"/>
      <c r="D111" s="142"/>
      <c r="E111" s="39">
        <v>0</v>
      </c>
      <c r="F111" s="11">
        <v>1</v>
      </c>
      <c r="G111" s="21">
        <f t="shared" si="3"/>
        <v>0</v>
      </c>
      <c r="H111" s="5"/>
    </row>
    <row r="112" spans="1:8" x14ac:dyDescent="0.2">
      <c r="A112" s="23" t="s">
        <v>34</v>
      </c>
      <c r="B112" s="143" t="s">
        <v>141</v>
      </c>
      <c r="C112" s="142"/>
      <c r="D112" s="142"/>
      <c r="E112" s="39">
        <v>0</v>
      </c>
      <c r="F112" s="11">
        <v>1</v>
      </c>
      <c r="G112" s="21">
        <f t="shared" si="3"/>
        <v>0</v>
      </c>
      <c r="H112" s="5"/>
    </row>
    <row r="113" spans="1:8" x14ac:dyDescent="0.2">
      <c r="A113" s="23" t="s">
        <v>35</v>
      </c>
      <c r="B113" s="142" t="s">
        <v>141</v>
      </c>
      <c r="C113" s="142"/>
      <c r="D113" s="142"/>
      <c r="E113" s="39">
        <v>0</v>
      </c>
      <c r="F113" s="11">
        <v>1</v>
      </c>
      <c r="G113" s="21">
        <f t="shared" si="3"/>
        <v>0</v>
      </c>
      <c r="H113" s="5"/>
    </row>
    <row r="114" spans="1:8" x14ac:dyDescent="0.2">
      <c r="A114" s="23" t="s">
        <v>36</v>
      </c>
      <c r="B114" s="247" t="s">
        <v>141</v>
      </c>
      <c r="C114" s="248"/>
      <c r="D114" s="248"/>
      <c r="E114" s="39">
        <v>0</v>
      </c>
      <c r="F114" s="11">
        <v>1</v>
      </c>
      <c r="G114" s="21">
        <f t="shared" si="3"/>
        <v>0</v>
      </c>
      <c r="H114" s="5"/>
    </row>
    <row r="115" spans="1:8" x14ac:dyDescent="0.2">
      <c r="A115" s="224" t="s">
        <v>95</v>
      </c>
      <c r="B115" s="225"/>
      <c r="C115" s="225"/>
      <c r="D115" s="225"/>
      <c r="E115" s="225"/>
      <c r="F115" s="226"/>
      <c r="G115" s="22">
        <f>SUM(G108:G114)</f>
        <v>0</v>
      </c>
      <c r="H115" s="5"/>
    </row>
    <row r="116" spans="1:8" x14ac:dyDescent="0.2">
      <c r="A116" s="230" t="s">
        <v>96</v>
      </c>
      <c r="B116" s="231"/>
      <c r="C116" s="231"/>
      <c r="D116" s="231"/>
      <c r="E116" s="231"/>
      <c r="F116" s="232"/>
      <c r="G116" s="233"/>
      <c r="H116" s="5"/>
    </row>
    <row r="117" spans="1:8" s="6" customFormat="1" x14ac:dyDescent="0.2">
      <c r="A117" s="16">
        <v>3</v>
      </c>
      <c r="B117" s="44" t="s">
        <v>97</v>
      </c>
      <c r="C117" s="44"/>
      <c r="D117" s="44"/>
      <c r="E117" s="44"/>
      <c r="F117" s="44"/>
      <c r="G117" s="45"/>
      <c r="H117" s="5"/>
    </row>
    <row r="118" spans="1:8" x14ac:dyDescent="0.2">
      <c r="A118" s="36" t="s">
        <v>30</v>
      </c>
      <c r="B118" s="249" t="s">
        <v>98</v>
      </c>
      <c r="C118" s="250"/>
      <c r="D118" s="250"/>
      <c r="E118" s="250"/>
      <c r="F118" s="13">
        <v>0</v>
      </c>
      <c r="G118" s="37">
        <f>ROUND(G133*F118,2)</f>
        <v>0</v>
      </c>
      <c r="H118" s="5"/>
    </row>
    <row r="119" spans="1:8" x14ac:dyDescent="0.2">
      <c r="A119" s="23" t="s">
        <v>31</v>
      </c>
      <c r="B119" s="236" t="s">
        <v>99</v>
      </c>
      <c r="C119" s="237"/>
      <c r="D119" s="237"/>
      <c r="E119" s="237"/>
      <c r="F119" s="14">
        <v>0</v>
      </c>
      <c r="G119" s="24">
        <f>ROUND(((G133+G118)*F119),2)</f>
        <v>0</v>
      </c>
      <c r="H119" s="5"/>
    </row>
    <row r="120" spans="1:8" x14ac:dyDescent="0.2">
      <c r="A120" s="23" t="s">
        <v>32</v>
      </c>
      <c r="B120" s="330" t="s">
        <v>100</v>
      </c>
      <c r="C120" s="331"/>
      <c r="D120" s="331"/>
      <c r="E120" s="331"/>
      <c r="F120" s="14"/>
      <c r="G120" s="24"/>
      <c r="H120" s="5"/>
    </row>
    <row r="121" spans="1:8" x14ac:dyDescent="0.2">
      <c r="A121" s="23" t="s">
        <v>104</v>
      </c>
      <c r="B121" s="236" t="s">
        <v>101</v>
      </c>
      <c r="C121" s="237"/>
      <c r="D121" s="237"/>
      <c r="E121" s="237"/>
      <c r="F121" s="14">
        <v>0</v>
      </c>
      <c r="G121" s="24">
        <f ca="1">ROUND(G$137*F121,2)</f>
        <v>0</v>
      </c>
      <c r="H121" s="5"/>
    </row>
    <row r="122" spans="1:8" s="3" customFormat="1" x14ac:dyDescent="0.2">
      <c r="A122" s="23" t="s">
        <v>105</v>
      </c>
      <c r="B122" s="236" t="s">
        <v>102</v>
      </c>
      <c r="C122" s="237"/>
      <c r="D122" s="237"/>
      <c r="E122" s="237"/>
      <c r="F122" s="14">
        <v>0</v>
      </c>
      <c r="G122" s="24">
        <f ca="1">ROUND(G$137*F122,2)</f>
        <v>0</v>
      </c>
      <c r="H122" s="5"/>
    </row>
    <row r="123" spans="1:8" s="3" customFormat="1" x14ac:dyDescent="0.2">
      <c r="A123" s="23" t="s">
        <v>106</v>
      </c>
      <c r="B123" s="236" t="s">
        <v>103</v>
      </c>
      <c r="C123" s="237"/>
      <c r="D123" s="237"/>
      <c r="E123" s="237"/>
      <c r="F123" s="14">
        <v>0</v>
      </c>
      <c r="G123" s="24">
        <f t="shared" ref="G123:G124" ca="1" si="4">ROUND(G$137*F123,2)</f>
        <v>0</v>
      </c>
      <c r="H123" s="5"/>
    </row>
    <row r="124" spans="1:8" x14ac:dyDescent="0.2">
      <c r="A124" s="23" t="s">
        <v>240</v>
      </c>
      <c r="B124" s="236" t="s">
        <v>141</v>
      </c>
      <c r="C124" s="237"/>
      <c r="D124" s="237"/>
      <c r="E124" s="237"/>
      <c r="F124" s="14">
        <v>0</v>
      </c>
      <c r="G124" s="24">
        <f t="shared" ca="1" si="4"/>
        <v>0</v>
      </c>
      <c r="H124" s="5"/>
    </row>
    <row r="125" spans="1:8" x14ac:dyDescent="0.2">
      <c r="A125" s="23"/>
      <c r="B125" s="234" t="s">
        <v>118</v>
      </c>
      <c r="C125" s="235"/>
      <c r="D125" s="235"/>
      <c r="E125" s="235"/>
      <c r="F125" s="51">
        <f>SUM(F121:F124)</f>
        <v>0</v>
      </c>
      <c r="G125" s="52">
        <f ca="1">SUM(G121:G124)</f>
        <v>0</v>
      </c>
      <c r="H125" s="5">
        <f ca="1">ROUND(G137*F125,2)</f>
        <v>0</v>
      </c>
    </row>
    <row r="126" spans="1:8" x14ac:dyDescent="0.2">
      <c r="A126" s="224" t="s">
        <v>115</v>
      </c>
      <c r="B126" s="225"/>
      <c r="C126" s="225"/>
      <c r="D126" s="225"/>
      <c r="E126" s="225"/>
      <c r="F126" s="46">
        <f>SUM(F118,F119,F125)</f>
        <v>0</v>
      </c>
      <c r="G126" s="47">
        <f ca="1">SUM(G118:G124)</f>
        <v>0</v>
      </c>
      <c r="H126" s="5"/>
    </row>
    <row r="127" spans="1:8" x14ac:dyDescent="0.2">
      <c r="A127" s="230" t="s">
        <v>108</v>
      </c>
      <c r="B127" s="231"/>
      <c r="C127" s="231"/>
      <c r="D127" s="231"/>
      <c r="E127" s="231"/>
      <c r="F127" s="232"/>
      <c r="G127" s="233"/>
      <c r="H127" s="5"/>
    </row>
    <row r="128" spans="1:8" x14ac:dyDescent="0.2">
      <c r="A128" s="40" t="s">
        <v>30</v>
      </c>
      <c r="B128" s="238" t="s">
        <v>109</v>
      </c>
      <c r="C128" s="239"/>
      <c r="D128" s="239"/>
      <c r="E128" s="239"/>
      <c r="F128" s="240"/>
      <c r="G128" s="41">
        <f>G34</f>
        <v>0</v>
      </c>
      <c r="H128" s="5"/>
    </row>
    <row r="129" spans="1:8" x14ac:dyDescent="0.2">
      <c r="A129" s="42" t="s">
        <v>31</v>
      </c>
      <c r="B129" s="227" t="s">
        <v>110</v>
      </c>
      <c r="C129" s="228"/>
      <c r="D129" s="228"/>
      <c r="E129" s="228"/>
      <c r="F129" s="229"/>
      <c r="G129" s="43">
        <f>G68</f>
        <v>0</v>
      </c>
      <c r="H129" s="5"/>
    </row>
    <row r="130" spans="1:8" x14ac:dyDescent="0.2">
      <c r="A130" s="42" t="s">
        <v>32</v>
      </c>
      <c r="B130" s="227" t="s">
        <v>111</v>
      </c>
      <c r="C130" s="228"/>
      <c r="D130" s="228"/>
      <c r="E130" s="228"/>
      <c r="F130" s="229"/>
      <c r="G130" s="43">
        <f>G77</f>
        <v>0</v>
      </c>
      <c r="H130" s="5"/>
    </row>
    <row r="131" spans="1:8" x14ac:dyDescent="0.2">
      <c r="A131" s="42" t="s">
        <v>33</v>
      </c>
      <c r="B131" s="227" t="s">
        <v>77</v>
      </c>
      <c r="C131" s="228"/>
      <c r="D131" s="228"/>
      <c r="E131" s="228"/>
      <c r="F131" s="229"/>
      <c r="G131" s="43">
        <f>G106</f>
        <v>0</v>
      </c>
      <c r="H131" s="5"/>
    </row>
    <row r="132" spans="1:8" x14ac:dyDescent="0.2">
      <c r="A132" s="42" t="s">
        <v>34</v>
      </c>
      <c r="B132" s="227" t="s">
        <v>112</v>
      </c>
      <c r="C132" s="228"/>
      <c r="D132" s="228"/>
      <c r="E132" s="228"/>
      <c r="F132" s="229"/>
      <c r="G132" s="43">
        <f>G115</f>
        <v>0</v>
      </c>
      <c r="H132" s="5"/>
    </row>
    <row r="133" spans="1:8" x14ac:dyDescent="0.2">
      <c r="A133" s="42"/>
      <c r="B133" s="241" t="s">
        <v>114</v>
      </c>
      <c r="C133" s="242"/>
      <c r="D133" s="242"/>
      <c r="E133" s="242"/>
      <c r="F133" s="243"/>
      <c r="G133" s="43">
        <f>SUM(G128:G132)</f>
        <v>0</v>
      </c>
      <c r="H133" s="5"/>
    </row>
    <row r="134" spans="1:8" x14ac:dyDescent="0.2">
      <c r="A134" s="42" t="s">
        <v>35</v>
      </c>
      <c r="B134" s="244" t="s">
        <v>113</v>
      </c>
      <c r="C134" s="245"/>
      <c r="D134" s="245"/>
      <c r="E134" s="245"/>
      <c r="F134" s="246"/>
      <c r="G134" s="43">
        <f ca="1">G126</f>
        <v>0</v>
      </c>
      <c r="H134" s="5"/>
    </row>
    <row r="135" spans="1:8" x14ac:dyDescent="0.2">
      <c r="A135" s="224" t="s">
        <v>107</v>
      </c>
      <c r="B135" s="225"/>
      <c r="C135" s="225"/>
      <c r="D135" s="225"/>
      <c r="E135" s="225"/>
      <c r="F135" s="226"/>
      <c r="G135" s="22">
        <f ca="1">SUM(G133:G134)</f>
        <v>0</v>
      </c>
      <c r="H135" s="5">
        <f ca="1">SUM(G128:G134)-G133</f>
        <v>0</v>
      </c>
    </row>
    <row r="136" spans="1:8" x14ac:dyDescent="0.2">
      <c r="A136" s="332" t="s">
        <v>14</v>
      </c>
      <c r="B136" s="333"/>
      <c r="C136" s="333"/>
      <c r="D136" s="333"/>
      <c r="E136" s="333"/>
      <c r="F136" s="333"/>
      <c r="G136" s="334"/>
      <c r="H136" s="5"/>
    </row>
    <row r="137" spans="1:8" x14ac:dyDescent="0.2">
      <c r="A137" s="62"/>
      <c r="B137" s="63" t="s">
        <v>116</v>
      </c>
      <c r="C137" s="63"/>
      <c r="D137" s="63"/>
      <c r="E137" s="63"/>
      <c r="F137" s="64"/>
      <c r="G137" s="65">
        <f ca="1">G135</f>
        <v>0</v>
      </c>
      <c r="H137" s="5"/>
    </row>
    <row r="138" spans="1:8" x14ac:dyDescent="0.2">
      <c r="A138" s="66"/>
      <c r="B138" s="67" t="s">
        <v>117</v>
      </c>
      <c r="C138" s="67"/>
      <c r="D138" s="67"/>
      <c r="E138" s="67"/>
      <c r="F138" s="68">
        <f>F21</f>
        <v>2</v>
      </c>
      <c r="G138" s="69">
        <f ca="1">G137*F138</f>
        <v>0</v>
      </c>
      <c r="H138" s="5"/>
    </row>
    <row r="139" spans="1:8" s="7" customFormat="1" x14ac:dyDescent="0.2">
      <c r="A139" s="74"/>
      <c r="B139" s="335" t="s">
        <v>15</v>
      </c>
      <c r="C139" s="335"/>
      <c r="D139" s="335"/>
      <c r="E139" s="335"/>
      <c r="F139" s="70">
        <f>F22</f>
        <v>12</v>
      </c>
      <c r="G139" s="71">
        <f ca="1">G138*F139</f>
        <v>0</v>
      </c>
      <c r="H139" s="5"/>
    </row>
    <row r="140" spans="1:8" s="7" customFormat="1" ht="13.5" thickBot="1" x14ac:dyDescent="0.25">
      <c r="A140" s="75"/>
      <c r="B140" s="328" t="s">
        <v>153</v>
      </c>
      <c r="C140" s="328"/>
      <c r="D140" s="328"/>
      <c r="E140" s="328"/>
      <c r="F140" s="72">
        <v>12</v>
      </c>
      <c r="G140" s="73">
        <f ca="1">G139*F140</f>
        <v>0</v>
      </c>
      <c r="H140" s="5"/>
    </row>
    <row r="141" spans="1:8" x14ac:dyDescent="0.2">
      <c r="F141" s="142"/>
    </row>
    <row r="148" spans="7:7" x14ac:dyDescent="0.2">
      <c r="G148" s="61"/>
    </row>
  </sheetData>
  <mergeCells count="143">
    <mergeCell ref="A1:G1"/>
    <mergeCell ref="A2:C2"/>
    <mergeCell ref="F2:G2"/>
    <mergeCell ref="A3:G4"/>
    <mergeCell ref="A5:G5"/>
    <mergeCell ref="A6:E6"/>
    <mergeCell ref="F6:G6"/>
    <mergeCell ref="A12:E12"/>
    <mergeCell ref="F12:G12"/>
    <mergeCell ref="A13:E13"/>
    <mergeCell ref="F13:G13"/>
    <mergeCell ref="A14:G14"/>
    <mergeCell ref="A15:E15"/>
    <mergeCell ref="F15:G15"/>
    <mergeCell ref="A7:E7"/>
    <mergeCell ref="F7:G7"/>
    <mergeCell ref="A8:G9"/>
    <mergeCell ref="A10:E10"/>
    <mergeCell ref="F10:G10"/>
    <mergeCell ref="A11:E11"/>
    <mergeCell ref="F11:G11"/>
    <mergeCell ref="A19:E19"/>
    <mergeCell ref="F19:G19"/>
    <mergeCell ref="A20:E20"/>
    <mergeCell ref="F20:G20"/>
    <mergeCell ref="A21:E21"/>
    <mergeCell ref="F21:G21"/>
    <mergeCell ref="A16:E16"/>
    <mergeCell ref="F16:G16"/>
    <mergeCell ref="A17:E17"/>
    <mergeCell ref="F17:G17"/>
    <mergeCell ref="A18:E18"/>
    <mergeCell ref="F18:G18"/>
    <mergeCell ref="B26:E26"/>
    <mergeCell ref="B27:E27"/>
    <mergeCell ref="B28:E28"/>
    <mergeCell ref="B29:E29"/>
    <mergeCell ref="B30:E30"/>
    <mergeCell ref="B31:E31"/>
    <mergeCell ref="A22:E22"/>
    <mergeCell ref="F22:G22"/>
    <mergeCell ref="A23:E23"/>
    <mergeCell ref="F23:G23"/>
    <mergeCell ref="A24:G24"/>
    <mergeCell ref="A25:G25"/>
    <mergeCell ref="B38:E38"/>
    <mergeCell ref="B39:E39"/>
    <mergeCell ref="A41:E41"/>
    <mergeCell ref="A42:G42"/>
    <mergeCell ref="B43:E43"/>
    <mergeCell ref="B44:E44"/>
    <mergeCell ref="B32:E32"/>
    <mergeCell ref="B33:E33"/>
    <mergeCell ref="A34:F34"/>
    <mergeCell ref="A35:G35"/>
    <mergeCell ref="A36:G36"/>
    <mergeCell ref="B37:E37"/>
    <mergeCell ref="A51:E51"/>
    <mergeCell ref="A52:G52"/>
    <mergeCell ref="B53:D53"/>
    <mergeCell ref="B54:D54"/>
    <mergeCell ref="B55:D55"/>
    <mergeCell ref="B56:D56"/>
    <mergeCell ref="B45:E45"/>
    <mergeCell ref="B46:E46"/>
    <mergeCell ref="B47:E47"/>
    <mergeCell ref="B48:E48"/>
    <mergeCell ref="B49:E49"/>
    <mergeCell ref="B50:E50"/>
    <mergeCell ref="A63:F63"/>
    <mergeCell ref="A64:G64"/>
    <mergeCell ref="B65:E65"/>
    <mergeCell ref="B66:E66"/>
    <mergeCell ref="B67:F67"/>
    <mergeCell ref="A68:F68"/>
    <mergeCell ref="B57:D57"/>
    <mergeCell ref="B58:D58"/>
    <mergeCell ref="B59:D59"/>
    <mergeCell ref="B60:D60"/>
    <mergeCell ref="B61:D61"/>
    <mergeCell ref="B62:D62"/>
    <mergeCell ref="B76:E76"/>
    <mergeCell ref="A77:E77"/>
    <mergeCell ref="A78:G78"/>
    <mergeCell ref="A79:G79"/>
    <mergeCell ref="B80:E80"/>
    <mergeCell ref="B81:E81"/>
    <mergeCell ref="A69:G69"/>
    <mergeCell ref="B71:E71"/>
    <mergeCell ref="B72:E72"/>
    <mergeCell ref="B73:E73"/>
    <mergeCell ref="B74:E74"/>
    <mergeCell ref="B75:E75"/>
    <mergeCell ref="B88:E88"/>
    <mergeCell ref="B89:E89"/>
    <mergeCell ref="B90:E90"/>
    <mergeCell ref="B91:E91"/>
    <mergeCell ref="A92:E92"/>
    <mergeCell ref="A93:G93"/>
    <mergeCell ref="B82:E82"/>
    <mergeCell ref="B83:E83"/>
    <mergeCell ref="B84:E84"/>
    <mergeCell ref="B85:E85"/>
    <mergeCell ref="A86:E86"/>
    <mergeCell ref="A87:G87"/>
    <mergeCell ref="A100:E100"/>
    <mergeCell ref="A101:G101"/>
    <mergeCell ref="B102:E102"/>
    <mergeCell ref="B103:E103"/>
    <mergeCell ref="B104:E104"/>
    <mergeCell ref="B105:E105"/>
    <mergeCell ref="B94:E94"/>
    <mergeCell ref="B95:E95"/>
    <mergeCell ref="A96:E96"/>
    <mergeCell ref="A97:G97"/>
    <mergeCell ref="B98:E98"/>
    <mergeCell ref="B99:E99"/>
    <mergeCell ref="B119:E119"/>
    <mergeCell ref="B120:E120"/>
    <mergeCell ref="B121:E121"/>
    <mergeCell ref="B122:E122"/>
    <mergeCell ref="B124:E124"/>
    <mergeCell ref="B125:E125"/>
    <mergeCell ref="A106:F106"/>
    <mergeCell ref="A107:G107"/>
    <mergeCell ref="B114:D114"/>
    <mergeCell ref="A115:F115"/>
    <mergeCell ref="A116:G116"/>
    <mergeCell ref="B118:E118"/>
    <mergeCell ref="B123:E123"/>
    <mergeCell ref="B140:E140"/>
    <mergeCell ref="B132:F132"/>
    <mergeCell ref="B133:F133"/>
    <mergeCell ref="B134:F134"/>
    <mergeCell ref="A135:F135"/>
    <mergeCell ref="A136:G136"/>
    <mergeCell ref="B139:E139"/>
    <mergeCell ref="A126:E126"/>
    <mergeCell ref="A127:G127"/>
    <mergeCell ref="B128:F128"/>
    <mergeCell ref="B129:F129"/>
    <mergeCell ref="B130:F130"/>
    <mergeCell ref="B131:F131"/>
  </mergeCells>
  <printOptions horizontalCentered="1"/>
  <pageMargins left="0.98425196850393704" right="0.98425196850393704" top="0.47244094488188981" bottom="0.59055118110236227" header="0.23622047244094491" footer="0.19685039370078741"/>
  <pageSetup paperSize="9" scale="85" firstPageNumber="0" fitToHeight="2" orientation="portrait" r:id="rId1"/>
  <headerFooter>
    <oddHeader>&amp;R&amp;9Planilha MODELO</oddHeader>
    <oddFooter>&amp;C&amp;A - Pág. &amp;P</oddFooter>
  </headerFooter>
  <rowBreaks count="1" manualBreakCount="1">
    <brk id="68" max="6"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48"/>
  <sheetViews>
    <sheetView windowProtection="1" view="pageBreakPreview" topLeftCell="A97" zoomScaleNormal="100" zoomScaleSheetLayoutView="100" zoomScalePageLayoutView="85" workbookViewId="0">
      <selection activeCell="G134" sqref="G134"/>
    </sheetView>
  </sheetViews>
  <sheetFormatPr defaultColWidth="9.140625" defaultRowHeight="12.75" x14ac:dyDescent="0.2"/>
  <cols>
    <col min="1" max="1" width="4.7109375" style="1" customWidth="1"/>
    <col min="2" max="7" width="13.7109375" style="1" customWidth="1"/>
    <col min="8" max="16381" width="9.140625" style="1"/>
    <col min="16382" max="16384" width="17" style="1" customWidth="1"/>
  </cols>
  <sheetData>
    <row r="1" spans="1:8" ht="13.5" thickBot="1" x14ac:dyDescent="0.25">
      <c r="A1" s="285" t="s">
        <v>0</v>
      </c>
      <c r="B1" s="285"/>
      <c r="C1" s="285"/>
      <c r="D1" s="285"/>
      <c r="E1" s="285"/>
      <c r="F1" s="285"/>
      <c r="G1" s="285"/>
    </row>
    <row r="2" spans="1:8" ht="18.75" customHeight="1" x14ac:dyDescent="0.2">
      <c r="A2" s="304" t="s">
        <v>231</v>
      </c>
      <c r="B2" s="305"/>
      <c r="C2" s="305"/>
      <c r="D2" s="76"/>
      <c r="E2" s="76"/>
      <c r="F2" s="302"/>
      <c r="G2" s="303"/>
    </row>
    <row r="3" spans="1:8" ht="12.75" customHeight="1" x14ac:dyDescent="0.2">
      <c r="A3" s="290" t="s">
        <v>216</v>
      </c>
      <c r="B3" s="291"/>
      <c r="C3" s="291"/>
      <c r="D3" s="291"/>
      <c r="E3" s="291"/>
      <c r="F3" s="291"/>
      <c r="G3" s="292"/>
    </row>
    <row r="4" spans="1:8" ht="13.5" thickBot="1" x14ac:dyDescent="0.25">
      <c r="A4" s="293"/>
      <c r="B4" s="294"/>
      <c r="C4" s="294"/>
      <c r="D4" s="294"/>
      <c r="E4" s="294"/>
      <c r="F4" s="294"/>
      <c r="G4" s="295"/>
    </row>
    <row r="5" spans="1:8" ht="12.75" customHeight="1" x14ac:dyDescent="0.2">
      <c r="A5" s="286" t="s">
        <v>1</v>
      </c>
      <c r="B5" s="287"/>
      <c r="C5" s="287"/>
      <c r="D5" s="287"/>
      <c r="E5" s="287"/>
      <c r="F5" s="288"/>
      <c r="G5" s="289"/>
    </row>
    <row r="6" spans="1:8" ht="12.75" customHeight="1" x14ac:dyDescent="0.2">
      <c r="A6" s="298" t="s">
        <v>19</v>
      </c>
      <c r="B6" s="299"/>
      <c r="C6" s="299"/>
      <c r="D6" s="299"/>
      <c r="E6" s="300"/>
      <c r="F6" s="301"/>
      <c r="G6" s="297"/>
    </row>
    <row r="7" spans="1:8" ht="12.75" customHeight="1" x14ac:dyDescent="0.2">
      <c r="A7" s="298" t="s">
        <v>2</v>
      </c>
      <c r="B7" s="299"/>
      <c r="C7" s="299"/>
      <c r="D7" s="299"/>
      <c r="E7" s="300"/>
      <c r="F7" s="296" t="s">
        <v>232</v>
      </c>
      <c r="G7" s="297"/>
    </row>
    <row r="8" spans="1:8" ht="12.75" customHeight="1" x14ac:dyDescent="0.2">
      <c r="A8" s="310" t="s">
        <v>239</v>
      </c>
      <c r="B8" s="311"/>
      <c r="C8" s="311"/>
      <c r="D8" s="311"/>
      <c r="E8" s="311"/>
      <c r="F8" s="311"/>
      <c r="G8" s="312"/>
    </row>
    <row r="9" spans="1:8" ht="27" customHeight="1" x14ac:dyDescent="0.2">
      <c r="A9" s="313"/>
      <c r="B9" s="314"/>
      <c r="C9" s="314"/>
      <c r="D9" s="314"/>
      <c r="E9" s="314"/>
      <c r="F9" s="314"/>
      <c r="G9" s="315"/>
    </row>
    <row r="10" spans="1:8" x14ac:dyDescent="0.2">
      <c r="A10" s="274" t="s">
        <v>25</v>
      </c>
      <c r="B10" s="275"/>
      <c r="C10" s="275"/>
      <c r="D10" s="275"/>
      <c r="E10" s="276"/>
      <c r="F10" s="277">
        <v>2024</v>
      </c>
      <c r="G10" s="278"/>
    </row>
    <row r="11" spans="1:8" x14ac:dyDescent="0.2">
      <c r="A11" s="274" t="s">
        <v>3</v>
      </c>
      <c r="B11" s="275"/>
      <c r="C11" s="275"/>
      <c r="D11" s="275"/>
      <c r="E11" s="276"/>
      <c r="F11" s="277" t="s">
        <v>184</v>
      </c>
      <c r="G11" s="278"/>
    </row>
    <row r="12" spans="1:8" x14ac:dyDescent="0.2">
      <c r="A12" s="274" t="s">
        <v>4</v>
      </c>
      <c r="B12" s="275"/>
      <c r="C12" s="275"/>
      <c r="D12" s="275"/>
      <c r="E12" s="276"/>
      <c r="F12" s="277" t="s">
        <v>125</v>
      </c>
      <c r="G12" s="278"/>
    </row>
    <row r="13" spans="1:8" x14ac:dyDescent="0.2">
      <c r="A13" s="274" t="s">
        <v>5</v>
      </c>
      <c r="B13" s="275"/>
      <c r="C13" s="275"/>
      <c r="D13" s="275"/>
      <c r="E13" s="276"/>
      <c r="F13" s="277" t="s">
        <v>129</v>
      </c>
      <c r="G13" s="278"/>
    </row>
    <row r="14" spans="1:8" x14ac:dyDescent="0.2">
      <c r="A14" s="230" t="s">
        <v>6</v>
      </c>
      <c r="B14" s="231"/>
      <c r="C14" s="231"/>
      <c r="D14" s="231"/>
      <c r="E14" s="231"/>
      <c r="F14" s="232"/>
      <c r="G14" s="233"/>
    </row>
    <row r="15" spans="1:8" x14ac:dyDescent="0.2">
      <c r="A15" s="274" t="s">
        <v>7</v>
      </c>
      <c r="B15" s="275"/>
      <c r="C15" s="275"/>
      <c r="D15" s="275"/>
      <c r="E15" s="276"/>
      <c r="F15" s="306">
        <v>0</v>
      </c>
      <c r="G15" s="307"/>
    </row>
    <row r="16" spans="1:8" x14ac:dyDescent="0.2">
      <c r="A16" s="274" t="s">
        <v>8</v>
      </c>
      <c r="B16" s="275"/>
      <c r="C16" s="275"/>
      <c r="D16" s="275"/>
      <c r="E16" s="276"/>
      <c r="F16" s="279" t="s">
        <v>215</v>
      </c>
      <c r="G16" s="280"/>
      <c r="H16" s="3"/>
    </row>
    <row r="17" spans="1:8" x14ac:dyDescent="0.2">
      <c r="A17" s="274" t="s">
        <v>24</v>
      </c>
      <c r="B17" s="275"/>
      <c r="C17" s="275"/>
      <c r="D17" s="275"/>
      <c r="E17" s="276"/>
      <c r="F17" s="279"/>
      <c r="G17" s="280"/>
      <c r="H17" s="3"/>
    </row>
    <row r="18" spans="1:8" x14ac:dyDescent="0.2">
      <c r="A18" s="274" t="s">
        <v>9</v>
      </c>
      <c r="B18" s="275"/>
      <c r="C18" s="275"/>
      <c r="D18" s="275"/>
      <c r="E18" s="276"/>
      <c r="F18" s="308">
        <v>0</v>
      </c>
      <c r="G18" s="309"/>
    </row>
    <row r="19" spans="1:8" ht="12.75" customHeight="1" x14ac:dyDescent="0.2">
      <c r="A19" s="298" t="s">
        <v>10</v>
      </c>
      <c r="B19" s="299"/>
      <c r="C19" s="299"/>
      <c r="D19" s="299"/>
      <c r="E19" s="300"/>
      <c r="F19" s="282"/>
      <c r="G19" s="283"/>
    </row>
    <row r="20" spans="1:8" x14ac:dyDescent="0.2">
      <c r="A20" s="274" t="s">
        <v>20</v>
      </c>
      <c r="B20" s="275"/>
      <c r="C20" s="275"/>
      <c r="D20" s="275"/>
      <c r="E20" s="276"/>
      <c r="F20" s="321" t="s">
        <v>187</v>
      </c>
      <c r="G20" s="322"/>
    </row>
    <row r="21" spans="1:8" ht="12.75" customHeight="1" x14ac:dyDescent="0.2">
      <c r="A21" s="298" t="s">
        <v>21</v>
      </c>
      <c r="B21" s="299"/>
      <c r="C21" s="299"/>
      <c r="D21" s="299"/>
      <c r="E21" s="300"/>
      <c r="F21" s="319">
        <v>2</v>
      </c>
      <c r="G21" s="320"/>
    </row>
    <row r="22" spans="1:8" ht="12.75" customHeight="1" x14ac:dyDescent="0.2">
      <c r="A22" s="298" t="s">
        <v>22</v>
      </c>
      <c r="B22" s="299"/>
      <c r="C22" s="299"/>
      <c r="D22" s="299"/>
      <c r="E22" s="300"/>
      <c r="F22" s="319">
        <v>1</v>
      </c>
      <c r="G22" s="320"/>
    </row>
    <row r="23" spans="1:8" ht="12.75" customHeight="1" x14ac:dyDescent="0.2">
      <c r="A23" s="298" t="s">
        <v>23</v>
      </c>
      <c r="B23" s="299"/>
      <c r="C23" s="299"/>
      <c r="D23" s="299"/>
      <c r="E23" s="300"/>
      <c r="F23" s="317" t="s">
        <v>186</v>
      </c>
      <c r="G23" s="318"/>
    </row>
    <row r="24" spans="1:8" ht="12.75" customHeight="1" x14ac:dyDescent="0.2">
      <c r="A24" s="323" t="s">
        <v>196</v>
      </c>
      <c r="B24" s="301"/>
      <c r="C24" s="301"/>
      <c r="D24" s="301"/>
      <c r="E24" s="301"/>
      <c r="F24" s="301"/>
      <c r="G24" s="297"/>
    </row>
    <row r="25" spans="1:8" x14ac:dyDescent="0.2">
      <c r="A25" s="230" t="s">
        <v>11</v>
      </c>
      <c r="B25" s="231"/>
      <c r="C25" s="231"/>
      <c r="D25" s="231"/>
      <c r="E25" s="231"/>
      <c r="F25" s="232"/>
      <c r="G25" s="233"/>
    </row>
    <row r="26" spans="1:8" x14ac:dyDescent="0.2">
      <c r="A26" s="16">
        <v>1</v>
      </c>
      <c r="B26" s="324" t="s">
        <v>29</v>
      </c>
      <c r="C26" s="324"/>
      <c r="D26" s="324"/>
      <c r="E26" s="324"/>
      <c r="F26" s="80" t="s">
        <v>119</v>
      </c>
      <c r="G26" s="17" t="s">
        <v>12</v>
      </c>
    </row>
    <row r="27" spans="1:8" x14ac:dyDescent="0.2">
      <c r="A27" s="18" t="s">
        <v>30</v>
      </c>
      <c r="B27" s="325" t="s">
        <v>130</v>
      </c>
      <c r="C27" s="325"/>
      <c r="D27" s="325"/>
      <c r="E27" s="325"/>
      <c r="F27" s="20">
        <v>1</v>
      </c>
      <c r="G27" s="21">
        <f>F18*F27</f>
        <v>0</v>
      </c>
      <c r="H27" s="4"/>
    </row>
    <row r="28" spans="1:8" x14ac:dyDescent="0.2">
      <c r="A28" s="18" t="s">
        <v>31</v>
      </c>
      <c r="B28" s="281" t="s">
        <v>26</v>
      </c>
      <c r="C28" s="281"/>
      <c r="D28" s="281"/>
      <c r="E28" s="281"/>
      <c r="F28" s="57">
        <v>0</v>
      </c>
      <c r="G28" s="21">
        <f>ROUND(F18*F28,2)</f>
        <v>0</v>
      </c>
      <c r="H28" s="4"/>
    </row>
    <row r="29" spans="1:8" x14ac:dyDescent="0.2">
      <c r="A29" s="18" t="s">
        <v>32</v>
      </c>
      <c r="B29" s="281" t="s">
        <v>27</v>
      </c>
      <c r="C29" s="281"/>
      <c r="D29" s="281"/>
      <c r="E29" s="281"/>
      <c r="F29" s="57">
        <v>0</v>
      </c>
      <c r="G29" s="21">
        <f>ROUND(F15*F29,2)</f>
        <v>0</v>
      </c>
      <c r="H29" s="4"/>
    </row>
    <row r="30" spans="1:8" x14ac:dyDescent="0.2">
      <c r="A30" s="18" t="s">
        <v>33</v>
      </c>
      <c r="B30" s="281" t="s">
        <v>126</v>
      </c>
      <c r="C30" s="281"/>
      <c r="D30" s="281"/>
      <c r="E30" s="281"/>
      <c r="F30" s="20">
        <f>ROUND((ROUND((7*15.22),2)/52.5)*60,2)*0</f>
        <v>0</v>
      </c>
      <c r="G30" s="144">
        <f>ROUND(ROUND(ROUND((SUM(G27:G29))/220,2)*0.2,2)*F30,2)</f>
        <v>0</v>
      </c>
      <c r="H30" s="4"/>
    </row>
    <row r="31" spans="1:8" x14ac:dyDescent="0.2">
      <c r="A31" s="18" t="s">
        <v>34</v>
      </c>
      <c r="B31" s="281" t="s">
        <v>13</v>
      </c>
      <c r="C31" s="281"/>
      <c r="D31" s="281"/>
      <c r="E31" s="281"/>
      <c r="F31" s="20">
        <f>ROUND(SUM(F30)/25*5,2)*0</f>
        <v>0</v>
      </c>
      <c r="G31" s="21">
        <f>ROUND((F18/220*0.2)*F31,2)</f>
        <v>0</v>
      </c>
      <c r="H31" s="4"/>
    </row>
    <row r="32" spans="1:8" x14ac:dyDescent="0.2">
      <c r="A32" s="18" t="s">
        <v>35</v>
      </c>
      <c r="B32" s="281" t="s">
        <v>131</v>
      </c>
      <c r="C32" s="281"/>
      <c r="D32" s="281"/>
      <c r="E32" s="281"/>
      <c r="F32" s="57">
        <v>0</v>
      </c>
      <c r="G32" s="21">
        <v>0</v>
      </c>
      <c r="H32" s="4"/>
    </row>
    <row r="33" spans="1:8" x14ac:dyDescent="0.2">
      <c r="A33" s="18" t="s">
        <v>36</v>
      </c>
      <c r="B33" s="281" t="s">
        <v>131</v>
      </c>
      <c r="C33" s="281"/>
      <c r="D33" s="281"/>
      <c r="E33" s="281"/>
      <c r="F33" s="57">
        <v>0</v>
      </c>
      <c r="G33" s="21">
        <v>0</v>
      </c>
    </row>
    <row r="34" spans="1:8" x14ac:dyDescent="0.2">
      <c r="A34" s="265" t="s">
        <v>46</v>
      </c>
      <c r="B34" s="226"/>
      <c r="C34" s="226"/>
      <c r="D34" s="226"/>
      <c r="E34" s="226"/>
      <c r="F34" s="316"/>
      <c r="G34" s="22">
        <f>SUM(G27:G33)</f>
        <v>0</v>
      </c>
    </row>
    <row r="35" spans="1:8" x14ac:dyDescent="0.2">
      <c r="A35" s="230" t="s">
        <v>38</v>
      </c>
      <c r="B35" s="231"/>
      <c r="C35" s="231"/>
      <c r="D35" s="231"/>
      <c r="E35" s="231"/>
      <c r="F35" s="232"/>
      <c r="G35" s="233"/>
    </row>
    <row r="36" spans="1:8" x14ac:dyDescent="0.2">
      <c r="A36" s="266" t="s">
        <v>44</v>
      </c>
      <c r="B36" s="267"/>
      <c r="C36" s="267"/>
      <c r="D36" s="267"/>
      <c r="E36" s="267"/>
      <c r="F36" s="267"/>
      <c r="G36" s="268"/>
      <c r="H36" s="5"/>
    </row>
    <row r="37" spans="1:8" s="2" customFormat="1" x14ac:dyDescent="0.2">
      <c r="A37" s="23" t="s">
        <v>30</v>
      </c>
      <c r="B37" s="249" t="s">
        <v>39</v>
      </c>
      <c r="C37" s="250"/>
      <c r="D37" s="250"/>
      <c r="E37" s="250"/>
      <c r="F37" s="14">
        <v>0</v>
      </c>
      <c r="G37" s="24">
        <f>ROUND(G$34*F37,2)</f>
        <v>0</v>
      </c>
      <c r="H37" s="79"/>
    </row>
    <row r="38" spans="1:8" x14ac:dyDescent="0.2">
      <c r="A38" s="25" t="s">
        <v>31</v>
      </c>
      <c r="B38" s="256" t="s">
        <v>40</v>
      </c>
      <c r="C38" s="257"/>
      <c r="D38" s="257"/>
      <c r="E38" s="257"/>
      <c r="F38" s="15">
        <f>ROUND((1/11)+(1/11)/3, 3)*0</f>
        <v>0</v>
      </c>
      <c r="G38" s="26">
        <f>ROUND(G$34*F38,2)</f>
        <v>0</v>
      </c>
      <c r="H38" s="5"/>
    </row>
    <row r="39" spans="1:8" x14ac:dyDescent="0.2">
      <c r="A39" s="27"/>
      <c r="B39" s="284" t="s">
        <v>43</v>
      </c>
      <c r="C39" s="284"/>
      <c r="D39" s="284"/>
      <c r="E39" s="284"/>
      <c r="F39" s="28">
        <f>SUM(F37:F38)</f>
        <v>0</v>
      </c>
      <c r="G39" s="24"/>
      <c r="H39" s="5"/>
    </row>
    <row r="40" spans="1:8" x14ac:dyDescent="0.2">
      <c r="A40" s="29" t="s">
        <v>32</v>
      </c>
      <c r="B40" s="30" t="s">
        <v>41</v>
      </c>
      <c r="C40" s="31"/>
      <c r="D40" s="31"/>
      <c r="E40" s="31"/>
      <c r="F40" s="32">
        <f>ROUND((F51*F39),4)</f>
        <v>0</v>
      </c>
      <c r="G40" s="33">
        <f>ROUND(G$34*F40,2)</f>
        <v>0</v>
      </c>
      <c r="H40" s="5"/>
    </row>
    <row r="41" spans="1:8" x14ac:dyDescent="0.2">
      <c r="A41" s="265" t="s">
        <v>42</v>
      </c>
      <c r="B41" s="226"/>
      <c r="C41" s="226"/>
      <c r="D41" s="226"/>
      <c r="E41" s="226"/>
      <c r="F41" s="34">
        <f>ROUND(SUM(F39:F40),4)</f>
        <v>0</v>
      </c>
      <c r="G41" s="35">
        <f>SUM(G37:G40)</f>
        <v>0</v>
      </c>
      <c r="H41" s="5">
        <f>ROUND(G34*F41,2)</f>
        <v>0</v>
      </c>
    </row>
    <row r="42" spans="1:8" x14ac:dyDescent="0.2">
      <c r="A42" s="266" t="s">
        <v>45</v>
      </c>
      <c r="B42" s="267"/>
      <c r="C42" s="267"/>
      <c r="D42" s="267"/>
      <c r="E42" s="267"/>
      <c r="F42" s="267"/>
      <c r="G42" s="268"/>
      <c r="H42" s="5"/>
    </row>
    <row r="43" spans="1:8" x14ac:dyDescent="0.2">
      <c r="A43" s="36" t="s">
        <v>30</v>
      </c>
      <c r="B43" s="249" t="s">
        <v>47</v>
      </c>
      <c r="C43" s="250"/>
      <c r="D43" s="250"/>
      <c r="E43" s="250"/>
      <c r="F43" s="13">
        <v>0</v>
      </c>
      <c r="G43" s="37">
        <f t="shared" ref="G43:G50" si="0">ROUND(G$34*F43,2)</f>
        <v>0</v>
      </c>
      <c r="H43" s="5"/>
    </row>
    <row r="44" spans="1:8" x14ac:dyDescent="0.2">
      <c r="A44" s="23" t="s">
        <v>31</v>
      </c>
      <c r="B44" s="236" t="s">
        <v>48</v>
      </c>
      <c r="C44" s="237"/>
      <c r="D44" s="237"/>
      <c r="E44" s="237"/>
      <c r="F44" s="14">
        <v>0</v>
      </c>
      <c r="G44" s="24">
        <f t="shared" si="0"/>
        <v>0</v>
      </c>
      <c r="H44" s="5"/>
    </row>
    <row r="45" spans="1:8" x14ac:dyDescent="0.2">
      <c r="A45" s="23" t="s">
        <v>32</v>
      </c>
      <c r="B45" s="236" t="s">
        <v>49</v>
      </c>
      <c r="C45" s="237"/>
      <c r="D45" s="237"/>
      <c r="E45" s="237"/>
      <c r="F45" s="104">
        <v>0</v>
      </c>
      <c r="G45" s="24">
        <f t="shared" si="0"/>
        <v>0</v>
      </c>
      <c r="H45" s="5"/>
    </row>
    <row r="46" spans="1:8" x14ac:dyDescent="0.2">
      <c r="A46" s="23" t="s">
        <v>33</v>
      </c>
      <c r="B46" s="236" t="s">
        <v>50</v>
      </c>
      <c r="C46" s="237"/>
      <c r="D46" s="237"/>
      <c r="E46" s="237"/>
      <c r="F46" s="14">
        <v>0</v>
      </c>
      <c r="G46" s="24">
        <f t="shared" si="0"/>
        <v>0</v>
      </c>
      <c r="H46" s="5"/>
    </row>
    <row r="47" spans="1:8" x14ac:dyDescent="0.2">
      <c r="A47" s="23" t="s">
        <v>34</v>
      </c>
      <c r="B47" s="236" t="s">
        <v>51</v>
      </c>
      <c r="C47" s="237"/>
      <c r="D47" s="237"/>
      <c r="E47" s="237"/>
      <c r="F47" s="14">
        <v>0</v>
      </c>
      <c r="G47" s="24">
        <f t="shared" si="0"/>
        <v>0</v>
      </c>
      <c r="H47" s="5"/>
    </row>
    <row r="48" spans="1:8" x14ac:dyDescent="0.2">
      <c r="A48" s="23" t="s">
        <v>35</v>
      </c>
      <c r="B48" s="236" t="s">
        <v>52</v>
      </c>
      <c r="C48" s="237"/>
      <c r="D48" s="237"/>
      <c r="E48" s="237"/>
      <c r="F48" s="14">
        <v>0</v>
      </c>
      <c r="G48" s="24">
        <f t="shared" si="0"/>
        <v>0</v>
      </c>
      <c r="H48" s="5"/>
    </row>
    <row r="49" spans="1:8" x14ac:dyDescent="0.2">
      <c r="A49" s="23" t="s">
        <v>36</v>
      </c>
      <c r="B49" s="236" t="s">
        <v>53</v>
      </c>
      <c r="C49" s="237"/>
      <c r="D49" s="237"/>
      <c r="E49" s="237"/>
      <c r="F49" s="14">
        <v>0</v>
      </c>
      <c r="G49" s="24">
        <f t="shared" si="0"/>
        <v>0</v>
      </c>
      <c r="H49" s="5"/>
    </row>
    <row r="50" spans="1:8" x14ac:dyDescent="0.2">
      <c r="A50" s="25" t="s">
        <v>37</v>
      </c>
      <c r="B50" s="256" t="s">
        <v>54</v>
      </c>
      <c r="C50" s="257"/>
      <c r="D50" s="257"/>
      <c r="E50" s="257"/>
      <c r="F50" s="15">
        <v>0</v>
      </c>
      <c r="G50" s="26">
        <f t="shared" si="0"/>
        <v>0</v>
      </c>
      <c r="H50" s="5"/>
    </row>
    <row r="51" spans="1:8" x14ac:dyDescent="0.2">
      <c r="A51" s="265" t="s">
        <v>55</v>
      </c>
      <c r="B51" s="226"/>
      <c r="C51" s="226"/>
      <c r="D51" s="226"/>
      <c r="E51" s="226"/>
      <c r="F51" s="34">
        <f>SUM(F43:F50)</f>
        <v>0</v>
      </c>
      <c r="G51" s="35">
        <f>SUM(G43:G50)</f>
        <v>0</v>
      </c>
      <c r="H51" s="5">
        <f>ROUND(G34*F51,2)</f>
        <v>0</v>
      </c>
    </row>
    <row r="52" spans="1:8" x14ac:dyDescent="0.2">
      <c r="A52" s="266" t="s">
        <v>64</v>
      </c>
      <c r="B52" s="267"/>
      <c r="C52" s="267"/>
      <c r="D52" s="267"/>
      <c r="E52" s="267"/>
      <c r="F52" s="267"/>
      <c r="G52" s="268"/>
      <c r="H52" s="5"/>
    </row>
    <row r="53" spans="1:8" x14ac:dyDescent="0.2">
      <c r="A53" s="36" t="s">
        <v>30</v>
      </c>
      <c r="B53" s="272" t="s">
        <v>56</v>
      </c>
      <c r="C53" s="273"/>
      <c r="D53" s="273"/>
      <c r="E53" s="38">
        <v>0</v>
      </c>
      <c r="F53" s="53">
        <v>1</v>
      </c>
      <c r="G53" s="19">
        <f>IF(ROUND((E53*F53)-(G27*0.06),2)&lt;0,0,ROUND((E53*F53)-(G27*0.06),2))</f>
        <v>0</v>
      </c>
      <c r="H53" s="5"/>
    </row>
    <row r="54" spans="1:8" x14ac:dyDescent="0.2">
      <c r="A54" s="23" t="s">
        <v>57</v>
      </c>
      <c r="B54" s="270" t="s">
        <v>141</v>
      </c>
      <c r="C54" s="271"/>
      <c r="D54" s="271"/>
      <c r="E54" s="115">
        <v>0</v>
      </c>
      <c r="F54" s="54">
        <v>1</v>
      </c>
      <c r="G54" s="21">
        <f>ROUND((E54*F54),2)</f>
        <v>0</v>
      </c>
      <c r="H54" s="5"/>
    </row>
    <row r="55" spans="1:8" x14ac:dyDescent="0.2">
      <c r="A55" s="23" t="s">
        <v>58</v>
      </c>
      <c r="B55" s="270" t="s">
        <v>141</v>
      </c>
      <c r="C55" s="271"/>
      <c r="D55" s="271"/>
      <c r="E55" s="115">
        <v>0</v>
      </c>
      <c r="F55" s="54">
        <v>1</v>
      </c>
      <c r="G55" s="21">
        <f>ROUND((E55*F55),2)</f>
        <v>0</v>
      </c>
      <c r="H55" s="5"/>
    </row>
    <row r="56" spans="1:8" x14ac:dyDescent="0.2">
      <c r="A56" s="23" t="s">
        <v>32</v>
      </c>
      <c r="B56" s="270" t="s">
        <v>141</v>
      </c>
      <c r="C56" s="271"/>
      <c r="D56" s="271"/>
      <c r="E56" s="115">
        <v>0</v>
      </c>
      <c r="F56" s="54">
        <v>1</v>
      </c>
      <c r="G56" s="21">
        <f>ROUND((E56*F56),2)</f>
        <v>0</v>
      </c>
      <c r="H56" s="5"/>
    </row>
    <row r="57" spans="1:8" x14ac:dyDescent="0.2">
      <c r="A57" s="23" t="s">
        <v>33</v>
      </c>
      <c r="B57" s="270" t="s">
        <v>141</v>
      </c>
      <c r="C57" s="271"/>
      <c r="D57" s="271"/>
      <c r="E57" s="115">
        <f>ROUND((F18*30%)*5%,2)</f>
        <v>0</v>
      </c>
      <c r="F57" s="54">
        <v>1</v>
      </c>
      <c r="G57" s="21">
        <f>ROUND((E57*F57),2)</f>
        <v>0</v>
      </c>
      <c r="H57" s="5"/>
    </row>
    <row r="58" spans="1:8" x14ac:dyDescent="0.2">
      <c r="A58" s="23" t="s">
        <v>34</v>
      </c>
      <c r="B58" s="270" t="s">
        <v>141</v>
      </c>
      <c r="C58" s="271"/>
      <c r="D58" s="271"/>
      <c r="E58" s="115">
        <f>ROUND((ROUND((F18*26)+(F18*52),2))*0.003%,2)</f>
        <v>0</v>
      </c>
      <c r="F58" s="54">
        <v>1</v>
      </c>
      <c r="G58" s="21">
        <f>ROUND((E58*F58),2)</f>
        <v>0</v>
      </c>
      <c r="H58" s="5"/>
    </row>
    <row r="59" spans="1:8" x14ac:dyDescent="0.2">
      <c r="A59" s="23" t="s">
        <v>35</v>
      </c>
      <c r="B59" s="270" t="s">
        <v>141</v>
      </c>
      <c r="C59" s="271"/>
      <c r="D59" s="271"/>
      <c r="E59" s="116">
        <f>E54</f>
        <v>0</v>
      </c>
      <c r="F59" s="54">
        <v>1</v>
      </c>
      <c r="G59" s="21">
        <f>ROUND((E59*F59)/12,2)</f>
        <v>0</v>
      </c>
      <c r="H59" s="5"/>
    </row>
    <row r="60" spans="1:8" x14ac:dyDescent="0.2">
      <c r="A60" s="23" t="s">
        <v>36</v>
      </c>
      <c r="B60" s="270" t="s">
        <v>141</v>
      </c>
      <c r="C60" s="271"/>
      <c r="D60" s="271"/>
      <c r="E60" s="116">
        <v>0</v>
      </c>
      <c r="F60" s="54">
        <v>1</v>
      </c>
      <c r="G60" s="114">
        <f>ROUND((E60*F60),2)</f>
        <v>0</v>
      </c>
      <c r="H60" s="5"/>
    </row>
    <row r="61" spans="1:8" x14ac:dyDescent="0.2">
      <c r="A61" s="18" t="s">
        <v>37</v>
      </c>
      <c r="B61" s="270" t="s">
        <v>141</v>
      </c>
      <c r="C61" s="271"/>
      <c r="D61" s="271"/>
      <c r="E61" s="116">
        <v>0</v>
      </c>
      <c r="F61" s="54">
        <v>1</v>
      </c>
      <c r="G61" s="114">
        <f>ROUND((E61*F61),2)</f>
        <v>0</v>
      </c>
      <c r="H61" s="5"/>
    </row>
    <row r="62" spans="1:8" x14ac:dyDescent="0.2">
      <c r="A62" s="23" t="s">
        <v>132</v>
      </c>
      <c r="B62" s="326" t="s">
        <v>141</v>
      </c>
      <c r="C62" s="327"/>
      <c r="D62" s="327"/>
      <c r="E62" s="82">
        <v>0</v>
      </c>
      <c r="F62" s="54">
        <v>1</v>
      </c>
      <c r="G62" s="114">
        <f>ROUND((E62*F62),2)</f>
        <v>0</v>
      </c>
      <c r="H62" s="5"/>
    </row>
    <row r="63" spans="1:8" x14ac:dyDescent="0.2">
      <c r="A63" s="224" t="s">
        <v>59</v>
      </c>
      <c r="B63" s="225"/>
      <c r="C63" s="225"/>
      <c r="D63" s="225"/>
      <c r="E63" s="225"/>
      <c r="F63" s="226"/>
      <c r="G63" s="22">
        <f>SUM(G53:G62)</f>
        <v>0</v>
      </c>
      <c r="H63" s="5"/>
    </row>
    <row r="64" spans="1:8" x14ac:dyDescent="0.2">
      <c r="A64" s="230" t="s">
        <v>60</v>
      </c>
      <c r="B64" s="231"/>
      <c r="C64" s="231"/>
      <c r="D64" s="231"/>
      <c r="E64" s="231"/>
      <c r="F64" s="232"/>
      <c r="G64" s="233"/>
      <c r="H64" s="5"/>
    </row>
    <row r="65" spans="1:8" x14ac:dyDescent="0.2">
      <c r="A65" s="40" t="s">
        <v>61</v>
      </c>
      <c r="B65" s="238" t="s">
        <v>67</v>
      </c>
      <c r="C65" s="239"/>
      <c r="D65" s="239"/>
      <c r="E65" s="239"/>
      <c r="F65" s="49">
        <f>F41</f>
        <v>0</v>
      </c>
      <c r="G65" s="41">
        <f>G41</f>
        <v>0</v>
      </c>
      <c r="H65" s="5"/>
    </row>
    <row r="66" spans="1:8" x14ac:dyDescent="0.2">
      <c r="A66" s="42" t="s">
        <v>62</v>
      </c>
      <c r="B66" s="227" t="s">
        <v>66</v>
      </c>
      <c r="C66" s="228"/>
      <c r="D66" s="228"/>
      <c r="E66" s="228"/>
      <c r="F66" s="50">
        <f>F51</f>
        <v>0</v>
      </c>
      <c r="G66" s="43">
        <f>G51</f>
        <v>0</v>
      </c>
      <c r="H66" s="5"/>
    </row>
    <row r="67" spans="1:8" x14ac:dyDescent="0.2">
      <c r="A67" s="42" t="s">
        <v>63</v>
      </c>
      <c r="B67" s="227" t="s">
        <v>65</v>
      </c>
      <c r="C67" s="228"/>
      <c r="D67" s="228"/>
      <c r="E67" s="228"/>
      <c r="F67" s="229"/>
      <c r="G67" s="43">
        <f>G63</f>
        <v>0</v>
      </c>
      <c r="H67" s="5"/>
    </row>
    <row r="68" spans="1:8" x14ac:dyDescent="0.2">
      <c r="A68" s="224" t="s">
        <v>68</v>
      </c>
      <c r="B68" s="225"/>
      <c r="C68" s="225"/>
      <c r="D68" s="225"/>
      <c r="E68" s="225"/>
      <c r="F68" s="226"/>
      <c r="G68" s="22">
        <f>SUM(G65:G67)</f>
        <v>0</v>
      </c>
      <c r="H68" s="5"/>
    </row>
    <row r="69" spans="1:8" x14ac:dyDescent="0.2">
      <c r="A69" s="230" t="s">
        <v>69</v>
      </c>
      <c r="B69" s="231"/>
      <c r="C69" s="231"/>
      <c r="D69" s="231"/>
      <c r="E69" s="231"/>
      <c r="F69" s="232"/>
      <c r="G69" s="233"/>
      <c r="H69" s="5"/>
    </row>
    <row r="70" spans="1:8" s="6" customFormat="1" x14ac:dyDescent="0.2">
      <c r="A70" s="16">
        <v>3</v>
      </c>
      <c r="B70" s="44" t="s">
        <v>74</v>
      </c>
      <c r="C70" s="44"/>
      <c r="D70" s="44"/>
      <c r="E70" s="44"/>
      <c r="F70" s="44"/>
      <c r="G70" s="45"/>
      <c r="H70" s="5"/>
    </row>
    <row r="71" spans="1:8" x14ac:dyDescent="0.2">
      <c r="A71" s="36" t="s">
        <v>30</v>
      </c>
      <c r="B71" s="249" t="s">
        <v>70</v>
      </c>
      <c r="C71" s="250"/>
      <c r="D71" s="250"/>
      <c r="E71" s="250"/>
      <c r="F71" s="13">
        <f>ROUND((1/12)*0.02,4)*0</f>
        <v>0</v>
      </c>
      <c r="G71" s="58">
        <f t="shared" ref="G71:G76" si="1">ROUND(G$34*F71,2)</f>
        <v>0</v>
      </c>
      <c r="H71" s="5"/>
    </row>
    <row r="72" spans="1:8" x14ac:dyDescent="0.2">
      <c r="A72" s="23" t="s">
        <v>31</v>
      </c>
      <c r="B72" s="236" t="s">
        <v>71</v>
      </c>
      <c r="C72" s="237"/>
      <c r="D72" s="237"/>
      <c r="E72" s="237"/>
      <c r="F72" s="14">
        <f>ROUND((F71*F50),4)</f>
        <v>0</v>
      </c>
      <c r="G72" s="59">
        <f t="shared" si="1"/>
        <v>0</v>
      </c>
      <c r="H72" s="5"/>
    </row>
    <row r="73" spans="1:8" x14ac:dyDescent="0.2">
      <c r="A73" s="23" t="s">
        <v>32</v>
      </c>
      <c r="B73" s="222" t="s">
        <v>133</v>
      </c>
      <c r="C73" s="223"/>
      <c r="D73" s="223"/>
      <c r="E73" s="223"/>
      <c r="F73" s="104">
        <f>ROUND((0.08*0.4*0.9)*(1+0.09+0.09+0.3),2)*0</f>
        <v>0</v>
      </c>
      <c r="G73" s="59">
        <f t="shared" si="1"/>
        <v>0</v>
      </c>
      <c r="H73" s="5"/>
    </row>
    <row r="74" spans="1:8" x14ac:dyDescent="0.2">
      <c r="A74" s="23" t="s">
        <v>33</v>
      </c>
      <c r="B74" s="222" t="s">
        <v>72</v>
      </c>
      <c r="C74" s="223"/>
      <c r="D74" s="223"/>
      <c r="E74" s="223"/>
      <c r="F74" s="104">
        <f>ROUND(100%/30*7/12*100%,4)*0</f>
        <v>0</v>
      </c>
      <c r="G74" s="59">
        <f t="shared" si="1"/>
        <v>0</v>
      </c>
      <c r="H74" s="5"/>
    </row>
    <row r="75" spans="1:8" s="3" customFormat="1" x14ac:dyDescent="0.2">
      <c r="A75" s="23" t="s">
        <v>34</v>
      </c>
      <c r="B75" s="222" t="s">
        <v>73</v>
      </c>
      <c r="C75" s="223"/>
      <c r="D75" s="223"/>
      <c r="E75" s="223"/>
      <c r="F75" s="104">
        <f>ROUND(F74*F51,4)</f>
        <v>0</v>
      </c>
      <c r="G75" s="59">
        <f t="shared" si="1"/>
        <v>0</v>
      </c>
      <c r="H75" s="5"/>
    </row>
    <row r="76" spans="1:8" x14ac:dyDescent="0.2">
      <c r="A76" s="23" t="s">
        <v>35</v>
      </c>
      <c r="B76" s="251" t="s">
        <v>134</v>
      </c>
      <c r="C76" s="252"/>
      <c r="D76" s="252"/>
      <c r="E76" s="252"/>
      <c r="F76" s="105">
        <v>0</v>
      </c>
      <c r="G76" s="60">
        <f t="shared" si="1"/>
        <v>0</v>
      </c>
      <c r="H76" s="5"/>
    </row>
    <row r="77" spans="1:8" x14ac:dyDescent="0.2">
      <c r="A77" s="224" t="s">
        <v>75</v>
      </c>
      <c r="B77" s="225"/>
      <c r="C77" s="225"/>
      <c r="D77" s="225"/>
      <c r="E77" s="225"/>
      <c r="F77" s="46">
        <f>SUM(F71:F76)</f>
        <v>0</v>
      </c>
      <c r="G77" s="47">
        <f>SUM(G71:G76)</f>
        <v>0</v>
      </c>
      <c r="H77" s="5">
        <f>ROUND(G34*F77,2)</f>
        <v>0</v>
      </c>
    </row>
    <row r="78" spans="1:8" x14ac:dyDescent="0.2">
      <c r="A78" s="230" t="s">
        <v>76</v>
      </c>
      <c r="B78" s="231"/>
      <c r="C78" s="231"/>
      <c r="D78" s="231"/>
      <c r="E78" s="231"/>
      <c r="F78" s="232"/>
      <c r="G78" s="233"/>
      <c r="H78" s="5"/>
    </row>
    <row r="79" spans="1:8" s="6" customFormat="1" x14ac:dyDescent="0.2">
      <c r="A79" s="266" t="s">
        <v>78</v>
      </c>
      <c r="B79" s="267"/>
      <c r="C79" s="267"/>
      <c r="D79" s="267"/>
      <c r="E79" s="267"/>
      <c r="F79" s="267"/>
      <c r="G79" s="268"/>
      <c r="H79" s="5"/>
    </row>
    <row r="80" spans="1:8" x14ac:dyDescent="0.2">
      <c r="A80" s="36" t="s">
        <v>30</v>
      </c>
      <c r="B80" s="269" t="s">
        <v>188</v>
      </c>
      <c r="C80" s="250"/>
      <c r="D80" s="250"/>
      <c r="E80" s="250"/>
      <c r="F80" s="13">
        <v>0</v>
      </c>
      <c r="G80" s="58">
        <f t="shared" ref="G80:G85" si="2">ROUND(G$34*F80,2)</f>
        <v>0</v>
      </c>
      <c r="H80" s="5"/>
    </row>
    <row r="81" spans="1:8" x14ac:dyDescent="0.2">
      <c r="A81" s="23" t="s">
        <v>31</v>
      </c>
      <c r="B81" s="236" t="s">
        <v>189</v>
      </c>
      <c r="C81" s="237"/>
      <c r="D81" s="237"/>
      <c r="E81" s="237"/>
      <c r="F81" s="14">
        <f>ROUND(((1/30)/12)*1,4)*0</f>
        <v>0</v>
      </c>
      <c r="G81" s="59">
        <f t="shared" si="2"/>
        <v>0</v>
      </c>
      <c r="H81" s="5"/>
    </row>
    <row r="82" spans="1:8" x14ac:dyDescent="0.2">
      <c r="A82" s="23" t="s">
        <v>32</v>
      </c>
      <c r="B82" s="236" t="s">
        <v>190</v>
      </c>
      <c r="C82" s="237"/>
      <c r="D82" s="237"/>
      <c r="E82" s="237"/>
      <c r="F82" s="14">
        <f>ROUND((((1/30)/12)*5)*0.02,4)*0</f>
        <v>0</v>
      </c>
      <c r="G82" s="59">
        <f t="shared" si="2"/>
        <v>0</v>
      </c>
      <c r="H82" s="5"/>
    </row>
    <row r="83" spans="1:8" x14ac:dyDescent="0.2">
      <c r="A83" s="23" t="s">
        <v>33</v>
      </c>
      <c r="B83" s="236" t="s">
        <v>191</v>
      </c>
      <c r="C83" s="237"/>
      <c r="D83" s="237"/>
      <c r="E83" s="237"/>
      <c r="F83" s="14">
        <f>ROUND((((1/30)/12)*15)*0.05,4)*0</f>
        <v>0</v>
      </c>
      <c r="G83" s="59">
        <f t="shared" si="2"/>
        <v>0</v>
      </c>
      <c r="H83" s="5"/>
    </row>
    <row r="84" spans="1:8" x14ac:dyDescent="0.2">
      <c r="A84" s="23" t="s">
        <v>34</v>
      </c>
      <c r="B84" s="329" t="s">
        <v>192</v>
      </c>
      <c r="C84" s="237"/>
      <c r="D84" s="237"/>
      <c r="E84" s="237"/>
      <c r="F84" s="14">
        <v>0</v>
      </c>
      <c r="G84" s="59">
        <f t="shared" si="2"/>
        <v>0</v>
      </c>
      <c r="H84" s="5"/>
    </row>
    <row r="85" spans="1:8" x14ac:dyDescent="0.2">
      <c r="A85" s="23" t="s">
        <v>35</v>
      </c>
      <c r="B85" s="256" t="s">
        <v>193</v>
      </c>
      <c r="C85" s="257"/>
      <c r="D85" s="257"/>
      <c r="E85" s="257"/>
      <c r="F85" s="15">
        <f>ROUND((((1/30)/12)*5)*0.5,4)*0</f>
        <v>0</v>
      </c>
      <c r="G85" s="60">
        <f t="shared" si="2"/>
        <v>0</v>
      </c>
      <c r="H85" s="5"/>
    </row>
    <row r="86" spans="1:8" x14ac:dyDescent="0.2">
      <c r="A86" s="265" t="s">
        <v>80</v>
      </c>
      <c r="B86" s="226"/>
      <c r="C86" s="226"/>
      <c r="D86" s="226"/>
      <c r="E86" s="226"/>
      <c r="F86" s="34">
        <f>SUM(F80:F85)</f>
        <v>0</v>
      </c>
      <c r="G86" s="35">
        <f>SUM(G80:G85)</f>
        <v>0</v>
      </c>
      <c r="H86" s="5">
        <f>ROUND(G34*F86,2)</f>
        <v>0</v>
      </c>
    </row>
    <row r="87" spans="1:8" s="6" customFormat="1" x14ac:dyDescent="0.2">
      <c r="A87" s="266" t="s">
        <v>81</v>
      </c>
      <c r="B87" s="267"/>
      <c r="C87" s="267"/>
      <c r="D87" s="267"/>
      <c r="E87" s="267"/>
      <c r="F87" s="267"/>
      <c r="G87" s="268"/>
      <c r="H87" s="5"/>
    </row>
    <row r="88" spans="1:8" x14ac:dyDescent="0.2">
      <c r="A88" s="36" t="s">
        <v>30</v>
      </c>
      <c r="B88" s="249" t="s">
        <v>82</v>
      </c>
      <c r="C88" s="250"/>
      <c r="D88" s="250"/>
      <c r="E88" s="250"/>
      <c r="F88" s="13">
        <f xml:space="preserve"> ROUND((((ROUND((1/11)+(1/11)/3, 3))*4)/12)*1%,4)*0</f>
        <v>0</v>
      </c>
      <c r="G88" s="58">
        <f>ROUND(G$34*F88,2)</f>
        <v>0</v>
      </c>
      <c r="H88" s="5"/>
    </row>
    <row r="89" spans="1:8" x14ac:dyDescent="0.2">
      <c r="A89" s="23" t="s">
        <v>31</v>
      </c>
      <c r="B89" s="236" t="s">
        <v>83</v>
      </c>
      <c r="C89" s="237"/>
      <c r="D89" s="237"/>
      <c r="E89" s="237"/>
      <c r="F89" s="14">
        <f>ROUND(F88*F51,4)</f>
        <v>0</v>
      </c>
      <c r="G89" s="59">
        <f>ROUND(G$34*F89,2)</f>
        <v>0</v>
      </c>
      <c r="H89" s="5"/>
    </row>
    <row r="90" spans="1:8" x14ac:dyDescent="0.2">
      <c r="A90" s="23" t="s">
        <v>32</v>
      </c>
      <c r="B90" s="236" t="s">
        <v>84</v>
      </c>
      <c r="C90" s="237"/>
      <c r="D90" s="237"/>
      <c r="E90" s="237"/>
      <c r="F90" s="14">
        <f>ROUND(ROUND(ROUND(((1+1/12)*4)/12,4)*1%,4)*F51,4)</f>
        <v>0</v>
      </c>
      <c r="G90" s="59">
        <f>ROUND(G$34*F90,2)</f>
        <v>0</v>
      </c>
      <c r="H90" s="5"/>
    </row>
    <row r="91" spans="1:8" x14ac:dyDescent="0.2">
      <c r="A91" s="23" t="s">
        <v>33</v>
      </c>
      <c r="B91" s="236" t="s">
        <v>28</v>
      </c>
      <c r="C91" s="237"/>
      <c r="D91" s="237"/>
      <c r="E91" s="237"/>
      <c r="F91" s="14">
        <v>0</v>
      </c>
      <c r="G91" s="60">
        <f>ROUND(G$34*F91,2)</f>
        <v>0</v>
      </c>
      <c r="H91" s="5"/>
    </row>
    <row r="92" spans="1:8" x14ac:dyDescent="0.2">
      <c r="A92" s="265" t="s">
        <v>85</v>
      </c>
      <c r="B92" s="226"/>
      <c r="C92" s="226"/>
      <c r="D92" s="226"/>
      <c r="E92" s="226"/>
      <c r="F92" s="34">
        <f>SUM(F88:F91)</f>
        <v>0</v>
      </c>
      <c r="G92" s="35">
        <f>SUM(G88:G91)</f>
        <v>0</v>
      </c>
      <c r="H92" s="5">
        <f>ROUND(G34*F92,2)</f>
        <v>0</v>
      </c>
    </row>
    <row r="93" spans="1:8" s="6" customFormat="1" x14ac:dyDescent="0.2">
      <c r="A93" s="260" t="s">
        <v>86</v>
      </c>
      <c r="B93" s="261"/>
      <c r="C93" s="261"/>
      <c r="D93" s="261"/>
      <c r="E93" s="261"/>
      <c r="F93" s="261"/>
      <c r="G93" s="262"/>
      <c r="H93" s="5"/>
    </row>
    <row r="94" spans="1:8" x14ac:dyDescent="0.2">
      <c r="A94" s="106" t="s">
        <v>30</v>
      </c>
      <c r="B94" s="263" t="s">
        <v>135</v>
      </c>
      <c r="C94" s="264"/>
      <c r="D94" s="264"/>
      <c r="E94" s="264"/>
      <c r="F94" s="107">
        <f>((1/220)*22)*0</f>
        <v>0</v>
      </c>
      <c r="G94" s="108">
        <f>ROUND(G$34*F94,2)</f>
        <v>0</v>
      </c>
      <c r="H94" s="5"/>
    </row>
    <row r="95" spans="1:8" x14ac:dyDescent="0.2">
      <c r="A95" s="106" t="s">
        <v>31</v>
      </c>
      <c r="B95" s="253" t="s">
        <v>152</v>
      </c>
      <c r="C95" s="254"/>
      <c r="D95" s="254"/>
      <c r="E95" s="255"/>
      <c r="F95" s="126">
        <f>F94*F51</f>
        <v>0</v>
      </c>
      <c r="G95" s="108">
        <f>ROUND(G$34*F95,2)</f>
        <v>0</v>
      </c>
      <c r="H95" s="5"/>
    </row>
    <row r="96" spans="1:8" x14ac:dyDescent="0.2">
      <c r="A96" s="336" t="s">
        <v>87</v>
      </c>
      <c r="B96" s="337"/>
      <c r="C96" s="337"/>
      <c r="D96" s="337"/>
      <c r="E96" s="337"/>
      <c r="F96" s="109">
        <f>SUM(F94:F95)</f>
        <v>0</v>
      </c>
      <c r="G96" s="110">
        <f>SUM(G94:G95)</f>
        <v>0</v>
      </c>
      <c r="H96" s="5"/>
    </row>
    <row r="97" spans="1:8" x14ac:dyDescent="0.2">
      <c r="A97" s="266" t="s">
        <v>136</v>
      </c>
      <c r="B97" s="267"/>
      <c r="C97" s="267"/>
      <c r="D97" s="267"/>
      <c r="E97" s="267"/>
      <c r="F97" s="267"/>
      <c r="G97" s="268"/>
      <c r="H97" s="5"/>
    </row>
    <row r="98" spans="1:8" x14ac:dyDescent="0.2">
      <c r="A98" s="36" t="s">
        <v>30</v>
      </c>
      <c r="B98" s="249" t="s">
        <v>137</v>
      </c>
      <c r="C98" s="250"/>
      <c r="D98" s="250"/>
      <c r="E98" s="250"/>
      <c r="F98" s="107">
        <f>((((8*13)/12)/220)+((((8*13)/12)/220)*100%))*0</f>
        <v>0</v>
      </c>
      <c r="G98" s="108">
        <f>ROUND(G$34*F98,2)</f>
        <v>0</v>
      </c>
      <c r="H98" s="5"/>
    </row>
    <row r="99" spans="1:8" x14ac:dyDescent="0.2">
      <c r="A99" s="106" t="s">
        <v>31</v>
      </c>
      <c r="B99" s="253" t="s">
        <v>152</v>
      </c>
      <c r="C99" s="254"/>
      <c r="D99" s="254"/>
      <c r="E99" s="255"/>
      <c r="F99" s="126">
        <f>F98*F51</f>
        <v>0</v>
      </c>
      <c r="G99" s="108">
        <f>ROUND(G$34*F99,2)</f>
        <v>0</v>
      </c>
      <c r="H99" s="5"/>
    </row>
    <row r="100" spans="1:8" x14ac:dyDescent="0.2">
      <c r="A100" s="265" t="s">
        <v>138</v>
      </c>
      <c r="B100" s="226"/>
      <c r="C100" s="226"/>
      <c r="D100" s="226"/>
      <c r="E100" s="226"/>
      <c r="F100" s="34">
        <f>SUM(F98:F99)</f>
        <v>0</v>
      </c>
      <c r="G100" s="35">
        <f>SUM(G98:G99)</f>
        <v>0</v>
      </c>
      <c r="H100" s="5">
        <f>ROUND(G34*F100,2)</f>
        <v>0</v>
      </c>
    </row>
    <row r="101" spans="1:8" x14ac:dyDescent="0.2">
      <c r="A101" s="230" t="s">
        <v>92</v>
      </c>
      <c r="B101" s="231"/>
      <c r="C101" s="231"/>
      <c r="D101" s="231"/>
      <c r="E101" s="231"/>
      <c r="F101" s="232"/>
      <c r="G101" s="233"/>
      <c r="H101" s="5"/>
    </row>
    <row r="102" spans="1:8" x14ac:dyDescent="0.2">
      <c r="A102" s="40" t="s">
        <v>124</v>
      </c>
      <c r="B102" s="238" t="s">
        <v>79</v>
      </c>
      <c r="C102" s="239"/>
      <c r="D102" s="239"/>
      <c r="E102" s="239"/>
      <c r="F102" s="49">
        <f>F86</f>
        <v>0</v>
      </c>
      <c r="G102" s="41">
        <f>G86</f>
        <v>0</v>
      </c>
      <c r="H102" s="5"/>
    </row>
    <row r="103" spans="1:8" x14ac:dyDescent="0.2">
      <c r="A103" s="42" t="s">
        <v>88</v>
      </c>
      <c r="B103" s="227" t="s">
        <v>90</v>
      </c>
      <c r="C103" s="228"/>
      <c r="D103" s="228"/>
      <c r="E103" s="228"/>
      <c r="F103" s="50">
        <f>F92</f>
        <v>0</v>
      </c>
      <c r="G103" s="43">
        <f>G92</f>
        <v>0</v>
      </c>
      <c r="H103" s="5"/>
    </row>
    <row r="104" spans="1:8" x14ac:dyDescent="0.2">
      <c r="A104" s="42" t="s">
        <v>89</v>
      </c>
      <c r="B104" s="258" t="s">
        <v>91</v>
      </c>
      <c r="C104" s="259"/>
      <c r="D104" s="259"/>
      <c r="E104" s="259"/>
      <c r="F104" s="50">
        <f>F100</f>
        <v>0</v>
      </c>
      <c r="G104" s="43">
        <f>G96</f>
        <v>0</v>
      </c>
      <c r="H104" s="5"/>
    </row>
    <row r="105" spans="1:8" x14ac:dyDescent="0.2">
      <c r="A105" s="111" t="s">
        <v>139</v>
      </c>
      <c r="B105" s="338" t="s">
        <v>140</v>
      </c>
      <c r="C105" s="339"/>
      <c r="D105" s="339"/>
      <c r="E105" s="339"/>
      <c r="F105" s="112">
        <f>F100</f>
        <v>0</v>
      </c>
      <c r="G105" s="113">
        <f>G100</f>
        <v>0</v>
      </c>
      <c r="H105" s="5"/>
    </row>
    <row r="106" spans="1:8" x14ac:dyDescent="0.2">
      <c r="A106" s="224" t="s">
        <v>93</v>
      </c>
      <c r="B106" s="225"/>
      <c r="C106" s="225"/>
      <c r="D106" s="225"/>
      <c r="E106" s="225"/>
      <c r="F106" s="226"/>
      <c r="G106" s="22">
        <f>SUM(G102:G105)</f>
        <v>0</v>
      </c>
      <c r="H106" s="5"/>
    </row>
    <row r="107" spans="1:8" x14ac:dyDescent="0.2">
      <c r="A107" s="230" t="s">
        <v>94</v>
      </c>
      <c r="B107" s="231"/>
      <c r="C107" s="231"/>
      <c r="D107" s="231"/>
      <c r="E107" s="231"/>
      <c r="F107" s="232"/>
      <c r="G107" s="233"/>
      <c r="H107" s="5"/>
    </row>
    <row r="108" spans="1:8" x14ac:dyDescent="0.2">
      <c r="A108" s="36" t="s">
        <v>30</v>
      </c>
      <c r="B108" s="81" t="str">
        <f>'Insumos Diversos'!B4</f>
        <v>UNIFORMES</v>
      </c>
      <c r="C108" s="124"/>
      <c r="D108" s="124"/>
      <c r="E108" s="38">
        <f>'Insumos Diversos'!G14</f>
        <v>0</v>
      </c>
      <c r="F108" s="10">
        <v>1</v>
      </c>
      <c r="G108" s="21">
        <f t="shared" ref="G108:G114" si="3">ROUND((E108*F108),2)</f>
        <v>0</v>
      </c>
      <c r="H108" s="5"/>
    </row>
    <row r="109" spans="1:8" x14ac:dyDescent="0.2">
      <c r="A109" s="23" t="s">
        <v>31</v>
      </c>
      <c r="B109" s="78" t="str">
        <f>'Insumos Diversos'!B15</f>
        <v>EPI'S e Outros</v>
      </c>
      <c r="C109" s="79"/>
      <c r="D109" s="79"/>
      <c r="E109" s="39">
        <f>'Insumos Diversos'!G22</f>
        <v>0</v>
      </c>
      <c r="F109" s="12">
        <v>1</v>
      </c>
      <c r="G109" s="21">
        <f t="shared" si="3"/>
        <v>0</v>
      </c>
      <c r="H109" s="5"/>
    </row>
    <row r="110" spans="1:8" x14ac:dyDescent="0.2">
      <c r="A110" s="23" t="s">
        <v>32</v>
      </c>
      <c r="B110" s="79" t="str">
        <f>'Insumos Diversos'!B23</f>
        <v>Materiais e Equipamentos Diversos</v>
      </c>
      <c r="C110" s="79"/>
      <c r="D110" s="79"/>
      <c r="E110" s="39">
        <v>0</v>
      </c>
      <c r="F110" s="11">
        <v>1</v>
      </c>
      <c r="G110" s="21">
        <f t="shared" si="3"/>
        <v>0</v>
      </c>
      <c r="H110" s="5"/>
    </row>
    <row r="111" spans="1:8" x14ac:dyDescent="0.2">
      <c r="A111" s="23" t="s">
        <v>33</v>
      </c>
      <c r="B111" s="143" t="s">
        <v>141</v>
      </c>
      <c r="C111" s="79"/>
      <c r="D111" s="79"/>
      <c r="E111" s="39">
        <v>0</v>
      </c>
      <c r="F111" s="11">
        <v>1</v>
      </c>
      <c r="G111" s="21">
        <f t="shared" si="3"/>
        <v>0</v>
      </c>
      <c r="H111" s="5"/>
    </row>
    <row r="112" spans="1:8" x14ac:dyDescent="0.2">
      <c r="A112" s="23" t="s">
        <v>34</v>
      </c>
      <c r="B112" s="143" t="s">
        <v>141</v>
      </c>
      <c r="C112" s="94"/>
      <c r="D112" s="94"/>
      <c r="E112" s="39">
        <v>0</v>
      </c>
      <c r="F112" s="11">
        <v>1</v>
      </c>
      <c r="G112" s="21">
        <f t="shared" si="3"/>
        <v>0</v>
      </c>
      <c r="H112" s="5"/>
    </row>
    <row r="113" spans="1:8" x14ac:dyDescent="0.2">
      <c r="A113" s="23" t="s">
        <v>35</v>
      </c>
      <c r="B113" s="79" t="s">
        <v>141</v>
      </c>
      <c r="C113" s="79"/>
      <c r="D113" s="79"/>
      <c r="E113" s="39">
        <v>0</v>
      </c>
      <c r="F113" s="11">
        <v>1</v>
      </c>
      <c r="G113" s="21">
        <f t="shared" si="3"/>
        <v>0</v>
      </c>
      <c r="H113" s="5"/>
    </row>
    <row r="114" spans="1:8" x14ac:dyDescent="0.2">
      <c r="A114" s="23" t="s">
        <v>36</v>
      </c>
      <c r="B114" s="247" t="s">
        <v>141</v>
      </c>
      <c r="C114" s="248"/>
      <c r="D114" s="248"/>
      <c r="E114" s="39">
        <v>0</v>
      </c>
      <c r="F114" s="11">
        <v>1</v>
      </c>
      <c r="G114" s="21">
        <f t="shared" si="3"/>
        <v>0</v>
      </c>
      <c r="H114" s="5"/>
    </row>
    <row r="115" spans="1:8" x14ac:dyDescent="0.2">
      <c r="A115" s="224" t="s">
        <v>95</v>
      </c>
      <c r="B115" s="225"/>
      <c r="C115" s="225"/>
      <c r="D115" s="225"/>
      <c r="E115" s="225"/>
      <c r="F115" s="226"/>
      <c r="G115" s="22">
        <f>SUM(G108:G114)</f>
        <v>0</v>
      </c>
      <c r="H115" s="5"/>
    </row>
    <row r="116" spans="1:8" x14ac:dyDescent="0.2">
      <c r="A116" s="230" t="s">
        <v>96</v>
      </c>
      <c r="B116" s="231"/>
      <c r="C116" s="231"/>
      <c r="D116" s="231"/>
      <c r="E116" s="231"/>
      <c r="F116" s="232"/>
      <c r="G116" s="233"/>
      <c r="H116" s="5"/>
    </row>
    <row r="117" spans="1:8" s="6" customFormat="1" x14ac:dyDescent="0.2">
      <c r="A117" s="16">
        <v>3</v>
      </c>
      <c r="B117" s="44" t="s">
        <v>97</v>
      </c>
      <c r="C117" s="44"/>
      <c r="D117" s="44"/>
      <c r="E117" s="44"/>
      <c r="F117" s="44"/>
      <c r="G117" s="45"/>
      <c r="H117" s="5"/>
    </row>
    <row r="118" spans="1:8" x14ac:dyDescent="0.2">
      <c r="A118" s="36" t="s">
        <v>30</v>
      </c>
      <c r="B118" s="249" t="s">
        <v>98</v>
      </c>
      <c r="C118" s="250"/>
      <c r="D118" s="250"/>
      <c r="E118" s="250"/>
      <c r="F118" s="13">
        <v>0</v>
      </c>
      <c r="G118" s="37">
        <f>ROUND(G133*F118,2)</f>
        <v>0</v>
      </c>
      <c r="H118" s="5"/>
    </row>
    <row r="119" spans="1:8" x14ac:dyDescent="0.2">
      <c r="A119" s="23" t="s">
        <v>31</v>
      </c>
      <c r="B119" s="236" t="s">
        <v>99</v>
      </c>
      <c r="C119" s="237"/>
      <c r="D119" s="237"/>
      <c r="E119" s="237"/>
      <c r="F119" s="14">
        <v>0</v>
      </c>
      <c r="G119" s="24">
        <f>ROUND(((G133+G118)*F119),2)</f>
        <v>0</v>
      </c>
      <c r="H119" s="5"/>
    </row>
    <row r="120" spans="1:8" x14ac:dyDescent="0.2">
      <c r="A120" s="23" t="s">
        <v>32</v>
      </c>
      <c r="B120" s="330" t="s">
        <v>100</v>
      </c>
      <c r="C120" s="331"/>
      <c r="D120" s="331"/>
      <c r="E120" s="331"/>
      <c r="F120" s="14"/>
      <c r="G120" s="24"/>
      <c r="H120" s="5"/>
    </row>
    <row r="121" spans="1:8" x14ac:dyDescent="0.2">
      <c r="A121" s="23" t="s">
        <v>104</v>
      </c>
      <c r="B121" s="236" t="s">
        <v>101</v>
      </c>
      <c r="C121" s="237"/>
      <c r="D121" s="237"/>
      <c r="E121" s="237"/>
      <c r="F121" s="14">
        <v>0</v>
      </c>
      <c r="G121" s="24">
        <f ca="1">ROUND(G$137*F121,2)</f>
        <v>0</v>
      </c>
      <c r="H121" s="5"/>
    </row>
    <row r="122" spans="1:8" s="3" customFormat="1" x14ac:dyDescent="0.2">
      <c r="A122" s="23" t="s">
        <v>105</v>
      </c>
      <c r="B122" s="236" t="s">
        <v>102</v>
      </c>
      <c r="C122" s="237"/>
      <c r="D122" s="237"/>
      <c r="E122" s="237"/>
      <c r="F122" s="14">
        <v>0</v>
      </c>
      <c r="G122" s="24">
        <f ca="1">ROUND(G$137*F122,2)</f>
        <v>0</v>
      </c>
      <c r="H122" s="5"/>
    </row>
    <row r="123" spans="1:8" s="3" customFormat="1" x14ac:dyDescent="0.2">
      <c r="A123" s="23" t="s">
        <v>106</v>
      </c>
      <c r="B123" s="236" t="s">
        <v>103</v>
      </c>
      <c r="C123" s="237"/>
      <c r="D123" s="237"/>
      <c r="E123" s="237"/>
      <c r="F123" s="14">
        <v>0</v>
      </c>
      <c r="G123" s="24">
        <f t="shared" ref="G123:G124" ca="1" si="4">ROUND(G$137*F123,2)</f>
        <v>0</v>
      </c>
      <c r="H123" s="5"/>
    </row>
    <row r="124" spans="1:8" x14ac:dyDescent="0.2">
      <c r="A124" s="23" t="s">
        <v>240</v>
      </c>
      <c r="B124" s="236" t="s">
        <v>141</v>
      </c>
      <c r="C124" s="237"/>
      <c r="D124" s="237"/>
      <c r="E124" s="237"/>
      <c r="F124" s="14">
        <v>0</v>
      </c>
      <c r="G124" s="24">
        <f t="shared" ca="1" si="4"/>
        <v>0</v>
      </c>
      <c r="H124" s="5"/>
    </row>
    <row r="125" spans="1:8" x14ac:dyDescent="0.2">
      <c r="A125" s="23"/>
      <c r="B125" s="234" t="s">
        <v>118</v>
      </c>
      <c r="C125" s="235"/>
      <c r="D125" s="235"/>
      <c r="E125" s="235"/>
      <c r="F125" s="51">
        <f>SUM(F121:F124)</f>
        <v>0</v>
      </c>
      <c r="G125" s="52">
        <f ca="1">SUM(G121:G124)</f>
        <v>0</v>
      </c>
      <c r="H125" s="5">
        <f ca="1">ROUND(G137*F125,2)</f>
        <v>0</v>
      </c>
    </row>
    <row r="126" spans="1:8" x14ac:dyDescent="0.2">
      <c r="A126" s="224" t="s">
        <v>115</v>
      </c>
      <c r="B126" s="225"/>
      <c r="C126" s="225"/>
      <c r="D126" s="225"/>
      <c r="E126" s="225"/>
      <c r="F126" s="46">
        <f>SUM(F118,F119,F125)</f>
        <v>0</v>
      </c>
      <c r="G126" s="47">
        <f ca="1">SUM(G118:G124)</f>
        <v>0</v>
      </c>
      <c r="H126" s="5"/>
    </row>
    <row r="127" spans="1:8" x14ac:dyDescent="0.2">
      <c r="A127" s="230" t="s">
        <v>108</v>
      </c>
      <c r="B127" s="231"/>
      <c r="C127" s="231"/>
      <c r="D127" s="231"/>
      <c r="E127" s="231"/>
      <c r="F127" s="232"/>
      <c r="G127" s="233"/>
      <c r="H127" s="5"/>
    </row>
    <row r="128" spans="1:8" x14ac:dyDescent="0.2">
      <c r="A128" s="40" t="s">
        <v>30</v>
      </c>
      <c r="B128" s="238" t="s">
        <v>109</v>
      </c>
      <c r="C128" s="239"/>
      <c r="D128" s="239"/>
      <c r="E128" s="239"/>
      <c r="F128" s="240"/>
      <c r="G128" s="41">
        <f>G34</f>
        <v>0</v>
      </c>
      <c r="H128" s="5"/>
    </row>
    <row r="129" spans="1:8" x14ac:dyDescent="0.2">
      <c r="A129" s="42" t="s">
        <v>31</v>
      </c>
      <c r="B129" s="227" t="s">
        <v>110</v>
      </c>
      <c r="C129" s="228"/>
      <c r="D129" s="228"/>
      <c r="E129" s="228"/>
      <c r="F129" s="229"/>
      <c r="G129" s="43">
        <f>G68</f>
        <v>0</v>
      </c>
      <c r="H129" s="5"/>
    </row>
    <row r="130" spans="1:8" x14ac:dyDescent="0.2">
      <c r="A130" s="42" t="s">
        <v>32</v>
      </c>
      <c r="B130" s="227" t="s">
        <v>111</v>
      </c>
      <c r="C130" s="228"/>
      <c r="D130" s="228"/>
      <c r="E130" s="228"/>
      <c r="F130" s="229"/>
      <c r="G130" s="43">
        <f>G77</f>
        <v>0</v>
      </c>
      <c r="H130" s="5"/>
    </row>
    <row r="131" spans="1:8" x14ac:dyDescent="0.2">
      <c r="A131" s="42" t="s">
        <v>33</v>
      </c>
      <c r="B131" s="227" t="s">
        <v>77</v>
      </c>
      <c r="C131" s="228"/>
      <c r="D131" s="228"/>
      <c r="E131" s="228"/>
      <c r="F131" s="229"/>
      <c r="G131" s="43">
        <f>G106</f>
        <v>0</v>
      </c>
      <c r="H131" s="5"/>
    </row>
    <row r="132" spans="1:8" x14ac:dyDescent="0.2">
      <c r="A132" s="42" t="s">
        <v>34</v>
      </c>
      <c r="B132" s="227" t="s">
        <v>112</v>
      </c>
      <c r="C132" s="228"/>
      <c r="D132" s="228"/>
      <c r="E132" s="228"/>
      <c r="F132" s="229"/>
      <c r="G132" s="43">
        <f>G115</f>
        <v>0</v>
      </c>
      <c r="H132" s="5"/>
    </row>
    <row r="133" spans="1:8" x14ac:dyDescent="0.2">
      <c r="A133" s="42"/>
      <c r="B133" s="241" t="s">
        <v>114</v>
      </c>
      <c r="C133" s="242"/>
      <c r="D133" s="242"/>
      <c r="E133" s="242"/>
      <c r="F133" s="243"/>
      <c r="G133" s="43">
        <f>SUM(G128:G132)</f>
        <v>0</v>
      </c>
      <c r="H133" s="5"/>
    </row>
    <row r="134" spans="1:8" x14ac:dyDescent="0.2">
      <c r="A134" s="42" t="s">
        <v>35</v>
      </c>
      <c r="B134" s="244" t="s">
        <v>113</v>
      </c>
      <c r="C134" s="245"/>
      <c r="D134" s="245"/>
      <c r="E134" s="245"/>
      <c r="F134" s="246"/>
      <c r="G134" s="43">
        <f ca="1">G126</f>
        <v>0</v>
      </c>
      <c r="H134" s="5"/>
    </row>
    <row r="135" spans="1:8" x14ac:dyDescent="0.2">
      <c r="A135" s="224" t="s">
        <v>107</v>
      </c>
      <c r="B135" s="225"/>
      <c r="C135" s="225"/>
      <c r="D135" s="225"/>
      <c r="E135" s="225"/>
      <c r="F135" s="226"/>
      <c r="G135" s="22">
        <f ca="1">SUM(G133:G134)</f>
        <v>0</v>
      </c>
      <c r="H135" s="5">
        <f ca="1">SUM(G128:G134)-G133</f>
        <v>0</v>
      </c>
    </row>
    <row r="136" spans="1:8" x14ac:dyDescent="0.2">
      <c r="A136" s="332" t="s">
        <v>14</v>
      </c>
      <c r="B136" s="333"/>
      <c r="C136" s="333"/>
      <c r="D136" s="333"/>
      <c r="E136" s="333"/>
      <c r="F136" s="333"/>
      <c r="G136" s="334"/>
      <c r="H136" s="5"/>
    </row>
    <row r="137" spans="1:8" x14ac:dyDescent="0.2">
      <c r="A137" s="62"/>
      <c r="B137" s="63" t="s">
        <v>116</v>
      </c>
      <c r="C137" s="63"/>
      <c r="D137" s="63"/>
      <c r="E137" s="63"/>
      <c r="F137" s="64"/>
      <c r="G137" s="65">
        <f ca="1">G135</f>
        <v>0</v>
      </c>
      <c r="H137" s="5"/>
    </row>
    <row r="138" spans="1:8" x14ac:dyDescent="0.2">
      <c r="A138" s="66"/>
      <c r="B138" s="67" t="s">
        <v>117</v>
      </c>
      <c r="C138" s="67"/>
      <c r="D138" s="67"/>
      <c r="E138" s="67"/>
      <c r="F138" s="68">
        <f>F21</f>
        <v>2</v>
      </c>
      <c r="G138" s="69">
        <f ca="1">G137*F138</f>
        <v>0</v>
      </c>
      <c r="H138" s="5"/>
    </row>
    <row r="139" spans="1:8" s="7" customFormat="1" x14ac:dyDescent="0.2">
      <c r="A139" s="74"/>
      <c r="B139" s="335" t="s">
        <v>15</v>
      </c>
      <c r="C139" s="335"/>
      <c r="D139" s="335"/>
      <c r="E139" s="335"/>
      <c r="F139" s="70">
        <f>F22</f>
        <v>1</v>
      </c>
      <c r="G139" s="71">
        <f ca="1">G138*F139</f>
        <v>0</v>
      </c>
      <c r="H139" s="5"/>
    </row>
    <row r="140" spans="1:8" s="7" customFormat="1" ht="13.5" thickBot="1" x14ac:dyDescent="0.25">
      <c r="A140" s="75"/>
      <c r="B140" s="328" t="s">
        <v>153</v>
      </c>
      <c r="C140" s="328"/>
      <c r="D140" s="328"/>
      <c r="E140" s="328"/>
      <c r="F140" s="72">
        <v>12</v>
      </c>
      <c r="G140" s="73">
        <f ca="1">G139*F140</f>
        <v>0</v>
      </c>
      <c r="H140" s="5"/>
    </row>
    <row r="141" spans="1:8" x14ac:dyDescent="0.2">
      <c r="F141" s="79"/>
    </row>
    <row r="148" spans="7:7" x14ac:dyDescent="0.2">
      <c r="G148" s="61"/>
    </row>
  </sheetData>
  <mergeCells count="143">
    <mergeCell ref="A1:G1"/>
    <mergeCell ref="A2:C2"/>
    <mergeCell ref="A3:G4"/>
    <mergeCell ref="A5:G5"/>
    <mergeCell ref="A6:E6"/>
    <mergeCell ref="F6:G6"/>
    <mergeCell ref="A12:E12"/>
    <mergeCell ref="F12:G12"/>
    <mergeCell ref="A13:E13"/>
    <mergeCell ref="F13:G13"/>
    <mergeCell ref="F2:G2"/>
    <mergeCell ref="A14:G14"/>
    <mergeCell ref="A15:E15"/>
    <mergeCell ref="F15:G15"/>
    <mergeCell ref="A7:E7"/>
    <mergeCell ref="F7:G7"/>
    <mergeCell ref="A8:G9"/>
    <mergeCell ref="A10:E10"/>
    <mergeCell ref="F10:G10"/>
    <mergeCell ref="A11:E11"/>
    <mergeCell ref="F11:G11"/>
    <mergeCell ref="A19:E19"/>
    <mergeCell ref="F19:G19"/>
    <mergeCell ref="A20:E20"/>
    <mergeCell ref="F20:G20"/>
    <mergeCell ref="A21:E21"/>
    <mergeCell ref="F21:G21"/>
    <mergeCell ref="A16:E16"/>
    <mergeCell ref="F16:G16"/>
    <mergeCell ref="A17:E17"/>
    <mergeCell ref="F17:G17"/>
    <mergeCell ref="A18:E18"/>
    <mergeCell ref="F18:G18"/>
    <mergeCell ref="A25:G25"/>
    <mergeCell ref="B26:E26"/>
    <mergeCell ref="B27:E27"/>
    <mergeCell ref="B28:E28"/>
    <mergeCell ref="B29:E29"/>
    <mergeCell ref="B30:E30"/>
    <mergeCell ref="A22:E22"/>
    <mergeCell ref="F22:G22"/>
    <mergeCell ref="A23:E23"/>
    <mergeCell ref="F23:G23"/>
    <mergeCell ref="A24:G24"/>
    <mergeCell ref="A36:G36"/>
    <mergeCell ref="B37:E37"/>
    <mergeCell ref="B38:E38"/>
    <mergeCell ref="B39:E39"/>
    <mergeCell ref="A41:E41"/>
    <mergeCell ref="A42:G42"/>
    <mergeCell ref="B31:E31"/>
    <mergeCell ref="B32:E32"/>
    <mergeCell ref="B33:E33"/>
    <mergeCell ref="A34:F34"/>
    <mergeCell ref="A35:G35"/>
    <mergeCell ref="B49:E49"/>
    <mergeCell ref="B50:E50"/>
    <mergeCell ref="A51:E51"/>
    <mergeCell ref="A52:G52"/>
    <mergeCell ref="B53:D53"/>
    <mergeCell ref="B54:D54"/>
    <mergeCell ref="B43:E43"/>
    <mergeCell ref="B44:E44"/>
    <mergeCell ref="B45:E45"/>
    <mergeCell ref="B46:E46"/>
    <mergeCell ref="B47:E47"/>
    <mergeCell ref="B48:E48"/>
    <mergeCell ref="B61:D61"/>
    <mergeCell ref="A63:F63"/>
    <mergeCell ref="A64:G64"/>
    <mergeCell ref="B65:E65"/>
    <mergeCell ref="B66:E66"/>
    <mergeCell ref="B67:F67"/>
    <mergeCell ref="B55:D55"/>
    <mergeCell ref="B56:D56"/>
    <mergeCell ref="B57:D57"/>
    <mergeCell ref="B58:D58"/>
    <mergeCell ref="B59:D59"/>
    <mergeCell ref="B60:D60"/>
    <mergeCell ref="B62:D62"/>
    <mergeCell ref="B75:E75"/>
    <mergeCell ref="B76:E76"/>
    <mergeCell ref="A77:E77"/>
    <mergeCell ref="A78:G78"/>
    <mergeCell ref="A79:G79"/>
    <mergeCell ref="B80:E80"/>
    <mergeCell ref="A68:F68"/>
    <mergeCell ref="A69:G69"/>
    <mergeCell ref="B71:E71"/>
    <mergeCell ref="B72:E72"/>
    <mergeCell ref="B73:E73"/>
    <mergeCell ref="B74:E74"/>
    <mergeCell ref="A87:G87"/>
    <mergeCell ref="B88:E88"/>
    <mergeCell ref="B89:E89"/>
    <mergeCell ref="B90:E90"/>
    <mergeCell ref="B91:E91"/>
    <mergeCell ref="A92:E92"/>
    <mergeCell ref="B81:E81"/>
    <mergeCell ref="B82:E82"/>
    <mergeCell ref="B83:E83"/>
    <mergeCell ref="B84:E84"/>
    <mergeCell ref="B85:E85"/>
    <mergeCell ref="A86:E86"/>
    <mergeCell ref="B102:E102"/>
    <mergeCell ref="B103:E103"/>
    <mergeCell ref="B104:E104"/>
    <mergeCell ref="A106:F106"/>
    <mergeCell ref="A107:G107"/>
    <mergeCell ref="A115:F115"/>
    <mergeCell ref="A93:G93"/>
    <mergeCell ref="B94:E94"/>
    <mergeCell ref="A100:E100"/>
    <mergeCell ref="A101:G101"/>
    <mergeCell ref="B114:D114"/>
    <mergeCell ref="A96:E96"/>
    <mergeCell ref="A97:G97"/>
    <mergeCell ref="B98:E98"/>
    <mergeCell ref="B105:E105"/>
    <mergeCell ref="B95:E95"/>
    <mergeCell ref="B99:E99"/>
    <mergeCell ref="B124:E124"/>
    <mergeCell ref="B125:E125"/>
    <mergeCell ref="A126:E126"/>
    <mergeCell ref="A127:G127"/>
    <mergeCell ref="B128:F128"/>
    <mergeCell ref="B129:F129"/>
    <mergeCell ref="A116:G116"/>
    <mergeCell ref="B118:E118"/>
    <mergeCell ref="B119:E119"/>
    <mergeCell ref="B120:E120"/>
    <mergeCell ref="B121:E121"/>
    <mergeCell ref="B122:E122"/>
    <mergeCell ref="B123:E123"/>
    <mergeCell ref="A136:G136"/>
    <mergeCell ref="B139:E139"/>
    <mergeCell ref="B140:E140"/>
    <mergeCell ref="B130:F130"/>
    <mergeCell ref="B131:F131"/>
    <mergeCell ref="B132:F132"/>
    <mergeCell ref="B133:F133"/>
    <mergeCell ref="B134:F134"/>
    <mergeCell ref="A135:F135"/>
  </mergeCells>
  <printOptions horizontalCentered="1"/>
  <pageMargins left="0.98425196850393704" right="0.98425196850393704" top="0.47244094488188981" bottom="0.59055118110236227" header="0.23622047244094491" footer="0.19685039370078741"/>
  <pageSetup paperSize="9" scale="85" firstPageNumber="0" fitToHeight="2" orientation="portrait" r:id="rId1"/>
  <headerFooter>
    <oddHeader>&amp;R&amp;9Planilha MODELO</oddHeader>
    <oddFooter>&amp;C&amp;A - Pág. &amp;P</oddFooter>
  </headerFooter>
  <rowBreaks count="1" manualBreakCount="1">
    <brk id="68" max="6" man="1"/>
  </rowBreaks>
  <ignoredErrors>
    <ignoredError sqref="G59" formula="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7">
    <pageSetUpPr fitToPage="1"/>
  </sheetPr>
  <dimension ref="A1:K77"/>
  <sheetViews>
    <sheetView windowProtection="1" view="pageBreakPreview" zoomScaleNormal="100" zoomScaleSheetLayoutView="100" workbookViewId="0">
      <pane xSplit="5" topLeftCell="F1" activePane="topRight" state="frozen"/>
      <selection activeCell="G6" sqref="G6"/>
      <selection pane="topRight" activeCell="B3" sqref="B3:J3"/>
    </sheetView>
  </sheetViews>
  <sheetFormatPr defaultRowHeight="16.5" x14ac:dyDescent="0.3"/>
  <cols>
    <col min="1" max="1" width="1.7109375" style="77" customWidth="1"/>
    <col min="2" max="2" width="17" style="9" customWidth="1"/>
    <col min="3" max="3" width="24.5703125" style="9" bestFit="1" customWidth="1"/>
    <col min="4" max="4" width="18.42578125" style="9" customWidth="1"/>
    <col min="5" max="7" width="7.140625" style="9" customWidth="1"/>
    <col min="8" max="8" width="12.42578125" style="9" customWidth="1"/>
    <col min="9" max="9" width="14.28515625" style="9" bestFit="1" customWidth="1"/>
    <col min="10" max="10" width="16.28515625" style="9" customWidth="1"/>
    <col min="11" max="11" width="11.85546875" style="9" bestFit="1" customWidth="1"/>
    <col min="12" max="16384" width="9.140625" style="9"/>
  </cols>
  <sheetData>
    <row r="1" spans="1:11" s="1" customFormat="1" ht="20.100000000000001" customHeight="1" x14ac:dyDescent="0.2">
      <c r="A1" s="2"/>
      <c r="B1" s="344" t="s">
        <v>231</v>
      </c>
      <c r="C1" s="345"/>
      <c r="D1" s="345"/>
      <c r="E1" s="345"/>
      <c r="F1" s="345"/>
      <c r="G1" s="345"/>
      <c r="H1" s="345"/>
      <c r="I1" s="345"/>
      <c r="J1" s="346"/>
    </row>
    <row r="2" spans="1:11" s="1" customFormat="1" ht="38.1" customHeight="1" x14ac:dyDescent="0.2">
      <c r="A2" s="98"/>
      <c r="B2" s="353" t="s">
        <v>234</v>
      </c>
      <c r="C2" s="354"/>
      <c r="D2" s="354"/>
      <c r="E2" s="354"/>
      <c r="F2" s="354"/>
      <c r="G2" s="354"/>
      <c r="H2" s="354"/>
      <c r="I2" s="354"/>
      <c r="J2" s="355"/>
    </row>
    <row r="3" spans="1:11" s="1" customFormat="1" ht="20.100000000000001" customHeight="1" thickBot="1" x14ac:dyDescent="0.25">
      <c r="A3" s="2"/>
      <c r="B3" s="347" t="s">
        <v>127</v>
      </c>
      <c r="C3" s="348"/>
      <c r="D3" s="348"/>
      <c r="E3" s="348"/>
      <c r="F3" s="348"/>
      <c r="G3" s="348"/>
      <c r="H3" s="348"/>
      <c r="I3" s="348"/>
      <c r="J3" s="349"/>
    </row>
    <row r="4" spans="1:11" ht="27.75" thickBot="1" x14ac:dyDescent="0.35">
      <c r="B4" s="350" t="s">
        <v>16</v>
      </c>
      <c r="C4" s="351"/>
      <c r="D4" s="352"/>
      <c r="E4" s="150" t="s">
        <v>120</v>
      </c>
      <c r="F4" s="150" t="s">
        <v>121</v>
      </c>
      <c r="G4" s="150" t="s">
        <v>18</v>
      </c>
      <c r="H4" s="151" t="s">
        <v>122</v>
      </c>
      <c r="I4" s="150" t="s">
        <v>123</v>
      </c>
      <c r="J4" s="152" t="s">
        <v>154</v>
      </c>
    </row>
    <row r="5" spans="1:11" x14ac:dyDescent="0.3">
      <c r="B5" s="121" t="str">
        <f>'Porteiro DIU - ETSP'!F16</f>
        <v>Porteiro</v>
      </c>
      <c r="C5" s="122" t="str">
        <f>'Porteiro DIU - ETSP'!F20</f>
        <v>12 HORAS DIURNO</v>
      </c>
      <c r="D5" s="122" t="str">
        <f>'Porteiro DIU - ETSP'!F7</f>
        <v>SÃO PAULO/SP</v>
      </c>
      <c r="E5" s="123">
        <f>'Porteiro DIU - ETSP'!F21</f>
        <v>2</v>
      </c>
      <c r="F5" s="123">
        <f>'Porteiro DIU - ETSP'!F22</f>
        <v>13</v>
      </c>
      <c r="G5" s="123">
        <f t="shared" ref="G5:G9" si="0">E5*F5</f>
        <v>26</v>
      </c>
      <c r="H5" s="96">
        <f ca="1">'Porteiro DIU - ETSP'!G138</f>
        <v>0</v>
      </c>
      <c r="I5" s="96">
        <f ca="1">H5*F5</f>
        <v>0</v>
      </c>
      <c r="J5" s="97">
        <f ca="1">I5*12</f>
        <v>0</v>
      </c>
    </row>
    <row r="6" spans="1:11" x14ac:dyDescent="0.3">
      <c r="B6" s="99" t="str">
        <f>'Supervidor DIU - ETSP'!F16</f>
        <v>Supervisor</v>
      </c>
      <c r="C6" s="86" t="str">
        <f>'Supervidor DIU - ETSP'!F20</f>
        <v>12 HORAS DIURNO</v>
      </c>
      <c r="D6" s="87" t="str">
        <f>'Supervidor DIU - ETSP'!F7</f>
        <v>SÃO PAULO/SP</v>
      </c>
      <c r="E6" s="83">
        <f>'Supervidor DIU - ETSP'!F21</f>
        <v>2</v>
      </c>
      <c r="F6" s="83">
        <f>'Supervidor DIU - ETSP'!F22</f>
        <v>1</v>
      </c>
      <c r="G6" s="83">
        <f t="shared" ref="G6" si="1">E6*F6</f>
        <v>2</v>
      </c>
      <c r="H6" s="84">
        <f ca="1">'Supervidor DIU - ETSP'!G138</f>
        <v>0</v>
      </c>
      <c r="I6" s="84">
        <f ca="1">H6*F6</f>
        <v>0</v>
      </c>
      <c r="J6" s="85">
        <f ca="1">I6*12</f>
        <v>0</v>
      </c>
    </row>
    <row r="7" spans="1:11" x14ac:dyDescent="0.3">
      <c r="B7" s="356"/>
      <c r="C7" s="357"/>
      <c r="D7" s="357"/>
      <c r="E7" s="357"/>
      <c r="F7" s="153">
        <f>SUM(F5:F6)</f>
        <v>14</v>
      </c>
      <c r="G7" s="153">
        <f>SUM(G5:G6)</f>
        <v>28</v>
      </c>
      <c r="H7" s="154"/>
      <c r="I7" s="155">
        <f ca="1">SUM(I5:I6)</f>
        <v>0</v>
      </c>
      <c r="J7" s="156">
        <f ca="1">SUM(J5)</f>
        <v>0</v>
      </c>
    </row>
    <row r="8" spans="1:11" x14ac:dyDescent="0.3">
      <c r="B8" s="99" t="str">
        <f>'Porteiro NOT - ETSP'!F16</f>
        <v>Porteiro</v>
      </c>
      <c r="C8" s="86" t="str">
        <f>'Porteiro NOT - ETSP'!F20</f>
        <v>12 HORAS NOTURNO</v>
      </c>
      <c r="D8" s="87" t="str">
        <f>'Porteiro NOT - ETSP'!F7</f>
        <v>SÃO PAULO/SP</v>
      </c>
      <c r="E8" s="83">
        <f>'Porteiro NOT - ETSP'!F21</f>
        <v>2</v>
      </c>
      <c r="F8" s="83">
        <f>'Porteiro NOT - ETSP'!F22</f>
        <v>12</v>
      </c>
      <c r="G8" s="83">
        <f t="shared" si="0"/>
        <v>24</v>
      </c>
      <c r="H8" s="84">
        <f ca="1">'Porteiro NOT - ETSP'!G138</f>
        <v>0</v>
      </c>
      <c r="I8" s="84">
        <f ca="1">H8*F8</f>
        <v>0</v>
      </c>
      <c r="J8" s="85">
        <f ca="1">I8*12</f>
        <v>0</v>
      </c>
    </row>
    <row r="9" spans="1:11" x14ac:dyDescent="0.3">
      <c r="B9" s="99" t="str">
        <f>'Supervisor NOT - ETSP'!F16</f>
        <v>Supervisor</v>
      </c>
      <c r="C9" s="86" t="str">
        <f>'Supervisor NOT - ETSP'!F20</f>
        <v>12 HORAS NOTURNO</v>
      </c>
      <c r="D9" s="87" t="str">
        <f>'Supervisor NOT - ETSP'!F7</f>
        <v>SÃO PAULO/SP</v>
      </c>
      <c r="E9" s="83">
        <f>'Supervisor NOT - ETSP'!F21</f>
        <v>2</v>
      </c>
      <c r="F9" s="83">
        <f>'Supervisor NOT - ETSP'!F22</f>
        <v>1</v>
      </c>
      <c r="G9" s="83">
        <f t="shared" si="0"/>
        <v>2</v>
      </c>
      <c r="H9" s="84">
        <f ca="1">'Supervisor NOT - ETSP'!G138</f>
        <v>0</v>
      </c>
      <c r="I9" s="84">
        <f ca="1">H9*F9</f>
        <v>0</v>
      </c>
      <c r="J9" s="85">
        <f ca="1">I9*12</f>
        <v>0</v>
      </c>
    </row>
    <row r="10" spans="1:11" s="88" customFormat="1" ht="17.25" thickBot="1" x14ac:dyDescent="0.35">
      <c r="A10" s="89"/>
      <c r="B10" s="177"/>
      <c r="C10" s="159"/>
      <c r="D10" s="160"/>
      <c r="E10" s="157"/>
      <c r="F10" s="157">
        <f>SUM(F8:F9)</f>
        <v>13</v>
      </c>
      <c r="G10" s="157">
        <f>SUM(G8:G9)</f>
        <v>26</v>
      </c>
      <c r="H10" s="158"/>
      <c r="I10" s="158">
        <f ca="1">SUM(I8:I9)</f>
        <v>0</v>
      </c>
      <c r="J10" s="178">
        <f ca="1">SUM(J8:J9)</f>
        <v>0</v>
      </c>
    </row>
    <row r="11" spans="1:11" s="90" customFormat="1" thickBot="1" x14ac:dyDescent="0.3">
      <c r="B11" s="342" t="s">
        <v>17</v>
      </c>
      <c r="C11" s="343"/>
      <c r="D11" s="343"/>
      <c r="E11" s="91"/>
      <c r="F11" s="95">
        <f>SUM(F7,F10)</f>
        <v>27</v>
      </c>
      <c r="G11" s="95">
        <f>SUM(G7,G10)</f>
        <v>54</v>
      </c>
      <c r="H11" s="92"/>
      <c r="I11" s="100">
        <f ca="1">SUM(I7,I10)</f>
        <v>0</v>
      </c>
      <c r="J11" s="101">
        <f ca="1">I11*12</f>
        <v>0</v>
      </c>
      <c r="K11" s="93"/>
    </row>
    <row r="77" spans="5:5" x14ac:dyDescent="0.3">
      <c r="E77" s="9">
        <v>0</v>
      </c>
    </row>
  </sheetData>
  <mergeCells count="6">
    <mergeCell ref="B11:D11"/>
    <mergeCell ref="B1:J1"/>
    <mergeCell ref="B3:J3"/>
    <mergeCell ref="B4:D4"/>
    <mergeCell ref="B2:J2"/>
    <mergeCell ref="B7:E7"/>
  </mergeCells>
  <printOptions horizontalCentered="1"/>
  <pageMargins left="0.98425196850393704" right="0.98425196850393704" top="1.4960629921259843" bottom="0.78740157480314965" header="0.94488188976377963" footer="0.27559055118110237"/>
  <pageSetup paperSize="9" firstPageNumber="0" orientation="landscape" r:id="rId1"/>
  <headerFooter>
    <oddHeader>&amp;RPlanilha MODELO</oddHeader>
    <oddFooter>&amp;C&amp;A - Pág.&amp;P</oddFooter>
  </headerFooter>
  <ignoredErrors>
    <ignoredError sqref="B5:H6 B11:H11 B9:H10 I11:J11 I5:J6 I9:J9 B7:F8 I10" unlockedFormula="1"/>
    <ignoredError sqref="I7:J8 G7:H8 J10" formula="1" unlocked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Planilhas</vt:lpstr>
      </vt:variant>
      <vt:variant>
        <vt:i4>7</vt:i4>
      </vt:variant>
      <vt:variant>
        <vt:lpstr>Intervalos nomeados</vt:lpstr>
      </vt:variant>
      <vt:variant>
        <vt:i4>6</vt:i4>
      </vt:variant>
    </vt:vector>
  </HeadingPairs>
  <TitlesOfParts>
    <vt:vector size="13" baseType="lpstr">
      <vt:lpstr>Observações</vt:lpstr>
      <vt:lpstr>Insumos Diversos</vt:lpstr>
      <vt:lpstr>Porteiro DIU - ETSP</vt:lpstr>
      <vt:lpstr>Supervidor DIU - ETSP</vt:lpstr>
      <vt:lpstr>Porteiro NOT - ETSP</vt:lpstr>
      <vt:lpstr>Supervisor NOT - ETSP</vt:lpstr>
      <vt:lpstr>Resumo Geral</vt:lpstr>
      <vt:lpstr>'Insumos Diversos'!Area_de_impressao</vt:lpstr>
      <vt:lpstr>'Porteiro DIU - ETSP'!Area_de_impressao</vt:lpstr>
      <vt:lpstr>'Porteiro NOT - ETSP'!Area_de_impressao</vt:lpstr>
      <vt:lpstr>'Resumo Geral'!Area_de_impressao</vt:lpstr>
      <vt:lpstr>'Supervidor DIU - ETSP'!Area_de_impressao</vt:lpstr>
      <vt:lpstr>'Supervisor NOT - ETSP'!Area_de_impressao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Rosiane de Oliveira</dc:creator>
  <cp:lastModifiedBy>Henrique da Silva Sales Vaz Pinto</cp:lastModifiedBy>
  <cp:revision>0</cp:revision>
  <cp:lastPrinted>2024-04-10T13:47:05Z</cp:lastPrinted>
  <dcterms:created xsi:type="dcterms:W3CDTF">2013-10-22T12:23:02Z</dcterms:created>
  <dcterms:modified xsi:type="dcterms:W3CDTF">2024-04-10T13:48:39Z</dcterms:modified>
</cp:coreProperties>
</file>