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EstaPasta_de_trabalho"/>
  <mc:AlternateContent xmlns:mc="http://schemas.openxmlformats.org/markup-compatibility/2006">
    <mc:Choice Requires="x15">
      <x15ac:absPath xmlns:x15ac="http://schemas.microsoft.com/office/spreadsheetml/2010/11/ac" url="Z:\DELCO\SEAPL Planilhas\Planilhas\099_23 Vigilância Entrepostos do Interior\1. Instrução\"/>
    </mc:Choice>
  </mc:AlternateContent>
  <bookViews>
    <workbookView xWindow="0" yWindow="0" windowWidth="20460" windowHeight="7680" tabRatio="769"/>
  </bookViews>
  <sheets>
    <sheet name="Observações" sheetId="126" r:id="rId1"/>
    <sheet name="Insumos Diversos" sheetId="141" r:id="rId2"/>
    <sheet name="Vigia DIU Arm - CEARA" sheetId="99" r:id="rId3"/>
    <sheet name="Vigia NOT Arm - CEARA" sheetId="86" r:id="rId4"/>
    <sheet name="Vigia DIU Desarm - CEBAU" sheetId="129" r:id="rId5"/>
    <sheet name="Vigia NOT Desarm - CEBAU" sheetId="130" r:id="rId6"/>
    <sheet name="Vigia DIU Desarm Mot - CEBAU" sheetId="138" r:id="rId7"/>
    <sheet name="Vigia NOT Desarm Mot - CEBAU" sheetId="140" r:id="rId8"/>
    <sheet name="Vigia NOT desarm - CEFRA" sheetId="131" r:id="rId9"/>
    <sheet name="Vigia DIU Arm - CERIB" sheetId="132" r:id="rId10"/>
    <sheet name="Vigia NOT Arm - CERIB" sheetId="133" r:id="rId11"/>
    <sheet name="Vigia DIU Líder Arm Mot - CERIB" sheetId="134" r:id="rId12"/>
    <sheet name="Vigia NOT Líder Arm Mot - CERIB" sheetId="139" r:id="rId13"/>
    <sheet name="Resumo Geral" sheetId="63" r:id="rId14"/>
  </sheets>
  <externalReferences>
    <externalReference r:id="rId15"/>
  </externalReferences>
  <definedNames>
    <definedName name="_xlnm.Print_Area" localSheetId="13">'Resumo Geral'!$A$1:$I$20</definedName>
    <definedName name="_xlnm.Print_Area" localSheetId="2">'Vigia DIU Arm - CEARA'!$A$1:$G$139</definedName>
    <definedName name="_xlnm.Print_Area" localSheetId="9">'Vigia DIU Arm - CERIB'!$A$1:$G$139</definedName>
    <definedName name="_xlnm.Print_Area" localSheetId="4">'Vigia DIU Desarm - CEBAU'!$A$1:$G$139</definedName>
    <definedName name="_xlnm.Print_Area" localSheetId="6">'Vigia DIU Desarm Mot - CEBAU'!$A$1:$G$139</definedName>
    <definedName name="_xlnm.Print_Area" localSheetId="11">'Vigia DIU Líder Arm Mot - CERIB'!$A$1:$G$139</definedName>
    <definedName name="_xlnm.Print_Area" localSheetId="3">'Vigia NOT Arm - CEARA'!$A$1:$G$139</definedName>
    <definedName name="_xlnm.Print_Area" localSheetId="10">'Vigia NOT Arm - CERIB'!$A$1:$G$139</definedName>
    <definedName name="_xlnm.Print_Area" localSheetId="5">'Vigia NOT Desarm - CEBAU'!$A$1:$G$139</definedName>
    <definedName name="_xlnm.Print_Area" localSheetId="8">'Vigia NOT desarm - CEFRA'!$A$1:$G$139</definedName>
    <definedName name="_xlnm.Print_Area" localSheetId="7">'Vigia NOT Desarm Mot - CEBAU'!$A$1:$G$139</definedName>
    <definedName name="_xlnm.Print_Area" localSheetId="12">'Vigia NOT Líder Arm Mot - CERIB'!$A$1:$G$139</definedName>
    <definedName name="EQUIPTOS" localSheetId="9">'[1]Equipamentos e material'!#REF!</definedName>
    <definedName name="EQUIPTOS" localSheetId="4">'[1]Equipamentos e material'!#REF!</definedName>
    <definedName name="EQUIPTOS" localSheetId="6">'[1]Equipamentos e material'!#REF!</definedName>
    <definedName name="EQUIPTOS" localSheetId="11">'[1]Equipamentos e material'!#REF!</definedName>
    <definedName name="EQUIPTOS" localSheetId="10">'[1]Equipamentos e material'!#REF!</definedName>
    <definedName name="EQUIPTOS" localSheetId="5">'[1]Equipamentos e material'!#REF!</definedName>
    <definedName name="EQUIPTOS" localSheetId="8">'[1]Equipamentos e material'!#REF!</definedName>
    <definedName name="EQUIPTOS" localSheetId="7">'[1]Equipamentos e material'!#REF!</definedName>
    <definedName name="EQUIPTOS" localSheetId="12">'[1]Equipamentos e material'!#REF!</definedName>
    <definedName name="EQUIPTOS">'[1]Equipamentos e material'!#REF!</definedName>
  </definedNames>
  <calcPr calcId="152511" iterate="1" fullPrecision="0"/>
</workbook>
</file>

<file path=xl/calcChain.xml><?xml version="1.0" encoding="utf-8"?>
<calcChain xmlns="http://schemas.openxmlformats.org/spreadsheetml/2006/main">
  <c r="F83" i="86" l="1"/>
  <c r="F83" i="129"/>
  <c r="F83" i="130"/>
  <c r="F83" i="138"/>
  <c r="F83" i="140"/>
  <c r="F83" i="131"/>
  <c r="F83" i="132"/>
  <c r="F83" i="133"/>
  <c r="F83" i="134"/>
  <c r="F83" i="139"/>
  <c r="F83" i="99"/>
  <c r="F86" i="86"/>
  <c r="F86" i="129"/>
  <c r="F86" i="130"/>
  <c r="F86" i="138"/>
  <c r="F86" i="140"/>
  <c r="F86" i="131"/>
  <c r="F86" i="132"/>
  <c r="F86" i="133"/>
  <c r="F86" i="134"/>
  <c r="F86" i="139"/>
  <c r="F86" i="99"/>
  <c r="F81" i="86"/>
  <c r="F81" i="129"/>
  <c r="F81" i="130"/>
  <c r="F81" i="138"/>
  <c r="F81" i="140"/>
  <c r="F81" i="131"/>
  <c r="F81" i="132"/>
  <c r="F81" i="133"/>
  <c r="F81" i="134"/>
  <c r="F81" i="139"/>
  <c r="F81" i="99"/>
  <c r="F80" i="86"/>
  <c r="F80" i="129"/>
  <c r="F80" i="130"/>
  <c r="F80" i="138"/>
  <c r="F80" i="140"/>
  <c r="F80" i="131"/>
  <c r="F80" i="132"/>
  <c r="F80" i="133"/>
  <c r="F80" i="134"/>
  <c r="F80" i="139"/>
  <c r="F80" i="99"/>
  <c r="F79" i="86"/>
  <c r="F79" i="129"/>
  <c r="F79" i="130"/>
  <c r="F79" i="138"/>
  <c r="F79" i="140"/>
  <c r="F79" i="131"/>
  <c r="F79" i="132"/>
  <c r="F79" i="133"/>
  <c r="F79" i="134"/>
  <c r="F79" i="139"/>
  <c r="F79" i="99"/>
  <c r="F72" i="86"/>
  <c r="F72" i="129"/>
  <c r="F72" i="130"/>
  <c r="F72" i="138"/>
  <c r="F72" i="140"/>
  <c r="F72" i="131"/>
  <c r="F72" i="132"/>
  <c r="F72" i="133"/>
  <c r="F72" i="134"/>
  <c r="F72" i="139"/>
  <c r="F72" i="99"/>
  <c r="F71" i="86"/>
  <c r="F71" i="129"/>
  <c r="F71" i="130"/>
  <c r="F71" i="138"/>
  <c r="F71" i="140"/>
  <c r="F71" i="131"/>
  <c r="F71" i="132"/>
  <c r="F71" i="133"/>
  <c r="F71" i="134"/>
  <c r="F71" i="139"/>
  <c r="F71" i="99"/>
  <c r="F69" i="86"/>
  <c r="F69" i="129"/>
  <c r="F69" i="130"/>
  <c r="F69" i="138"/>
  <c r="F69" i="140"/>
  <c r="F69" i="131"/>
  <c r="F69" i="132"/>
  <c r="F69" i="133"/>
  <c r="F69" i="134"/>
  <c r="F69" i="139"/>
  <c r="F69" i="99"/>
  <c r="E55" i="86"/>
  <c r="E55" i="129"/>
  <c r="E55" i="130"/>
  <c r="E55" i="138"/>
  <c r="E55" i="140"/>
  <c r="E55" i="131"/>
  <c r="E55" i="132"/>
  <c r="E55" i="133"/>
  <c r="E55" i="134"/>
  <c r="E55" i="139"/>
  <c r="E55" i="99"/>
  <c r="E54" i="86"/>
  <c r="E54" i="129"/>
  <c r="E54" i="130"/>
  <c r="E54" i="138"/>
  <c r="E54" i="140"/>
  <c r="E54" i="131"/>
  <c r="E54" i="132"/>
  <c r="E54" i="133"/>
  <c r="E54" i="134"/>
  <c r="E54" i="139"/>
  <c r="E54" i="99"/>
  <c r="E53" i="86"/>
  <c r="E53" i="129"/>
  <c r="E53" i="130"/>
  <c r="E53" i="138"/>
  <c r="E53" i="140"/>
  <c r="E53" i="131"/>
  <c r="E53" i="132"/>
  <c r="E53" i="133"/>
  <c r="E53" i="134"/>
  <c r="E53" i="139"/>
  <c r="E53" i="99"/>
  <c r="F37" i="86"/>
  <c r="F37" i="129"/>
  <c r="F37" i="130"/>
  <c r="F37" i="138"/>
  <c r="F37" i="140"/>
  <c r="F37" i="131"/>
  <c r="F37" i="132"/>
  <c r="F37" i="133"/>
  <c r="F37" i="134"/>
  <c r="F37" i="139"/>
  <c r="F37" i="99"/>
  <c r="F96" i="86" l="1"/>
  <c r="F96" i="129"/>
  <c r="F96" i="130"/>
  <c r="F96" i="138"/>
  <c r="F96" i="140"/>
  <c r="F96" i="131"/>
  <c r="F96" i="132"/>
  <c r="F96" i="133"/>
  <c r="F96" i="134"/>
  <c r="F96" i="139"/>
  <c r="F96" i="99"/>
  <c r="F92" i="86"/>
  <c r="F92" i="129"/>
  <c r="F92" i="130"/>
  <c r="F92" i="138"/>
  <c r="F92" i="140"/>
  <c r="F92" i="131"/>
  <c r="F92" i="132"/>
  <c r="F92" i="133"/>
  <c r="F92" i="134"/>
  <c r="F92" i="139"/>
  <c r="F92" i="99"/>
  <c r="G108" i="129" l="1"/>
  <c r="G108" i="130"/>
  <c r="G108" i="131"/>
  <c r="G108" i="132"/>
  <c r="G108" i="133"/>
  <c r="K27" i="141"/>
  <c r="K30" i="141"/>
  <c r="K40" i="141"/>
  <c r="K39" i="141"/>
  <c r="K38" i="141"/>
  <c r="I40" i="141"/>
  <c r="I39" i="141"/>
  <c r="I38" i="141"/>
  <c r="G39" i="141"/>
  <c r="G40" i="141"/>
  <c r="G38" i="141"/>
  <c r="E38" i="141"/>
  <c r="E40" i="141"/>
  <c r="E39" i="141"/>
  <c r="K29" i="141"/>
  <c r="K31" i="141"/>
  <c r="I29" i="141"/>
  <c r="I30" i="141"/>
  <c r="I31" i="141"/>
  <c r="G29" i="141"/>
  <c r="G30" i="141"/>
  <c r="G31" i="141"/>
  <c r="E29" i="141"/>
  <c r="E30" i="141"/>
  <c r="E31" i="141"/>
  <c r="E28" i="141"/>
  <c r="E27" i="141"/>
  <c r="K37" i="141" l="1"/>
  <c r="I37" i="141"/>
  <c r="G37" i="141"/>
  <c r="E37" i="141"/>
  <c r="K28" i="141" l="1"/>
  <c r="I28" i="141"/>
  <c r="G28" i="141"/>
  <c r="K62" i="141"/>
  <c r="I62" i="141"/>
  <c r="G62" i="141"/>
  <c r="E62" i="141"/>
  <c r="K61" i="141"/>
  <c r="I61" i="141"/>
  <c r="G61" i="141"/>
  <c r="E61" i="141"/>
  <c r="K60" i="141"/>
  <c r="I60" i="141"/>
  <c r="G60" i="141"/>
  <c r="E60" i="141"/>
  <c r="K59" i="141"/>
  <c r="I59" i="141"/>
  <c r="G59" i="141"/>
  <c r="E59" i="141"/>
  <c r="K58" i="141"/>
  <c r="I58" i="141"/>
  <c r="G58" i="141"/>
  <c r="E58" i="141"/>
  <c r="K53" i="141"/>
  <c r="I53" i="141"/>
  <c r="G53" i="141"/>
  <c r="E53" i="141"/>
  <c r="K52" i="141"/>
  <c r="I52" i="141"/>
  <c r="G52" i="141"/>
  <c r="E52" i="141"/>
  <c r="K51" i="141"/>
  <c r="I51" i="141"/>
  <c r="G51" i="141"/>
  <c r="E51" i="141"/>
  <c r="K50" i="141"/>
  <c r="I50" i="141"/>
  <c r="G50" i="141"/>
  <c r="E50" i="141"/>
  <c r="K49" i="141"/>
  <c r="I49" i="141"/>
  <c r="G49" i="141"/>
  <c r="E49" i="141"/>
  <c r="K48" i="141"/>
  <c r="I48" i="141"/>
  <c r="G48" i="141"/>
  <c r="E48" i="141"/>
  <c r="K47" i="141"/>
  <c r="I47" i="141"/>
  <c r="G47" i="141"/>
  <c r="E47" i="141"/>
  <c r="K46" i="141"/>
  <c r="I46" i="141"/>
  <c r="G46" i="141"/>
  <c r="E46" i="141"/>
  <c r="I27" i="141"/>
  <c r="G27" i="141"/>
  <c r="K21" i="141"/>
  <c r="I21" i="141"/>
  <c r="G21" i="141"/>
  <c r="E21" i="141"/>
  <c r="K20" i="141"/>
  <c r="I20" i="141"/>
  <c r="G20" i="141"/>
  <c r="E20" i="141"/>
  <c r="K19" i="141"/>
  <c r="I19" i="141"/>
  <c r="G19" i="141"/>
  <c r="E19" i="141"/>
  <c r="K18" i="141"/>
  <c r="I18" i="141"/>
  <c r="G18" i="141"/>
  <c r="E18" i="141"/>
  <c r="K17" i="141"/>
  <c r="I17" i="141"/>
  <c r="G17" i="141"/>
  <c r="E17" i="141"/>
  <c r="K16" i="141"/>
  <c r="I16" i="141"/>
  <c r="G16" i="141"/>
  <c r="E16" i="141"/>
  <c r="K15" i="141"/>
  <c r="I15" i="141"/>
  <c r="G15" i="141"/>
  <c r="E15" i="141"/>
  <c r="K14" i="141"/>
  <c r="I14" i="141"/>
  <c r="G14" i="141"/>
  <c r="E14" i="141"/>
  <c r="K13" i="141"/>
  <c r="I13" i="141"/>
  <c r="G13" i="141"/>
  <c r="E13" i="141"/>
  <c r="K12" i="141"/>
  <c r="I12" i="141"/>
  <c r="G12" i="141"/>
  <c r="E12" i="141"/>
  <c r="K11" i="141"/>
  <c r="I11" i="141"/>
  <c r="G11" i="141"/>
  <c r="E11" i="141"/>
  <c r="K10" i="141"/>
  <c r="I10" i="141"/>
  <c r="G10" i="141"/>
  <c r="E10" i="141"/>
  <c r="K9" i="141"/>
  <c r="I9" i="141"/>
  <c r="G9" i="141"/>
  <c r="E9" i="141"/>
  <c r="K8" i="141"/>
  <c r="I8" i="141"/>
  <c r="G8" i="141"/>
  <c r="E8" i="141"/>
  <c r="K7" i="141"/>
  <c r="I7" i="141"/>
  <c r="G7" i="141"/>
  <c r="E7" i="141"/>
  <c r="K6" i="141"/>
  <c r="I6" i="141"/>
  <c r="G6" i="141"/>
  <c r="E6" i="141"/>
  <c r="K41" i="141" l="1"/>
  <c r="I41" i="141"/>
  <c r="G41" i="141"/>
  <c r="E41" i="141"/>
  <c r="E63" i="141"/>
  <c r="E110" i="86" s="1"/>
  <c r="G63" i="141"/>
  <c r="E110" i="130" s="1"/>
  <c r="E22" i="141"/>
  <c r="K22" i="141"/>
  <c r="G22" i="141"/>
  <c r="I22" i="141"/>
  <c r="K63" i="141"/>
  <c r="I63" i="141"/>
  <c r="E110" i="131" s="1"/>
  <c r="K32" i="141"/>
  <c r="E32" i="141"/>
  <c r="G32" i="141"/>
  <c r="I32" i="141"/>
  <c r="E54" i="141"/>
  <c r="G54" i="141"/>
  <c r="I54" i="141"/>
  <c r="E109" i="131" s="1"/>
  <c r="K54" i="141"/>
  <c r="E110" i="140" l="1"/>
  <c r="E110" i="129"/>
  <c r="E110" i="138"/>
  <c r="E110" i="99"/>
  <c r="E110" i="133"/>
  <c r="E110" i="134"/>
  <c r="E110" i="139"/>
  <c r="E110" i="132"/>
  <c r="E109" i="86"/>
  <c r="E109" i="99"/>
  <c r="E109" i="133"/>
  <c r="E109" i="132"/>
  <c r="E109" i="134"/>
  <c r="E109" i="139"/>
  <c r="E109" i="130"/>
  <c r="E109" i="140"/>
  <c r="E109" i="138"/>
  <c r="E109" i="129"/>
  <c r="E18" i="63"/>
  <c r="D18" i="63"/>
  <c r="C18" i="63"/>
  <c r="B18" i="63"/>
  <c r="A18" i="63"/>
  <c r="E17" i="63"/>
  <c r="F17" i="63" s="1"/>
  <c r="D17" i="63"/>
  <c r="C17" i="63"/>
  <c r="B17" i="63"/>
  <c r="A17" i="63"/>
  <c r="E16" i="63"/>
  <c r="D16" i="63"/>
  <c r="C16" i="63"/>
  <c r="B16" i="63"/>
  <c r="A16" i="63"/>
  <c r="E15" i="63"/>
  <c r="D15" i="63"/>
  <c r="C15" i="63"/>
  <c r="B15" i="63"/>
  <c r="A15" i="63"/>
  <c r="E11" i="63"/>
  <c r="D11" i="63"/>
  <c r="C11" i="63"/>
  <c r="B11" i="63"/>
  <c r="A11" i="63"/>
  <c r="E10" i="63"/>
  <c r="F10" i="63" s="1"/>
  <c r="D10" i="63"/>
  <c r="C10" i="63"/>
  <c r="B10" i="63"/>
  <c r="A10" i="63"/>
  <c r="K42" i="141" l="1"/>
  <c r="E19" i="63"/>
  <c r="F18" i="63"/>
  <c r="F11" i="63"/>
  <c r="G33" i="141" s="1"/>
  <c r="F138" i="140"/>
  <c r="G137" i="140"/>
  <c r="F136" i="140"/>
  <c r="F123" i="140"/>
  <c r="F124" i="140" s="1"/>
  <c r="G112" i="140"/>
  <c r="G111" i="140"/>
  <c r="G110" i="140"/>
  <c r="F98" i="140"/>
  <c r="F103" i="140" s="1"/>
  <c r="F97" i="140"/>
  <c r="F84" i="140"/>
  <c r="F100" i="140" s="1"/>
  <c r="F70" i="140"/>
  <c r="G60" i="140"/>
  <c r="G59" i="140"/>
  <c r="G58" i="140"/>
  <c r="E57" i="140"/>
  <c r="G57" i="140" s="1"/>
  <c r="E56" i="140"/>
  <c r="G56" i="140" s="1"/>
  <c r="G55" i="140"/>
  <c r="G54" i="140"/>
  <c r="F53" i="140"/>
  <c r="G53" i="140"/>
  <c r="G52" i="140"/>
  <c r="G61" i="140" s="1"/>
  <c r="G65" i="140" s="1"/>
  <c r="F52" i="140"/>
  <c r="F50" i="140"/>
  <c r="F88" i="140" s="1"/>
  <c r="F38" i="140"/>
  <c r="G32" i="140"/>
  <c r="F31" i="140"/>
  <c r="G29" i="140"/>
  <c r="G27" i="140"/>
  <c r="G30" i="140" s="1"/>
  <c r="F31" i="139"/>
  <c r="F138" i="139"/>
  <c r="G137" i="139"/>
  <c r="F136" i="139"/>
  <c r="F123" i="139"/>
  <c r="F124" i="139" s="1"/>
  <c r="G112" i="139"/>
  <c r="G111" i="139"/>
  <c r="G110" i="139"/>
  <c r="F98" i="139"/>
  <c r="F103" i="139" s="1"/>
  <c r="F97" i="139"/>
  <c r="F84" i="139"/>
  <c r="F100" i="139" s="1"/>
  <c r="F70" i="139"/>
  <c r="G60" i="139"/>
  <c r="G59" i="139"/>
  <c r="G58" i="139"/>
  <c r="E57" i="139"/>
  <c r="G57" i="139" s="1"/>
  <c r="E56" i="139"/>
  <c r="G56" i="139" s="1"/>
  <c r="G55" i="139"/>
  <c r="G54" i="139"/>
  <c r="G53" i="139"/>
  <c r="F50" i="139"/>
  <c r="F88" i="139" s="1"/>
  <c r="F38" i="139"/>
  <c r="G32" i="139"/>
  <c r="G30" i="139"/>
  <c r="G29" i="139"/>
  <c r="G31" i="139" s="1"/>
  <c r="G28" i="139"/>
  <c r="G27" i="139"/>
  <c r="G30" i="138"/>
  <c r="F138" i="138"/>
  <c r="G137" i="138"/>
  <c r="F136" i="138"/>
  <c r="F123" i="138"/>
  <c r="F124" i="138" s="1"/>
  <c r="G112" i="138"/>
  <c r="G111" i="138"/>
  <c r="G110" i="138"/>
  <c r="F98" i="138"/>
  <c r="F103" i="138" s="1"/>
  <c r="F70" i="138"/>
  <c r="G60" i="138"/>
  <c r="G59" i="138"/>
  <c r="G58" i="138"/>
  <c r="G57" i="138"/>
  <c r="E57" i="138"/>
  <c r="E56" i="138"/>
  <c r="G56" i="138" s="1"/>
  <c r="G55" i="138"/>
  <c r="G54" i="138"/>
  <c r="G53" i="138"/>
  <c r="F50" i="138"/>
  <c r="F93" i="138" s="1"/>
  <c r="F94" i="138" s="1"/>
  <c r="F102" i="138" s="1"/>
  <c r="F38" i="138"/>
  <c r="G32" i="138"/>
  <c r="F31" i="138"/>
  <c r="G29" i="138"/>
  <c r="G28" i="138"/>
  <c r="G27" i="138"/>
  <c r="G52" i="138" s="1"/>
  <c r="F53" i="99"/>
  <c r="F53" i="86"/>
  <c r="F52" i="99"/>
  <c r="F52" i="86"/>
  <c r="E57" i="99"/>
  <c r="E57" i="130"/>
  <c r="E57" i="129"/>
  <c r="E57" i="131"/>
  <c r="E57" i="132"/>
  <c r="E57" i="133"/>
  <c r="E57" i="134"/>
  <c r="E57" i="86"/>
  <c r="E56" i="99"/>
  <c r="E56" i="130"/>
  <c r="E56" i="129"/>
  <c r="E56" i="131"/>
  <c r="E56" i="132"/>
  <c r="E56" i="133"/>
  <c r="E56" i="134"/>
  <c r="E56" i="86"/>
  <c r="F93" i="139" l="1"/>
  <c r="F94" i="139" s="1"/>
  <c r="F102" i="139" s="1"/>
  <c r="F87" i="140"/>
  <c r="F90" i="140" s="1"/>
  <c r="F101" i="140" s="1"/>
  <c r="F93" i="140"/>
  <c r="F94" i="140" s="1"/>
  <c r="F102" i="140" s="1"/>
  <c r="F87" i="139"/>
  <c r="F90" i="139" s="1"/>
  <c r="F101" i="139" s="1"/>
  <c r="F73" i="140"/>
  <c r="F75" i="140" s="1"/>
  <c r="F73" i="138"/>
  <c r="F75" i="138" s="1"/>
  <c r="G31" i="138"/>
  <c r="G33" i="138" s="1"/>
  <c r="G28" i="140"/>
  <c r="G31" i="140" s="1"/>
  <c r="G33" i="140" s="1"/>
  <c r="E108" i="139"/>
  <c r="G108" i="139" s="1"/>
  <c r="E108" i="134"/>
  <c r="G108" i="134" s="1"/>
  <c r="G42" i="141"/>
  <c r="G107" i="140"/>
  <c r="G107" i="138"/>
  <c r="F39" i="140"/>
  <c r="F40" i="140" s="1"/>
  <c r="F63" i="140" s="1"/>
  <c r="F64" i="140"/>
  <c r="G33" i="139"/>
  <c r="G97" i="139" s="1"/>
  <c r="F39" i="139"/>
  <c r="F40" i="139" s="1"/>
  <c r="G52" i="139"/>
  <c r="G61" i="139" s="1"/>
  <c r="G65" i="139" s="1"/>
  <c r="F64" i="139"/>
  <c r="F73" i="139"/>
  <c r="F75" i="139" s="1"/>
  <c r="F97" i="138"/>
  <c r="F84" i="138"/>
  <c r="F100" i="138" s="1"/>
  <c r="F87" i="138"/>
  <c r="F88" i="138"/>
  <c r="G61" i="138"/>
  <c r="G65" i="138" s="1"/>
  <c r="F39" i="138"/>
  <c r="F40" i="138" s="1"/>
  <c r="F63" i="138" s="1"/>
  <c r="F64" i="138"/>
  <c r="E108" i="140" l="1"/>
  <c r="G108" i="140" s="1"/>
  <c r="E108" i="138"/>
  <c r="G108" i="138" s="1"/>
  <c r="G97" i="140"/>
  <c r="G83" i="140"/>
  <c r="G72" i="140"/>
  <c r="G43" i="140"/>
  <c r="H98" i="140" s="1"/>
  <c r="G37" i="140"/>
  <c r="G93" i="140"/>
  <c r="G79" i="140"/>
  <c r="G92" i="140"/>
  <c r="G87" i="140"/>
  <c r="G78" i="140"/>
  <c r="G42" i="140"/>
  <c r="G96" i="140"/>
  <c r="G98" i="140" s="1"/>
  <c r="G103" i="140" s="1"/>
  <c r="G82" i="140"/>
  <c r="H75" i="140"/>
  <c r="G71" i="140"/>
  <c r="G49" i="140"/>
  <c r="H40" i="140"/>
  <c r="G36" i="140"/>
  <c r="H84" i="140"/>
  <c r="G80" i="140"/>
  <c r="G88" i="140"/>
  <c r="H50" i="140"/>
  <c r="H90" i="140"/>
  <c r="G86" i="140"/>
  <c r="G81" i="140"/>
  <c r="G48" i="140"/>
  <c r="G46" i="140"/>
  <c r="H94" i="140"/>
  <c r="G70" i="140"/>
  <c r="G47" i="140"/>
  <c r="G74" i="140"/>
  <c r="G39" i="140"/>
  <c r="G89" i="140"/>
  <c r="G73" i="140"/>
  <c r="G69" i="140"/>
  <c r="G45" i="140"/>
  <c r="G126" i="140"/>
  <c r="G44" i="140"/>
  <c r="G37" i="139"/>
  <c r="H75" i="139"/>
  <c r="G92" i="139"/>
  <c r="G69" i="139"/>
  <c r="G46" i="139"/>
  <c r="G96" i="139"/>
  <c r="G98" i="139" s="1"/>
  <c r="G103" i="139" s="1"/>
  <c r="G44" i="139"/>
  <c r="G42" i="139"/>
  <c r="G87" i="139"/>
  <c r="G82" i="139"/>
  <c r="G89" i="139"/>
  <c r="G81" i="139"/>
  <c r="G93" i="139"/>
  <c r="G36" i="139"/>
  <c r="G71" i="139"/>
  <c r="H84" i="139"/>
  <c r="G79" i="139"/>
  <c r="G86" i="139"/>
  <c r="H50" i="139"/>
  <c r="G49" i="139"/>
  <c r="G43" i="139"/>
  <c r="H98" i="139" s="1"/>
  <c r="G88" i="139"/>
  <c r="H90" i="139"/>
  <c r="G74" i="139"/>
  <c r="G72" i="139"/>
  <c r="G45" i="139"/>
  <c r="G80" i="139"/>
  <c r="G48" i="139"/>
  <c r="G83" i="139"/>
  <c r="G126" i="139"/>
  <c r="G70" i="139"/>
  <c r="G47" i="139"/>
  <c r="G78" i="139"/>
  <c r="F63" i="139"/>
  <c r="H40" i="139"/>
  <c r="G39" i="139"/>
  <c r="G73" i="139"/>
  <c r="H94" i="139"/>
  <c r="F90" i="138"/>
  <c r="F101" i="138" s="1"/>
  <c r="G92" i="138"/>
  <c r="G87" i="138"/>
  <c r="G78" i="138"/>
  <c r="G96" i="138"/>
  <c r="G82" i="138"/>
  <c r="H75" i="138"/>
  <c r="G71" i="138"/>
  <c r="G47" i="138"/>
  <c r="G37" i="138"/>
  <c r="G93" i="138"/>
  <c r="G88" i="138"/>
  <c r="G79" i="138"/>
  <c r="G42" i="138"/>
  <c r="G83" i="138"/>
  <c r="H40" i="138"/>
  <c r="G86" i="138"/>
  <c r="G81" i="138"/>
  <c r="G46" i="138"/>
  <c r="G39" i="138"/>
  <c r="H84" i="138"/>
  <c r="G74" i="138"/>
  <c r="G73" i="138"/>
  <c r="G69" i="138"/>
  <c r="G43" i="138"/>
  <c r="H98" i="138" s="1"/>
  <c r="G72" i="138"/>
  <c r="G49" i="138"/>
  <c r="G48" i="138"/>
  <c r="H94" i="138"/>
  <c r="G70" i="138"/>
  <c r="G45" i="138"/>
  <c r="G80" i="138"/>
  <c r="H50" i="138"/>
  <c r="G44" i="138"/>
  <c r="G89" i="138"/>
  <c r="G126" i="138"/>
  <c r="G97" i="138"/>
  <c r="G36" i="138"/>
  <c r="G94" i="140" l="1"/>
  <c r="G102" i="140" s="1"/>
  <c r="H90" i="138"/>
  <c r="G40" i="138"/>
  <c r="G63" i="138" s="1"/>
  <c r="G75" i="139"/>
  <c r="G128" i="139" s="1"/>
  <c r="G75" i="140"/>
  <c r="G128" i="140" s="1"/>
  <c r="G94" i="139"/>
  <c r="G102" i="139" s="1"/>
  <c r="G90" i="140"/>
  <c r="G101" i="140" s="1"/>
  <c r="G50" i="140"/>
  <c r="G64" i="140" s="1"/>
  <c r="G40" i="140"/>
  <c r="G63" i="140" s="1"/>
  <c r="G84" i="140"/>
  <c r="G100" i="140" s="1"/>
  <c r="G40" i="139"/>
  <c r="G63" i="139" s="1"/>
  <c r="G50" i="139"/>
  <c r="G64" i="139" s="1"/>
  <c r="G90" i="139"/>
  <c r="G101" i="139" s="1"/>
  <c r="G84" i="139"/>
  <c r="G100" i="139" s="1"/>
  <c r="G75" i="138"/>
  <c r="G128" i="138" s="1"/>
  <c r="G50" i="138"/>
  <c r="G64" i="138" s="1"/>
  <c r="G98" i="138"/>
  <c r="G103" i="138" s="1"/>
  <c r="G84" i="138"/>
  <c r="G100" i="138" s="1"/>
  <c r="G90" i="138"/>
  <c r="G101" i="138" s="1"/>
  <c r="G94" i="138"/>
  <c r="G102" i="138" s="1"/>
  <c r="G66" i="140" l="1"/>
  <c r="G127" i="140" s="1"/>
  <c r="G104" i="140"/>
  <c r="G129" i="140" s="1"/>
  <c r="G66" i="138"/>
  <c r="G127" i="138" s="1"/>
  <c r="G104" i="139"/>
  <c r="G129" i="139" s="1"/>
  <c r="G66" i="139"/>
  <c r="G127" i="139" s="1"/>
  <c r="G104" i="138"/>
  <c r="G129" i="138" s="1"/>
  <c r="G27" i="99" l="1"/>
  <c r="G30" i="99" s="1"/>
  <c r="G27" i="130"/>
  <c r="G30" i="130" s="1"/>
  <c r="G27" i="129"/>
  <c r="G30" i="129" s="1"/>
  <c r="G27" i="131"/>
  <c r="G30" i="131" s="1"/>
  <c r="G27" i="132"/>
  <c r="G30" i="132" s="1"/>
  <c r="G27" i="133"/>
  <c r="G30" i="133" s="1"/>
  <c r="G27" i="134"/>
  <c r="G30" i="134" s="1"/>
  <c r="G27" i="86"/>
  <c r="G30" i="86" s="1"/>
  <c r="F98" i="99" l="1"/>
  <c r="F97" i="130"/>
  <c r="F98" i="129"/>
  <c r="F98" i="131"/>
  <c r="F98" i="132"/>
  <c r="F97" i="133"/>
  <c r="F97" i="86"/>
  <c r="F97" i="134" l="1"/>
  <c r="F98" i="133"/>
  <c r="F97" i="129"/>
  <c r="F98" i="130"/>
  <c r="F97" i="131"/>
  <c r="F98" i="134"/>
  <c r="F98" i="86"/>
  <c r="F97" i="132"/>
  <c r="F97" i="99"/>
  <c r="F95" i="63" l="1"/>
  <c r="E6" i="63" l="1"/>
  <c r="F138" i="134" l="1"/>
  <c r="G137" i="134"/>
  <c r="F136" i="134"/>
  <c r="F123" i="134"/>
  <c r="F124" i="134" s="1"/>
  <c r="G112" i="134"/>
  <c r="G111" i="134"/>
  <c r="F103" i="134"/>
  <c r="F70" i="134"/>
  <c r="G60" i="134"/>
  <c r="G59" i="134"/>
  <c r="G58" i="134"/>
  <c r="G57" i="134"/>
  <c r="G56" i="134"/>
  <c r="G55" i="134"/>
  <c r="G54" i="134"/>
  <c r="G53" i="134"/>
  <c r="F50" i="134"/>
  <c r="F38" i="134"/>
  <c r="G32" i="134"/>
  <c r="F31" i="134"/>
  <c r="G29" i="134"/>
  <c r="G28" i="134"/>
  <c r="G52" i="134"/>
  <c r="F138" i="133"/>
  <c r="G137" i="133"/>
  <c r="F136" i="133"/>
  <c r="F123" i="133"/>
  <c r="F124" i="133" s="1"/>
  <c r="G112" i="133"/>
  <c r="G111" i="133"/>
  <c r="F103" i="133"/>
  <c r="F70" i="133"/>
  <c r="G60" i="133"/>
  <c r="G59" i="133"/>
  <c r="G58" i="133"/>
  <c r="G57" i="133"/>
  <c r="G56" i="133"/>
  <c r="G55" i="133"/>
  <c r="G54" i="133"/>
  <c r="G53" i="133"/>
  <c r="G52" i="133"/>
  <c r="F50" i="133"/>
  <c r="F38" i="133"/>
  <c r="G32" i="133"/>
  <c r="F31" i="133"/>
  <c r="G29" i="133"/>
  <c r="G28" i="133"/>
  <c r="G31" i="134" l="1"/>
  <c r="G31" i="133"/>
  <c r="F73" i="133"/>
  <c r="F75" i="133" s="1"/>
  <c r="F84" i="134"/>
  <c r="F100" i="134" s="1"/>
  <c r="F84" i="133"/>
  <c r="F100" i="133" s="1"/>
  <c r="F39" i="134"/>
  <c r="F40" i="134" s="1"/>
  <c r="F63" i="134" s="1"/>
  <c r="F73" i="134"/>
  <c r="F75" i="134" s="1"/>
  <c r="F16" i="63"/>
  <c r="F39" i="133"/>
  <c r="F40" i="133" s="1"/>
  <c r="F63" i="133" s="1"/>
  <c r="F93" i="133"/>
  <c r="F94" i="133" s="1"/>
  <c r="F102" i="133" s="1"/>
  <c r="F88" i="134"/>
  <c r="F93" i="134"/>
  <c r="F94" i="134" s="1"/>
  <c r="F102" i="134" s="1"/>
  <c r="F15" i="63"/>
  <c r="G61" i="134"/>
  <c r="G65" i="134" s="1"/>
  <c r="F64" i="134"/>
  <c r="F87" i="134"/>
  <c r="G61" i="133"/>
  <c r="G65" i="133" s="1"/>
  <c r="F64" i="133"/>
  <c r="F87" i="133"/>
  <c r="F88" i="133"/>
  <c r="F19" i="63" l="1"/>
  <c r="F90" i="133"/>
  <c r="F101" i="133" s="1"/>
  <c r="F90" i="134"/>
  <c r="F101" i="134" s="1"/>
  <c r="G33" i="133"/>
  <c r="G96" i="133" s="1"/>
  <c r="G33" i="134"/>
  <c r="G96" i="134" s="1"/>
  <c r="K23" i="141" l="1"/>
  <c r="K33" i="141"/>
  <c r="G37" i="134"/>
  <c r="G83" i="134"/>
  <c r="G80" i="134"/>
  <c r="G48" i="133"/>
  <c r="G73" i="133"/>
  <c r="G71" i="133"/>
  <c r="G86" i="133"/>
  <c r="G37" i="133"/>
  <c r="H40" i="133"/>
  <c r="G47" i="133"/>
  <c r="G88" i="133"/>
  <c r="G81" i="133"/>
  <c r="H84" i="133"/>
  <c r="G43" i="133"/>
  <c r="H98" i="133" s="1"/>
  <c r="G49" i="133"/>
  <c r="G36" i="133"/>
  <c r="G72" i="133"/>
  <c r="G42" i="133"/>
  <c r="G92" i="133"/>
  <c r="H75" i="133"/>
  <c r="G83" i="133"/>
  <c r="G44" i="133"/>
  <c r="G39" i="133"/>
  <c r="G93" i="133"/>
  <c r="G70" i="133"/>
  <c r="G80" i="133"/>
  <c r="G89" i="133"/>
  <c r="G78" i="133"/>
  <c r="H50" i="133"/>
  <c r="G45" i="133"/>
  <c r="G46" i="133"/>
  <c r="G97" i="133"/>
  <c r="G98" i="133" s="1"/>
  <c r="G103" i="133" s="1"/>
  <c r="H94" i="133"/>
  <c r="H90" i="133"/>
  <c r="G82" i="133"/>
  <c r="G126" i="133"/>
  <c r="G87" i="133"/>
  <c r="G79" i="133"/>
  <c r="G69" i="133"/>
  <c r="G74" i="133"/>
  <c r="G81" i="134"/>
  <c r="G82" i="134"/>
  <c r="G42" i="134"/>
  <c r="H90" i="134"/>
  <c r="G126" i="134"/>
  <c r="G79" i="134"/>
  <c r="G69" i="134"/>
  <c r="G43" i="134"/>
  <c r="H98" i="134" s="1"/>
  <c r="G39" i="134"/>
  <c r="G48" i="134"/>
  <c r="G88" i="134"/>
  <c r="G73" i="134"/>
  <c r="G86" i="134"/>
  <c r="G92" i="134"/>
  <c r="G78" i="134"/>
  <c r="H94" i="134"/>
  <c r="G89" i="134"/>
  <c r="H84" i="134"/>
  <c r="G46" i="134"/>
  <c r="G47" i="134"/>
  <c r="G87" i="134"/>
  <c r="G70" i="134"/>
  <c r="G44" i="134"/>
  <c r="G93" i="134"/>
  <c r="G97" i="134"/>
  <c r="G98" i="134" s="1"/>
  <c r="G103" i="134" s="1"/>
  <c r="G71" i="134"/>
  <c r="H40" i="134"/>
  <c r="G36" i="134"/>
  <c r="H50" i="134"/>
  <c r="G45" i="134"/>
  <c r="H75" i="134"/>
  <c r="G72" i="134"/>
  <c r="G49" i="134"/>
  <c r="G74" i="134"/>
  <c r="G75" i="133" l="1"/>
  <c r="G128" i="133" s="1"/>
  <c r="G94" i="133"/>
  <c r="G102" i="133" s="1"/>
  <c r="E107" i="133"/>
  <c r="E107" i="134"/>
  <c r="E107" i="139"/>
  <c r="G107" i="139" s="1"/>
  <c r="E107" i="132"/>
  <c r="E106" i="134"/>
  <c r="E106" i="139"/>
  <c r="G106" i="139" s="1"/>
  <c r="E106" i="132"/>
  <c r="E106" i="133"/>
  <c r="G40" i="133"/>
  <c r="G63" i="133" s="1"/>
  <c r="G50" i="133"/>
  <c r="G64" i="133" s="1"/>
  <c r="G84" i="133"/>
  <c r="G100" i="133" s="1"/>
  <c r="G90" i="133"/>
  <c r="G101" i="133" s="1"/>
  <c r="G40" i="134"/>
  <c r="G63" i="134" s="1"/>
  <c r="G84" i="134"/>
  <c r="G100" i="134" s="1"/>
  <c r="G50" i="134"/>
  <c r="G64" i="134" s="1"/>
  <c r="G94" i="134"/>
  <c r="G102" i="134" s="1"/>
  <c r="G90" i="134"/>
  <c r="G101" i="134" s="1"/>
  <c r="G75" i="134"/>
  <c r="G128" i="134" s="1"/>
  <c r="G66" i="133" l="1"/>
  <c r="G127" i="133" s="1"/>
  <c r="G104" i="133"/>
  <c r="G129" i="133" s="1"/>
  <c r="G66" i="134"/>
  <c r="G127" i="134" s="1"/>
  <c r="G104" i="134"/>
  <c r="G129" i="134" s="1"/>
  <c r="E13" i="63"/>
  <c r="D13" i="63"/>
  <c r="C13" i="63"/>
  <c r="B13" i="63"/>
  <c r="A13" i="63"/>
  <c r="F13" i="63" l="1"/>
  <c r="E14" i="63"/>
  <c r="F138" i="132"/>
  <c r="G137" i="132"/>
  <c r="F136" i="132"/>
  <c r="F123" i="132"/>
  <c r="F124" i="132" s="1"/>
  <c r="G112" i="132"/>
  <c r="G111" i="132"/>
  <c r="F103" i="132"/>
  <c r="F70" i="132"/>
  <c r="G60" i="132"/>
  <c r="G59" i="132"/>
  <c r="G58" i="132"/>
  <c r="G57" i="132"/>
  <c r="G56" i="132"/>
  <c r="G55" i="132"/>
  <c r="G54" i="132"/>
  <c r="G53" i="132"/>
  <c r="F50" i="132"/>
  <c r="F64" i="132" s="1"/>
  <c r="F38" i="132"/>
  <c r="G32" i="132"/>
  <c r="F31" i="132"/>
  <c r="G29" i="132"/>
  <c r="G28" i="132"/>
  <c r="G52" i="132"/>
  <c r="F138" i="131"/>
  <c r="G137" i="131"/>
  <c r="F136" i="131"/>
  <c r="F123" i="131"/>
  <c r="F124" i="131" s="1"/>
  <c r="G112" i="131"/>
  <c r="G111" i="131"/>
  <c r="F103" i="131"/>
  <c r="F70" i="131"/>
  <c r="G60" i="131"/>
  <c r="G59" i="131"/>
  <c r="G58" i="131"/>
  <c r="G57" i="131"/>
  <c r="G56" i="131"/>
  <c r="G55" i="131"/>
  <c r="G54" i="131"/>
  <c r="F53" i="131"/>
  <c r="G53" i="131" s="1"/>
  <c r="F52" i="131"/>
  <c r="F50" i="131"/>
  <c r="F93" i="131" s="1"/>
  <c r="F94" i="131" s="1"/>
  <c r="F102" i="131" s="1"/>
  <c r="F38" i="131"/>
  <c r="G32" i="131"/>
  <c r="F31" i="131"/>
  <c r="G29" i="131"/>
  <c r="G52" i="131"/>
  <c r="F73" i="132" l="1"/>
  <c r="F75" i="132" s="1"/>
  <c r="F73" i="131"/>
  <c r="F75" i="131" s="1"/>
  <c r="G31" i="132"/>
  <c r="F84" i="132"/>
  <c r="F100" i="132" s="1"/>
  <c r="F84" i="131"/>
  <c r="F100" i="131" s="1"/>
  <c r="F87" i="131"/>
  <c r="F88" i="132"/>
  <c r="F93" i="132"/>
  <c r="F94" i="132" s="1"/>
  <c r="F102" i="132" s="1"/>
  <c r="F14" i="63"/>
  <c r="I23" i="141" s="1"/>
  <c r="E106" i="131" s="1"/>
  <c r="F39" i="132"/>
  <c r="F40" i="132" s="1"/>
  <c r="F63" i="132" s="1"/>
  <c r="G61" i="132"/>
  <c r="G65" i="132" s="1"/>
  <c r="F87" i="132"/>
  <c r="F39" i="131"/>
  <c r="F40" i="131" s="1"/>
  <c r="F63" i="131" s="1"/>
  <c r="G61" i="131"/>
  <c r="G65" i="131" s="1"/>
  <c r="F64" i="131"/>
  <c r="G28" i="131"/>
  <c r="G31" i="131" s="1"/>
  <c r="F88" i="131"/>
  <c r="F90" i="131" l="1"/>
  <c r="F101" i="131" s="1"/>
  <c r="F90" i="132"/>
  <c r="F101" i="132" s="1"/>
  <c r="G33" i="131"/>
  <c r="G39" i="131" s="1"/>
  <c r="G33" i="132"/>
  <c r="G96" i="132" s="1"/>
  <c r="G49" i="131" l="1"/>
  <c r="G37" i="131"/>
  <c r="G88" i="131"/>
  <c r="G74" i="131"/>
  <c r="G70" i="131"/>
  <c r="G71" i="131"/>
  <c r="G43" i="131"/>
  <c r="H98" i="131" s="1"/>
  <c r="H94" i="131"/>
  <c r="G80" i="131"/>
  <c r="G72" i="131"/>
  <c r="H84" i="131"/>
  <c r="G79" i="131"/>
  <c r="G47" i="131"/>
  <c r="G45" i="131"/>
  <c r="G83" i="131"/>
  <c r="G69" i="131"/>
  <c r="G86" i="131"/>
  <c r="G92" i="131"/>
  <c r="G78" i="131"/>
  <c r="G73" i="131"/>
  <c r="G97" i="131"/>
  <c r="H40" i="131"/>
  <c r="G46" i="131"/>
  <c r="H75" i="131"/>
  <c r="G82" i="131"/>
  <c r="G93" i="131"/>
  <c r="H90" i="131"/>
  <c r="G87" i="131"/>
  <c r="G44" i="131"/>
  <c r="G89" i="131"/>
  <c r="G96" i="131"/>
  <c r="G42" i="131"/>
  <c r="G126" i="131"/>
  <c r="G81" i="131"/>
  <c r="G36" i="131"/>
  <c r="G48" i="131"/>
  <c r="H50" i="131"/>
  <c r="G47" i="132"/>
  <c r="G39" i="132"/>
  <c r="G71" i="132"/>
  <c r="H84" i="132"/>
  <c r="H75" i="132"/>
  <c r="G36" i="132"/>
  <c r="G86" i="132"/>
  <c r="G73" i="132"/>
  <c r="G69" i="132"/>
  <c r="G82" i="132"/>
  <c r="H40" i="132"/>
  <c r="G42" i="132"/>
  <c r="G89" i="132"/>
  <c r="G43" i="132"/>
  <c r="H98" i="132" s="1"/>
  <c r="G48" i="132"/>
  <c r="G92" i="132"/>
  <c r="G49" i="132"/>
  <c r="G79" i="132"/>
  <c r="H90" i="132"/>
  <c r="G87" i="132"/>
  <c r="G80" i="132"/>
  <c r="G46" i="132"/>
  <c r="G70" i="132"/>
  <c r="G72" i="132"/>
  <c r="G88" i="132"/>
  <c r="G44" i="132"/>
  <c r="G93" i="132"/>
  <c r="G81" i="132"/>
  <c r="G83" i="132"/>
  <c r="H94" i="132"/>
  <c r="H50" i="132"/>
  <c r="G97" i="132"/>
  <c r="G98" i="132" s="1"/>
  <c r="G103" i="132" s="1"/>
  <c r="G45" i="132"/>
  <c r="G78" i="132"/>
  <c r="G126" i="132"/>
  <c r="G37" i="132"/>
  <c r="G74" i="132"/>
  <c r="G90" i="131" l="1"/>
  <c r="G101" i="131" s="1"/>
  <c r="G50" i="131"/>
  <c r="G64" i="131" s="1"/>
  <c r="G75" i="131"/>
  <c r="G128" i="131" s="1"/>
  <c r="G40" i="131"/>
  <c r="G63" i="131" s="1"/>
  <c r="G94" i="131"/>
  <c r="G102" i="131" s="1"/>
  <c r="G84" i="131"/>
  <c r="G100" i="131" s="1"/>
  <c r="G98" i="131"/>
  <c r="G103" i="131" s="1"/>
  <c r="G75" i="132"/>
  <c r="G128" i="132" s="1"/>
  <c r="G50" i="132"/>
  <c r="G64" i="132" s="1"/>
  <c r="G84" i="132"/>
  <c r="G100" i="132" s="1"/>
  <c r="G90" i="132"/>
  <c r="G101" i="132" s="1"/>
  <c r="G94" i="132"/>
  <c r="G102" i="132" s="1"/>
  <c r="G40" i="132"/>
  <c r="G63" i="132" s="1"/>
  <c r="G66" i="131" l="1"/>
  <c r="G127" i="131" s="1"/>
  <c r="G104" i="131"/>
  <c r="G129" i="131" s="1"/>
  <c r="G66" i="132"/>
  <c r="G127" i="132" s="1"/>
  <c r="G104" i="132"/>
  <c r="G129" i="132" s="1"/>
  <c r="E8" i="63"/>
  <c r="E9" i="63"/>
  <c r="D8" i="63"/>
  <c r="D9" i="63"/>
  <c r="C8" i="63"/>
  <c r="C9" i="63"/>
  <c r="B8" i="63"/>
  <c r="B9" i="63"/>
  <c r="A8" i="63"/>
  <c r="A9" i="63"/>
  <c r="F138" i="130"/>
  <c r="G137" i="130"/>
  <c r="F136" i="130"/>
  <c r="F123" i="130"/>
  <c r="F124" i="130" s="1"/>
  <c r="G112" i="130"/>
  <c r="G111" i="130"/>
  <c r="F103" i="130"/>
  <c r="F70" i="130"/>
  <c r="G60" i="130"/>
  <c r="G59" i="130"/>
  <c r="G58" i="130"/>
  <c r="G57" i="130"/>
  <c r="G56" i="130"/>
  <c r="G55" i="130"/>
  <c r="G54" i="130"/>
  <c r="F53" i="130"/>
  <c r="G53" i="130" s="1"/>
  <c r="F52" i="130"/>
  <c r="G52" i="130" s="1"/>
  <c r="F50" i="130"/>
  <c r="F64" i="130" s="1"/>
  <c r="F38" i="130"/>
  <c r="G32" i="130"/>
  <c r="F31" i="130"/>
  <c r="G29" i="130"/>
  <c r="F138" i="129"/>
  <c r="G137" i="129"/>
  <c r="F136" i="129"/>
  <c r="F123" i="129"/>
  <c r="F124" i="129" s="1"/>
  <c r="G112" i="129"/>
  <c r="G111" i="129"/>
  <c r="F103" i="129"/>
  <c r="F70" i="129"/>
  <c r="G60" i="129"/>
  <c r="G59" i="129"/>
  <c r="G58" i="129"/>
  <c r="G57" i="129"/>
  <c r="G56" i="129"/>
  <c r="G55" i="129"/>
  <c r="G54" i="129"/>
  <c r="G53" i="129"/>
  <c r="F50" i="129"/>
  <c r="F64" i="129" s="1"/>
  <c r="F38" i="129"/>
  <c r="G32" i="129"/>
  <c r="F31" i="129"/>
  <c r="G29" i="129"/>
  <c r="G28" i="129"/>
  <c r="G31" i="129" l="1"/>
  <c r="G33" i="129" s="1"/>
  <c r="E12" i="63"/>
  <c r="F73" i="129"/>
  <c r="F75" i="129" s="1"/>
  <c r="F84" i="129"/>
  <c r="F100" i="129" s="1"/>
  <c r="F73" i="130"/>
  <c r="F75" i="130" s="1"/>
  <c r="F39" i="130"/>
  <c r="F40" i="130" s="1"/>
  <c r="F63" i="130" s="1"/>
  <c r="F93" i="130"/>
  <c r="F94" i="130" s="1"/>
  <c r="F102" i="130" s="1"/>
  <c r="F84" i="130"/>
  <c r="F100" i="130" s="1"/>
  <c r="F88" i="129"/>
  <c r="F93" i="129"/>
  <c r="F94" i="129" s="1"/>
  <c r="F102" i="129" s="1"/>
  <c r="F8" i="63"/>
  <c r="F9" i="63"/>
  <c r="G61" i="130"/>
  <c r="G65" i="130" s="1"/>
  <c r="G28" i="130"/>
  <c r="G31" i="130" s="1"/>
  <c r="F87" i="130"/>
  <c r="F88" i="130"/>
  <c r="F39" i="129"/>
  <c r="F40" i="129" s="1"/>
  <c r="F63" i="129" s="1"/>
  <c r="G52" i="129"/>
  <c r="G61" i="129" s="1"/>
  <c r="G65" i="129" s="1"/>
  <c r="F87" i="129"/>
  <c r="F12" i="63" l="1"/>
  <c r="G23" i="141" s="1"/>
  <c r="F90" i="129"/>
  <c r="F101" i="129" s="1"/>
  <c r="F90" i="130"/>
  <c r="F101" i="130" s="1"/>
  <c r="G97" i="129"/>
  <c r="G96" i="129"/>
  <c r="G93" i="129"/>
  <c r="G33" i="130"/>
  <c r="H84" i="129"/>
  <c r="G80" i="129"/>
  <c r="G74" i="129"/>
  <c r="H50" i="129"/>
  <c r="G44" i="129"/>
  <c r="G43" i="129"/>
  <c r="H98" i="129" s="1"/>
  <c r="G37" i="129"/>
  <c r="G89" i="129"/>
  <c r="G73" i="129"/>
  <c r="G69" i="129"/>
  <c r="G81" i="129"/>
  <c r="H94" i="129"/>
  <c r="G88" i="129"/>
  <c r="G79" i="129"/>
  <c r="G42" i="129"/>
  <c r="G83" i="129"/>
  <c r="G72" i="129"/>
  <c r="G49" i="129"/>
  <c r="H40" i="129"/>
  <c r="G36" i="129"/>
  <c r="G87" i="129"/>
  <c r="G78" i="129"/>
  <c r="G48" i="129"/>
  <c r="G46" i="129"/>
  <c r="G39" i="129"/>
  <c r="G92" i="129"/>
  <c r="G82" i="129"/>
  <c r="H75" i="129"/>
  <c r="G71" i="129"/>
  <c r="G47" i="129"/>
  <c r="H90" i="129"/>
  <c r="G86" i="129"/>
  <c r="G126" i="129"/>
  <c r="G70" i="129"/>
  <c r="G45" i="129"/>
  <c r="E106" i="130" l="1"/>
  <c r="E106" i="138"/>
  <c r="G106" i="138" s="1"/>
  <c r="E106" i="140"/>
  <c r="G106" i="140" s="1"/>
  <c r="E106" i="129"/>
  <c r="G94" i="129"/>
  <c r="G102" i="129" s="1"/>
  <c r="G90" i="129"/>
  <c r="G101" i="129" s="1"/>
  <c r="G97" i="130"/>
  <c r="G96" i="130"/>
  <c r="G93" i="130"/>
  <c r="G84" i="129"/>
  <c r="G100" i="129" s="1"/>
  <c r="G98" i="129"/>
  <c r="G103" i="129" s="1"/>
  <c r="H84" i="130"/>
  <c r="G80" i="130"/>
  <c r="G74" i="130"/>
  <c r="G46" i="130"/>
  <c r="G39" i="130"/>
  <c r="H90" i="130"/>
  <c r="G89" i="130"/>
  <c r="G73" i="130"/>
  <c r="G69" i="130"/>
  <c r="G45" i="130"/>
  <c r="G87" i="130"/>
  <c r="G48" i="130"/>
  <c r="G70" i="130"/>
  <c r="H94" i="130"/>
  <c r="G88" i="130"/>
  <c r="G79" i="130"/>
  <c r="H50" i="130"/>
  <c r="G44" i="130"/>
  <c r="G78" i="130"/>
  <c r="G42" i="130"/>
  <c r="G81" i="130"/>
  <c r="G47" i="130"/>
  <c r="G83" i="130"/>
  <c r="G72" i="130"/>
  <c r="G43" i="130"/>
  <c r="H98" i="130" s="1"/>
  <c r="G37" i="130"/>
  <c r="G86" i="130"/>
  <c r="G126" i="130"/>
  <c r="G92" i="130"/>
  <c r="G82" i="130"/>
  <c r="H75" i="130"/>
  <c r="G71" i="130"/>
  <c r="G49" i="130"/>
  <c r="H40" i="130"/>
  <c r="G36" i="130"/>
  <c r="G50" i="129"/>
  <c r="G64" i="129" s="1"/>
  <c r="G40" i="129"/>
  <c r="G63" i="129" s="1"/>
  <c r="G75" i="129"/>
  <c r="G128" i="129" s="1"/>
  <c r="G104" i="129" l="1"/>
  <c r="G129" i="129" s="1"/>
  <c r="G40" i="130"/>
  <c r="G63" i="130" s="1"/>
  <c r="G98" i="130"/>
  <c r="G103" i="130" s="1"/>
  <c r="G94" i="130"/>
  <c r="G102" i="130" s="1"/>
  <c r="G50" i="130"/>
  <c r="G64" i="130" s="1"/>
  <c r="G90" i="130"/>
  <c r="G101" i="130" s="1"/>
  <c r="G84" i="130"/>
  <c r="G100" i="130" s="1"/>
  <c r="G75" i="130"/>
  <c r="G128" i="130" s="1"/>
  <c r="G66" i="129"/>
  <c r="G127" i="129" s="1"/>
  <c r="G66" i="130" l="1"/>
  <c r="G127" i="130" s="1"/>
  <c r="G104" i="130"/>
  <c r="G129" i="130" s="1"/>
  <c r="C5" i="63"/>
  <c r="C6" i="63"/>
  <c r="G28" i="99" l="1"/>
  <c r="E5" i="63"/>
  <c r="E7" i="63" s="1"/>
  <c r="D5" i="63"/>
  <c r="B5" i="63"/>
  <c r="A5" i="63"/>
  <c r="D6" i="63"/>
  <c r="B6" i="63"/>
  <c r="A6" i="63"/>
  <c r="E20" i="63" l="1"/>
  <c r="G32" i="99" l="1"/>
  <c r="G32" i="86"/>
  <c r="F31" i="99"/>
  <c r="F31" i="86"/>
  <c r="G106" i="130" l="1"/>
  <c r="G106" i="129"/>
  <c r="F138" i="86"/>
  <c r="G137" i="86"/>
  <c r="F136" i="86"/>
  <c r="F123" i="86"/>
  <c r="F124" i="86" s="1"/>
  <c r="G112" i="86"/>
  <c r="F103" i="86"/>
  <c r="F70" i="86"/>
  <c r="G60" i="86"/>
  <c r="G58" i="86"/>
  <c r="G57" i="86"/>
  <c r="G56" i="86"/>
  <c r="G55" i="86"/>
  <c r="G54" i="86"/>
  <c r="F50" i="86"/>
  <c r="F93" i="86" s="1"/>
  <c r="F38" i="86"/>
  <c r="G29" i="86"/>
  <c r="F94" i="86" l="1"/>
  <c r="F102" i="86" s="1"/>
  <c r="F84" i="86"/>
  <c r="F100" i="86" s="1"/>
  <c r="G106" i="132"/>
  <c r="G106" i="131"/>
  <c r="G106" i="134"/>
  <c r="G106" i="133"/>
  <c r="G52" i="86"/>
  <c r="G28" i="86"/>
  <c r="G31" i="86" s="1"/>
  <c r="G53" i="86"/>
  <c r="F73" i="86"/>
  <c r="F75" i="86" s="1"/>
  <c r="F87" i="86"/>
  <c r="F39" i="86"/>
  <c r="F40" i="86" s="1"/>
  <c r="F63" i="86" s="1"/>
  <c r="F88" i="86"/>
  <c r="F64" i="86"/>
  <c r="G112" i="99"/>
  <c r="F90" i="86" l="1"/>
  <c r="F101" i="86" s="1"/>
  <c r="G61" i="86"/>
  <c r="G65" i="86" s="1"/>
  <c r="G109" i="138" l="1"/>
  <c r="G109" i="140"/>
  <c r="G107" i="130"/>
  <c r="G107" i="129"/>
  <c r="G109" i="139"/>
  <c r="G33" i="86"/>
  <c r="G113" i="139" l="1"/>
  <c r="G130" i="139" s="1"/>
  <c r="G131" i="139" s="1"/>
  <c r="G116" i="139" s="1"/>
  <c r="G117" i="139" s="1"/>
  <c r="G113" i="140"/>
  <c r="G130" i="140" s="1"/>
  <c r="G131" i="140" s="1"/>
  <c r="G116" i="140" s="1"/>
  <c r="G117" i="140" s="1"/>
  <c r="G113" i="138"/>
  <c r="G130" i="138" s="1"/>
  <c r="G131" i="138" s="1"/>
  <c r="G116" i="138" s="1"/>
  <c r="G117" i="138" s="1"/>
  <c r="G93" i="86"/>
  <c r="G97" i="86"/>
  <c r="G96" i="86"/>
  <c r="G107" i="132"/>
  <c r="G107" i="131"/>
  <c r="G107" i="133"/>
  <c r="G107" i="134"/>
  <c r="F6" i="63"/>
  <c r="G98" i="86" l="1"/>
  <c r="G29" i="99"/>
  <c r="G31" i="99" s="1"/>
  <c r="G137" i="99"/>
  <c r="F70" i="99" l="1"/>
  <c r="F50" i="99"/>
  <c r="F88" i="99" l="1"/>
  <c r="F93" i="99"/>
  <c r="F94" i="99" s="1"/>
  <c r="F73" i="99"/>
  <c r="F75" i="99" s="1"/>
  <c r="F87" i="99"/>
  <c r="G111" i="99"/>
  <c r="F90" i="99" l="1"/>
  <c r="F136" i="99"/>
  <c r="F103" i="99" l="1"/>
  <c r="F84" i="99" l="1"/>
  <c r="F38" i="99"/>
  <c r="F39" i="99" s="1"/>
  <c r="F40" i="99" s="1"/>
  <c r="F5" i="63" l="1"/>
  <c r="F7" i="63" s="1"/>
  <c r="G57" i="99"/>
  <c r="G56" i="99"/>
  <c r="F138" i="99"/>
  <c r="F123" i="99"/>
  <c r="F100" i="99"/>
  <c r="G55" i="99"/>
  <c r="G54" i="99"/>
  <c r="E33" i="141" l="1"/>
  <c r="E23" i="141"/>
  <c r="G53" i="99"/>
  <c r="F124" i="99"/>
  <c r="G60" i="99"/>
  <c r="F101" i="99"/>
  <c r="G52" i="99"/>
  <c r="F64" i="99"/>
  <c r="E106" i="86" l="1"/>
  <c r="E106" i="99"/>
  <c r="E107" i="86"/>
  <c r="E107" i="99"/>
  <c r="F20" i="63"/>
  <c r="E42" i="141" s="1"/>
  <c r="G109" i="99"/>
  <c r="G110" i="134"/>
  <c r="G110" i="133"/>
  <c r="G109" i="134"/>
  <c r="G109" i="133"/>
  <c r="G110" i="131"/>
  <c r="G110" i="132"/>
  <c r="G110" i="129"/>
  <c r="G110" i="130"/>
  <c r="G110" i="86"/>
  <c r="G110" i="99"/>
  <c r="G111" i="86"/>
  <c r="G58" i="99"/>
  <c r="F102" i="99"/>
  <c r="F63" i="99"/>
  <c r="E108" i="99" l="1"/>
  <c r="G108" i="99" s="1"/>
  <c r="E108" i="86"/>
  <c r="G108" i="86" s="1"/>
  <c r="G113" i="133"/>
  <c r="G130" i="133" s="1"/>
  <c r="G131" i="133" s="1"/>
  <c r="G116" i="133" s="1"/>
  <c r="G117" i="133" s="1"/>
  <c r="G113" i="134"/>
  <c r="G130" i="134" s="1"/>
  <c r="G131" i="134" s="1"/>
  <c r="G116" i="134" s="1"/>
  <c r="G117" i="134" s="1"/>
  <c r="G109" i="86"/>
  <c r="G107" i="86"/>
  <c r="G107" i="99"/>
  <c r="G106" i="86"/>
  <c r="G61" i="99"/>
  <c r="G65" i="99" s="1"/>
  <c r="G113" i="86" l="1"/>
  <c r="G130" i="86" s="1"/>
  <c r="G106" i="99"/>
  <c r="G113" i="99" s="1"/>
  <c r="G130" i="99" l="1"/>
  <c r="G33" i="99" l="1"/>
  <c r="G37" i="86"/>
  <c r="G42" i="86"/>
  <c r="G46" i="86"/>
  <c r="G72" i="86"/>
  <c r="H75" i="86"/>
  <c r="G81" i="86"/>
  <c r="H84" i="86"/>
  <c r="G89" i="86"/>
  <c r="G39" i="86"/>
  <c r="G43" i="86"/>
  <c r="H98" i="86" s="1"/>
  <c r="G47" i="86"/>
  <c r="H50" i="86"/>
  <c r="G69" i="86"/>
  <c r="G73" i="86"/>
  <c r="G78" i="86"/>
  <c r="G82" i="86"/>
  <c r="G86" i="86"/>
  <c r="H94" i="86"/>
  <c r="G44" i="86"/>
  <c r="G48" i="86"/>
  <c r="G70" i="86"/>
  <c r="G74" i="86"/>
  <c r="G79" i="86"/>
  <c r="G83" i="86"/>
  <c r="G87" i="86"/>
  <c r="H90" i="86"/>
  <c r="G103" i="86"/>
  <c r="G126" i="86"/>
  <c r="G88" i="86"/>
  <c r="G71" i="86"/>
  <c r="H40" i="86"/>
  <c r="G92" i="86"/>
  <c r="G45" i="86"/>
  <c r="G36" i="86"/>
  <c r="G40" i="86" s="1"/>
  <c r="G63" i="86" s="1"/>
  <c r="G80" i="86"/>
  <c r="G49" i="86"/>
  <c r="G43" i="99" l="1"/>
  <c r="H98" i="99" s="1"/>
  <c r="G96" i="99"/>
  <c r="G97" i="99"/>
  <c r="G93" i="99"/>
  <c r="G94" i="86"/>
  <c r="G102" i="86" s="1"/>
  <c r="G49" i="99"/>
  <c r="G45" i="99"/>
  <c r="G79" i="99"/>
  <c r="H40" i="99"/>
  <c r="G74" i="99"/>
  <c r="G36" i="99"/>
  <c r="G70" i="99"/>
  <c r="G39" i="99"/>
  <c r="G42" i="99"/>
  <c r="G126" i="99"/>
  <c r="G88" i="99"/>
  <c r="G82" i="99"/>
  <c r="G89" i="99"/>
  <c r="G80" i="99"/>
  <c r="H90" i="99"/>
  <c r="G73" i="99"/>
  <c r="G83" i="99"/>
  <c r="G92" i="99"/>
  <c r="G86" i="99"/>
  <c r="G72" i="99"/>
  <c r="G71" i="99"/>
  <c r="G87" i="99"/>
  <c r="G69" i="99"/>
  <c r="G78" i="99"/>
  <c r="G48" i="99"/>
  <c r="H50" i="99"/>
  <c r="G44" i="99"/>
  <c r="G47" i="99"/>
  <c r="H94" i="99"/>
  <c r="G46" i="99"/>
  <c r="H75" i="99"/>
  <c r="H84" i="99"/>
  <c r="G37" i="99"/>
  <c r="G81" i="99"/>
  <c r="G84" i="86"/>
  <c r="G100" i="86" s="1"/>
  <c r="G50" i="86"/>
  <c r="G64" i="86" s="1"/>
  <c r="G66" i="86" s="1"/>
  <c r="G127" i="86" s="1"/>
  <c r="G90" i="86"/>
  <c r="G101" i="86" s="1"/>
  <c r="G75" i="86"/>
  <c r="G128" i="86" s="1"/>
  <c r="G75" i="99" l="1"/>
  <c r="G128" i="99" s="1"/>
  <c r="G90" i="99"/>
  <c r="G101" i="99" s="1"/>
  <c r="G98" i="99"/>
  <c r="G103" i="99" s="1"/>
  <c r="G94" i="99"/>
  <c r="G102" i="99" s="1"/>
  <c r="G84" i="99"/>
  <c r="G100" i="99" s="1"/>
  <c r="G40" i="99"/>
  <c r="G63" i="99" s="1"/>
  <c r="G50" i="99"/>
  <c r="G64" i="99" s="1"/>
  <c r="G104" i="86"/>
  <c r="G129" i="86" s="1"/>
  <c r="G131" i="86" s="1"/>
  <c r="G104" i="99" l="1"/>
  <c r="G129" i="99" s="1"/>
  <c r="G66" i="99"/>
  <c r="G127" i="99" s="1"/>
  <c r="G116" i="86"/>
  <c r="G117" i="86" s="1"/>
  <c r="G109" i="129"/>
  <c r="G109" i="130"/>
  <c r="G113" i="130" l="1"/>
  <c r="G130" i="130" s="1"/>
  <c r="G131" i="130" s="1"/>
  <c r="G113" i="129"/>
  <c r="G130" i="129" s="1"/>
  <c r="G131" i="129" s="1"/>
  <c r="G131" i="99"/>
  <c r="G116" i="99" s="1"/>
  <c r="G117" i="99" s="1"/>
  <c r="G116" i="129" l="1"/>
  <c r="G116" i="130"/>
  <c r="G117" i="130" s="1"/>
  <c r="G117" i="129" l="1"/>
  <c r="G109" i="132"/>
  <c r="G109" i="131"/>
  <c r="G113" i="132" l="1"/>
  <c r="G130" i="132" s="1"/>
  <c r="G131" i="132" s="1"/>
  <c r="G113" i="131"/>
  <c r="G130" i="131" s="1"/>
  <c r="G131" i="131" s="1"/>
  <c r="G116" i="132" l="1"/>
  <c r="G117" i="132" s="1"/>
  <c r="G116" i="131"/>
  <c r="G117" i="131" s="1"/>
  <c r="G5" i="63" l="1"/>
  <c r="H5" i="63"/>
  <c r="I5" i="63"/>
  <c r="G6" i="63"/>
  <c r="H6" i="63"/>
  <c r="I6" i="63"/>
  <c r="H7" i="63"/>
  <c r="I7" i="63"/>
  <c r="G8" i="63"/>
  <c r="H8" i="63"/>
  <c r="I8" i="63"/>
  <c r="G9" i="63"/>
  <c r="H9" i="63"/>
  <c r="I9" i="63"/>
  <c r="G10" i="63"/>
  <c r="H10" i="63"/>
  <c r="I10" i="63"/>
  <c r="G11" i="63"/>
  <c r="H11" i="63"/>
  <c r="I11" i="63"/>
  <c r="H12" i="63"/>
  <c r="I12" i="63"/>
  <c r="G13" i="63"/>
  <c r="H13" i="63"/>
  <c r="I13" i="63"/>
  <c r="H14" i="63"/>
  <c r="I14" i="63"/>
  <c r="G15" i="63"/>
  <c r="H15" i="63"/>
  <c r="I15" i="63"/>
  <c r="G16" i="63"/>
  <c r="H16" i="63"/>
  <c r="I16" i="63"/>
  <c r="G17" i="63"/>
  <c r="H17" i="63"/>
  <c r="I17" i="63"/>
  <c r="G18" i="63"/>
  <c r="H18" i="63"/>
  <c r="I18" i="63"/>
  <c r="H19" i="63"/>
  <c r="I19" i="63"/>
  <c r="H20" i="63"/>
  <c r="I20" i="63"/>
  <c r="G119" i="99"/>
  <c r="G120" i="99"/>
  <c r="G121" i="99"/>
  <c r="G122" i="99"/>
  <c r="G123" i="99"/>
  <c r="H123" i="99"/>
  <c r="G124" i="99"/>
  <c r="G132" i="99"/>
  <c r="G133" i="99"/>
  <c r="H133" i="99"/>
  <c r="G135" i="99"/>
  <c r="G136" i="99"/>
  <c r="G138" i="99"/>
  <c r="G139" i="99"/>
  <c r="G119" i="132"/>
  <c r="G120" i="132"/>
  <c r="G121" i="132"/>
  <c r="G122" i="132"/>
  <c r="G123" i="132"/>
  <c r="H123" i="132"/>
  <c r="G124" i="132"/>
  <c r="G132" i="132"/>
  <c r="G133" i="132"/>
  <c r="H133" i="132"/>
  <c r="G135" i="132"/>
  <c r="G136" i="132"/>
  <c r="G138" i="132"/>
  <c r="G139" i="132"/>
  <c r="G119" i="129"/>
  <c r="G120" i="129"/>
  <c r="G121" i="129"/>
  <c r="G122" i="129"/>
  <c r="G123" i="129"/>
  <c r="H123" i="129"/>
  <c r="G124" i="129"/>
  <c r="G132" i="129"/>
  <c r="G133" i="129"/>
  <c r="H133" i="129"/>
  <c r="G135" i="129"/>
  <c r="G136" i="129"/>
  <c r="G138" i="129"/>
  <c r="G139" i="129"/>
  <c r="G119" i="138"/>
  <c r="G120" i="138"/>
  <c r="G121" i="138"/>
  <c r="G122" i="138"/>
  <c r="G123" i="138"/>
  <c r="H123" i="138"/>
  <c r="G124" i="138"/>
  <c r="G132" i="138"/>
  <c r="G133" i="138"/>
  <c r="H133" i="138"/>
  <c r="G135" i="138"/>
  <c r="G136" i="138"/>
  <c r="G138" i="138"/>
  <c r="G139" i="138"/>
  <c r="G119" i="134"/>
  <c r="G120" i="134"/>
  <c r="G121" i="134"/>
  <c r="G122" i="134"/>
  <c r="G123" i="134"/>
  <c r="H123" i="134"/>
  <c r="G124" i="134"/>
  <c r="G132" i="134"/>
  <c r="G133" i="134"/>
  <c r="H133" i="134"/>
  <c r="G135" i="134"/>
  <c r="G136" i="134"/>
  <c r="G138" i="134"/>
  <c r="G139" i="134"/>
  <c r="G119" i="86"/>
  <c r="G120" i="86"/>
  <c r="G121" i="86"/>
  <c r="G122" i="86"/>
  <c r="G123" i="86"/>
  <c r="H123" i="86"/>
  <c r="G124" i="86"/>
  <c r="G132" i="86"/>
  <c r="G133" i="86"/>
  <c r="H133" i="86"/>
  <c r="G135" i="86"/>
  <c r="G136" i="86"/>
  <c r="G138" i="86"/>
  <c r="G139" i="86"/>
  <c r="G119" i="133"/>
  <c r="G120" i="133"/>
  <c r="G121" i="133"/>
  <c r="G122" i="133"/>
  <c r="G123" i="133"/>
  <c r="H123" i="133"/>
  <c r="G124" i="133"/>
  <c r="G132" i="133"/>
  <c r="G133" i="133"/>
  <c r="H133" i="133"/>
  <c r="G135" i="133"/>
  <c r="G136" i="133"/>
  <c r="G138" i="133"/>
  <c r="G139" i="133"/>
  <c r="G119" i="130"/>
  <c r="G120" i="130"/>
  <c r="G121" i="130"/>
  <c r="G122" i="130"/>
  <c r="G123" i="130"/>
  <c r="H123" i="130"/>
  <c r="G124" i="130"/>
  <c r="G132" i="130"/>
  <c r="G133" i="130"/>
  <c r="H133" i="130"/>
  <c r="G135" i="130"/>
  <c r="G136" i="130"/>
  <c r="G138" i="130"/>
  <c r="G139" i="130"/>
  <c r="G119" i="131"/>
  <c r="G120" i="131"/>
  <c r="G121" i="131"/>
  <c r="G122" i="131"/>
  <c r="G123" i="131"/>
  <c r="H123" i="131"/>
  <c r="G124" i="131"/>
  <c r="G132" i="131"/>
  <c r="G133" i="131"/>
  <c r="H133" i="131"/>
  <c r="G135" i="131"/>
  <c r="G136" i="131"/>
  <c r="G138" i="131"/>
  <c r="G139" i="131"/>
  <c r="G119" i="140"/>
  <c r="G120" i="140"/>
  <c r="G121" i="140"/>
  <c r="G122" i="140"/>
  <c r="G123" i="140"/>
  <c r="H123" i="140"/>
  <c r="G124" i="140"/>
  <c r="G132" i="140"/>
  <c r="G133" i="140"/>
  <c r="H133" i="140"/>
  <c r="G135" i="140"/>
  <c r="G136" i="140"/>
  <c r="G138" i="140"/>
  <c r="G139" i="140"/>
  <c r="G119" i="139"/>
  <c r="G120" i="139"/>
  <c r="G121" i="139"/>
  <c r="G122" i="139"/>
  <c r="G123" i="139"/>
  <c r="H123" i="139"/>
  <c r="G124" i="139"/>
  <c r="G132" i="139"/>
  <c r="G133" i="139"/>
  <c r="H133" i="139"/>
  <c r="G135" i="139"/>
  <c r="G136" i="139"/>
  <c r="G138" i="139"/>
  <c r="G139" i="139"/>
</calcChain>
</file>

<file path=xl/sharedStrings.xml><?xml version="1.0" encoding="utf-8"?>
<sst xmlns="http://schemas.openxmlformats.org/spreadsheetml/2006/main" count="2619" uniqueCount="297">
  <si>
    <t>Categoria Profissional:</t>
  </si>
  <si>
    <t>Salário Normativo da Categoria Profissional:</t>
  </si>
  <si>
    <t>MODULO 1 - COMPOSIÇÃO DA REMUNERAÇÃO</t>
  </si>
  <si>
    <t>Valor Total</t>
  </si>
  <si>
    <t>VALOR MENSAL PELO TOTAL DE POSTOS DE SERVIÇO</t>
  </si>
  <si>
    <t>I - DISCRIMINAÇÃO DOS SERVIÇOS</t>
  </si>
  <si>
    <t>DADOS COMPLEMENTARES</t>
  </si>
  <si>
    <t>Salário mínimo oficial vigente:</t>
  </si>
  <si>
    <t>Data Base da Categoria:</t>
  </si>
  <si>
    <t>12 MESES</t>
  </si>
  <si>
    <t>Período contratual:</t>
  </si>
  <si>
    <t>Município/UF:</t>
  </si>
  <si>
    <t>ISS</t>
  </si>
  <si>
    <t>POSTO/UNIDADE</t>
  </si>
  <si>
    <t>TOTAL TAXA GLOBAL DE ADMINISTRAÇÃO</t>
  </si>
  <si>
    <t>Valor Mensal dos Postos</t>
  </si>
  <si>
    <t>Valor Anual dos Postos</t>
  </si>
  <si>
    <t>Valor Individual do Posto</t>
  </si>
  <si>
    <t>PLANILHA DE CUSTO E FORMAÇÃO DE PREÇOS</t>
  </si>
  <si>
    <t>Adicional Insalubridade</t>
  </si>
  <si>
    <t>Data de Apresentação da Proposta:</t>
  </si>
  <si>
    <t>Ano do acordo, convenção ou  dissídio coletivo:</t>
  </si>
  <si>
    <t>Tipo de serviço:</t>
  </si>
  <si>
    <t>Unidade de Medida:</t>
  </si>
  <si>
    <t>Posto/Hora</t>
  </si>
  <si>
    <t>Classificação Brasileira de Ocupações (CBO):</t>
  </si>
  <si>
    <t xml:space="preserve">Posto de Trabalho: </t>
  </si>
  <si>
    <t>Quantidade de Pessoas por Posto:</t>
  </si>
  <si>
    <t>Quantidade de Postos:</t>
  </si>
  <si>
    <t>Outras Informações:</t>
  </si>
  <si>
    <t>Composição da Remuneração</t>
  </si>
  <si>
    <t>Quant/Horas/Perc</t>
  </si>
  <si>
    <t>A</t>
  </si>
  <si>
    <t>B</t>
  </si>
  <si>
    <t>C</t>
  </si>
  <si>
    <t>D</t>
  </si>
  <si>
    <t>E</t>
  </si>
  <si>
    <t>Adicional Noturno (Hora Noturna/Hora Reduzida)</t>
  </si>
  <si>
    <t>F</t>
  </si>
  <si>
    <t xml:space="preserve">Total da Remuneração/MÓDULO 1  </t>
  </si>
  <si>
    <t>MÓDULO 2 - ENCARGOS E BENEFÍCIOS ANUAIS, MENSAIS E DIÁRIOS</t>
  </si>
  <si>
    <t>Submódulo 2.1 - 13º  Salário, Férias e Adicional de Férias</t>
  </si>
  <si>
    <t>13º  Salário</t>
  </si>
  <si>
    <t xml:space="preserve">Subtotal  </t>
  </si>
  <si>
    <t>Incidência do Submódulo 2.2 sobre o Submódulo 2.1</t>
  </si>
  <si>
    <t xml:space="preserve">Total do Submódulo 2.1  </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</si>
  <si>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</si>
  <si>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</si>
  <si>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</si>
  <si>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</si>
  <si>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</si>
  <si>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</si>
  <si>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</si>
  <si>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</si>
  <si>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</si>
  <si>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</si>
  <si>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 xml:space="preserve">Total do Submódulo 2.2   </t>
  </si>
  <si>
    <t>Submódulo 2.3 – Benefícios Mensais e Diários</t>
  </si>
  <si>
    <t>Transporte</t>
  </si>
  <si>
    <t>B.1</t>
  </si>
  <si>
    <t>Auxílio Refeição</t>
  </si>
  <si>
    <t>B.2</t>
  </si>
  <si>
    <t>Auxílio Alimentação</t>
  </si>
  <si>
    <t>Outros</t>
  </si>
  <si>
    <t xml:space="preserve">Total do Submódulo 2.3   </t>
  </si>
  <si>
    <t>QUADRO RESUMO - MÓDULO 2</t>
  </si>
  <si>
    <t>2.1</t>
  </si>
  <si>
    <t>13º  Salário, Férias e Adicional de Férias</t>
  </si>
  <si>
    <t>2.2</t>
  </si>
  <si>
    <t>2.3</t>
  </si>
  <si>
    <t>Benefícios Mensais e Diários</t>
  </si>
  <si>
    <t xml:space="preserve">TOTAL MÓDULO 2  </t>
  </si>
  <si>
    <t>MÓDULO 3 - PROVISÃO PARA RESCISÃO</t>
  </si>
  <si>
    <t>Provisão para Rescisão</t>
  </si>
  <si>
    <t>Aviso Prévio Indenizado</t>
  </si>
  <si>
    <t>Incidência do FGTS sobre Aviso Prévio Indenizado</t>
  </si>
  <si>
    <t xml:space="preserve">Aviso Prévio Trabalhado </t>
  </si>
  <si>
    <t xml:space="preserve">TOTAL MÓDULO 3  </t>
  </si>
  <si>
    <t>MÓDULO 4 - CUSTO DE REPOSIÇÃO DO PROFISSIONAL AUSENTE</t>
  </si>
  <si>
    <t xml:space="preserve">Total do Submódulo 4.1   </t>
  </si>
  <si>
    <t>Submódulo 4.1.1 - Afastamento Maternidade (120 dias)</t>
  </si>
  <si>
    <t>Férias pagas ao substituto pelos 120 dias de reposição</t>
  </si>
  <si>
    <t>Incidência dos encargos do submódulo 2.2 sobre as férias pagas ao substituto</t>
  </si>
  <si>
    <t>Incidencia do submódulo 2.2 s/ a remuneração e o 13º proporcionais aos 120 d</t>
  </si>
  <si>
    <t xml:space="preserve">Total do Submódulo 4.1.1   </t>
  </si>
  <si>
    <t>Cobertura de Intervalo para repouso ou alimentação</t>
  </si>
  <si>
    <t>Total do Submódulo 4.2</t>
  </si>
  <si>
    <t>QUADRO RESUMO - MÓDULO 4</t>
  </si>
  <si>
    <t>4.1</t>
  </si>
  <si>
    <t>4.1.1</t>
  </si>
  <si>
    <t>Afastamento Maternidade (120 dias)</t>
  </si>
  <si>
    <t>4.2</t>
  </si>
  <si>
    <t>Intrajornada</t>
  </si>
  <si>
    <t xml:space="preserve">TOTAL MÓDULO 4  </t>
  </si>
  <si>
    <t>MÓDULO 5 - INSUMOS DIVERSOS</t>
  </si>
  <si>
    <t xml:space="preserve">TOTAL MÓDULO 5  </t>
  </si>
  <si>
    <t>MÓDULO 6 - CUSTOS INDIRETOS, TRIBUTOS E LUCRO</t>
  </si>
  <si>
    <t>Custos Indiretos , Tributos e Lucro</t>
  </si>
  <si>
    <t>Custos Indiretos</t>
  </si>
  <si>
    <t>Lucro</t>
  </si>
  <si>
    <t>Tributos</t>
  </si>
  <si>
    <t>C.1</t>
  </si>
  <si>
    <t>PIS</t>
  </si>
  <si>
    <t>C.2</t>
  </si>
  <si>
    <t>COFINS</t>
  </si>
  <si>
    <t>C.3</t>
  </si>
  <si>
    <t>Subtotal dos Tributos</t>
  </si>
  <si>
    <t xml:space="preserve">TOTAL MÓDULO 6  </t>
  </si>
  <si>
    <t>QUADRO RESUMO - MÃO DE OBRA VINCULADA A EXECUÇÃO CONTRATUAL</t>
  </si>
  <si>
    <t>MÓDULO 1 - COMPOSIÇÃO DA REMUNERAÇÃO</t>
  </si>
  <si>
    <t>MÓDULO 2 – ENCARGOS E BENEFÍCIOS ANUAIS, MENSAIS E DIÁRIOS</t>
  </si>
  <si>
    <t>MÓDULO 3 – PROVISÃO PARA RESCISÃO</t>
  </si>
  <si>
    <t>MÓDULO 4 – CUSTO DE REPOSIÇÃO DO PROFISSIONAL AUSENTE</t>
  </si>
  <si>
    <t>MÓDULO 5 – INSUMOS DIVERSOS</t>
  </si>
  <si>
    <t xml:space="preserve">Subtotal (A + B + C + D + E)    </t>
  </si>
  <si>
    <t>MÓDULO 6 – CUSTOS INDIRETOS, TRIBUTOS E LUCRO</t>
  </si>
  <si>
    <t xml:space="preserve">TOTAL DOS MÓDULOS  1 A 6  </t>
  </si>
  <si>
    <t>Valor Mensal por Mão-de-Obra Vinculada a Execução Contratual</t>
  </si>
  <si>
    <t>Valor Mensal por Posto de Serviço</t>
  </si>
  <si>
    <t>Quantidade de Pessoas pelo Total de Postos</t>
  </si>
  <si>
    <t xml:space="preserve">Salário </t>
  </si>
  <si>
    <t>Adicional Periculosidade</t>
  </si>
  <si>
    <t xml:space="preserve">Ferias e terço  constitucional </t>
  </si>
  <si>
    <t>Submódulo 2.2 – Encargos Previdenciários (GPS), FGTS e Outras Contribuições</t>
  </si>
  <si>
    <t>Incidência de GPS, FGTS e outras contribuições sobre Aviso Prévio Trabalhado</t>
  </si>
  <si>
    <t>Submódulo 4.1 - Substituto nas Ausências Legais</t>
  </si>
  <si>
    <t>Substituto na cobertura de Ausências Legais</t>
  </si>
  <si>
    <t>Substituto na cobertura de Licença Paternidade</t>
  </si>
  <si>
    <t xml:space="preserve">Substituto na cobertura de Ausência por Acidente de Trabalho </t>
  </si>
  <si>
    <t>Substituto na cobertura de Outras Ausências</t>
  </si>
  <si>
    <t>Submódulo 4.2.1 - Cobertura de Feriados, Dias Ponte, e outros (exceto para postos 12 x 36)</t>
  </si>
  <si>
    <t>Cobertura Feriados, Dias Ponte, e outros (exceto para postos 12 x 36)</t>
  </si>
  <si>
    <t>Total do Submódulo 4.2.1</t>
  </si>
  <si>
    <t>Outros (especificar)</t>
  </si>
  <si>
    <t>Encargos Previdenciários (GPS), FGTS e Outras Contribuições</t>
  </si>
  <si>
    <t>Substituto nas Ausências Legais</t>
  </si>
  <si>
    <t xml:space="preserve">IntrajornadaCobertura de Feriados, Dias Ponte, e outros </t>
  </si>
  <si>
    <t>4.2.1</t>
  </si>
  <si>
    <t>Periodicidade/ meses</t>
  </si>
  <si>
    <t xml:space="preserve">Valor Unitário </t>
  </si>
  <si>
    <t>Quantidade</t>
  </si>
  <si>
    <t>Média Mensal</t>
  </si>
  <si>
    <t>Total de Pessoas</t>
  </si>
  <si>
    <t>Total de Postos</t>
  </si>
  <si>
    <t>Pessoas p/Posto</t>
  </si>
  <si>
    <t>Periodicidade</t>
  </si>
  <si>
    <t>Boné ou Quepe com Logotipo da contratada</t>
  </si>
  <si>
    <t>Crachá de Identificação</t>
  </si>
  <si>
    <t xml:space="preserve">TOTAL MÉDIA MENSAL POR PESSOA  </t>
  </si>
  <si>
    <t>TOTAL MÉDIA MENSAL</t>
  </si>
  <si>
    <t xml:space="preserve">VALOR MENSAL POR PESSOA  </t>
  </si>
  <si>
    <t>Materiais Sob Expensas</t>
  </si>
  <si>
    <t>Sistema Eletrônico de Registro de Ponto Biométrico</t>
  </si>
  <si>
    <t>Armário Roupeiro para vestiário</t>
  </si>
  <si>
    <t>Sindicato:  SESVESP - SINDICATO DAS EMPRESAS DE SEGURANCA PRIVADA, SEGURANÇA ELETRÔNICA,
SERVICOS DE ESCOLTA E CURSOS DE FORMAÇÃO</t>
  </si>
  <si>
    <t>VIGILÂNCIA</t>
  </si>
  <si>
    <t>VIGILANTE DESARMADO</t>
  </si>
  <si>
    <t>5173-30</t>
  </si>
  <si>
    <t>Escala 12 x 36</t>
  </si>
  <si>
    <t>Assistencia Médica e Odontologica</t>
  </si>
  <si>
    <t>Auxílio Funeral</t>
  </si>
  <si>
    <t>Seguro de Vida</t>
  </si>
  <si>
    <t>12 HORAS NOTURNO</t>
  </si>
  <si>
    <t>TOTAL GERAL</t>
  </si>
  <si>
    <t>e</t>
  </si>
  <si>
    <t>f</t>
  </si>
  <si>
    <t>Multa do FGTS  sobre o Aviso Prévio Indenizado</t>
  </si>
  <si>
    <t xml:space="preserve">Multa do FGTS sobre o Aviso Prévio Trabalhado. </t>
  </si>
  <si>
    <t>Submódulos 4.2 e 4.2.1</t>
  </si>
  <si>
    <t>Sub módulo 2.2 (Anexar junto com as planilhas)</t>
  </si>
  <si>
    <t>Módulo 6 (Anexar junto com as planilhas Arquivos e Documentos para comprovação das alíquotas efetivas para empresas optantes pelo regime tributário Lucro Real)</t>
  </si>
  <si>
    <t>Módulo 6 (Anexar junto com as planilhas documentos para comprovação tributária)</t>
  </si>
  <si>
    <t>Calça comprida</t>
  </si>
  <si>
    <t>Jaqueta ou japona de frio</t>
  </si>
  <si>
    <t>Repelente</t>
  </si>
  <si>
    <t>Guarda chuva resistente</t>
  </si>
  <si>
    <r>
      <t>Substituto na cobertura de Férias</t>
    </r>
    <r>
      <rPr>
        <sz val="10"/>
        <rFont val="Arial Narrow"/>
        <family val="2"/>
      </rPr>
      <t xml:space="preserve">  (já provisionado no submódulo 2.1 item B)</t>
    </r>
  </si>
  <si>
    <r>
      <t>Substituto na cobertura de Afastamento Maternidade</t>
    </r>
    <r>
      <rPr>
        <sz val="10"/>
        <rFont val="Arial Narrow"/>
        <family val="2"/>
      </rPr>
      <t xml:space="preserve"> (aportar no submódulo 4.1.1)</t>
    </r>
  </si>
  <si>
    <t>Submódulo 4.2 - Intrajornada (somente se previsto no Edital)</t>
  </si>
  <si>
    <t>OBSERVAÇÕES  RELATIVAS AS PLANILHAS DE CUSTOS E FORMAÇÃO DE PREÇOS</t>
  </si>
  <si>
    <t>Planilhas Modelo</t>
  </si>
  <si>
    <t>4 - Nas planilhas de insumos a periodicidade/mês e o quantitativo devem ser preenchidos conforme informações constantes no Edital</t>
  </si>
  <si>
    <t>5 - Algumas células apresentam fórmulas multiplicadas por 0 (zero) para manter a integridade dos cálculos, caso o conteúdo da célula seja aplicável a licitante sugere-se apagar o zero e manter a integridade do cálculo e/ou adaptar conforme a característica e particularidade da Licitante.</t>
  </si>
  <si>
    <t>6 - Ao utilizar utilizar as planilhas Modelo editáveis da CEAGESP sugere-se seguir o preenchimento na ordem em que se encontram para facilitar a integração dos cálculos e manutenção das fórmulas</t>
  </si>
  <si>
    <t>A Licitante deverá indicar em campo específico qual o ano, a data base e a convenção coletiva de trabalho que está sendo utilizada para compor salários e benefícios em suas planilhas de custos e formação de preços. Os modelos constantes no Edital e no Portal CEAGESP deverão ser adapatados conforme as caracteristicas e particularidades de cada empresa licitante.</t>
  </si>
  <si>
    <t>PLANILHA - INSUMOS DIVERSOS</t>
  </si>
  <si>
    <t>As planilhas constantes no edital são modelos e as empresas licitantes deverão atender aos dispositivos compostos no Edital, como por exemplo no Anexo I - Termo de Referência, Anexo II - Modelo de Planilhas, e demais condições do instrumento convocatório.</t>
  </si>
  <si>
    <t>IMPORTANTE</t>
  </si>
  <si>
    <t>As planilhas de custos elaboradas pela CEAGESP tem como base o nosso histórico de contratações, sendo assim, as planilhas de custos da Licitante devem espelhar a sua realidade como por exemplo: sindicatos, percentuais de tributos, SAT, insumos, etc.</t>
  </si>
  <si>
    <t>Módulo 3 Item D (Custos não renováveis)</t>
  </si>
  <si>
    <t>Para a comprovação do regime tributário, deverá ser apresentada cópia da página dos Dados Iniciais da DCTF -  Declaração de Débitos e Créditos Tributários Federais ou ECF- Escrituração Contábil Fiscal, transmitida pela empresa constando o regime de apuração que a empresa está atuando no ano exercício corrente. No caso de SIMPLES Nacional,  a fim de comprovação da faixa de enquadramento de acordo com os anexos da Lei Complementar nº 123/2006 (atualização 2018), solicito encaminhamento de extrato do PGDAS-D, relativo ao período de apuração de janeiro do ano exercício corrente. Tal solicitação se faz necessária, considerando a nova sistemática de cálculos para apuração das alíquotas por faixa de enquadramento.</t>
  </si>
  <si>
    <t>Módulo 6 - Observação: optantes pelo SIMPLES Nacional na prestação de serviços de vigilância, limpeza ou conservação.</t>
  </si>
  <si>
    <t>De acordo com o art. 18, § 5º-H, da Lei Complementar nº 123/2006 , apenas os serviços tributados pelo Anexo IV podem ser prestados por meio de cessão ou locação de mão-de-obra, sem prejuízo para a opção pelo Simples Nacional. Desta forma, a prestação de serviços de vigilância, limpeza ou conservação, ainda que por meio de cessão ou locação de mão-de-obra, não impede a opção pelo Simples Nacional, desde que não seja exercida em conjunto com outra atividade vedada – conforme Solução de Consulta Cosit nº 7, de 15 de outubro de 2007. Contudo, como a prestação desses serviços serão tributadas na forma do Anexo IV da LC nº 123/2006, não estará incluída no Simples Nacional a contribuição prevista no inciso VI do caput do art. 13 (contribuições previdenciárias) devendo ela ser recolhida segundo a legislação prevista para os demais contribuintes ou responsáveis.</t>
  </si>
  <si>
    <t>OBSERVAÇÕES GERAIS</t>
  </si>
  <si>
    <t>Incidência do submódulo 2.2</t>
  </si>
  <si>
    <t>Cálculo dos Submódulos 4.2 e 4.2.1 somente se previstos no Instrumento Convocatório</t>
  </si>
  <si>
    <t>Incidência do Sub módulo 2.2</t>
  </si>
  <si>
    <r>
      <t>1 -</t>
    </r>
    <r>
      <rPr>
        <b/>
        <sz val="12"/>
        <rFont val="Arial"/>
        <family val="2"/>
      </rPr>
      <t xml:space="preserve"> DEVERÃO ser utilizadas as planilhas de custos e formação de preços conforme modelo do anexo II do edital</t>
    </r>
    <r>
      <rPr>
        <sz val="12"/>
        <rFont val="Arial"/>
        <family val="2"/>
      </rPr>
      <t>;
2 - Solicita-se usar sistemática de arredondamento nas fórmulas, tanto para valores quanto para percentuais, utilizando sempre duas casas decimais para cálculo dos postos e valores: =ARRED(...;2), e nove casas decimais para o cálculo da produtividade: =ARRED(...;9)
3 - Sugere-se ainda, habilitar nas planilhas do Excel a opção "Habilitar cálculo interativo", esta ação contribui para o cálculo integrado dos diversos módulos da planilha, segue caminho: (ARQUIVO/Opções/Fórmulas/Habilitar cálculo interativo).</t>
    </r>
  </si>
  <si>
    <t>CATEGORIA SINDICAL - Acordos e Convenções Coletivas</t>
  </si>
  <si>
    <t>Acordos e Convenções Coletivas</t>
  </si>
  <si>
    <t>Apresentar cópia dos Acordos e Convenções Coletivas que a Licitante utilizou para compor salários e benefícios na planilha de custos e formaão de preços</t>
  </si>
  <si>
    <t>Acordos e Convenções Coletivas - Mão de Obra</t>
  </si>
  <si>
    <t>Salários, benefícios e demais itens obrigatórios constantes nos acordos e convenções coletivas utilizadas pela Licitante que se aplicam a mão de obra deverão compor as planilhas de custos e formação de preços.</t>
  </si>
  <si>
    <t>Acordos e Convenções Coletivas - (Itens não permitidos)</t>
  </si>
  <si>
    <r>
      <rPr>
        <b/>
        <sz val="12"/>
        <rFont val="Arial"/>
        <family val="2"/>
      </rPr>
      <t>INSTRUÇÃO NORMATINA Nº 05/2017</t>
    </r>
    <r>
      <rPr>
        <sz val="12"/>
        <rFont val="Arial"/>
        <family val="2"/>
      </rPr>
      <t xml:space="preserve">                                                                                                  Art. 6º A Administração não se vincula às disposições contidas em Acordos, Convenções ou Dissídios Coletivos de Trabalho que tratem de pagamento de participação dos trabalhadores nos lucros ou resultados da empresa contratada, de matéria não trabalhista, ou que estabeleçam direitos não previstos em lei, tais como valores ou índices obrigatórios de encargos sociais ou previdenciários, bem como de preços para os insumos relacionados ao exercício da atividade.
Parágrafo único. É vedado ao órgão e entidade vincular-se às disposições previstas nos Acordos, Convenções ou Dissídios Coletivos de Trabalho que tratem de obrigações e direitos que somente se aplicam aos contratos com a Administração Pública.</t>
    </r>
  </si>
  <si>
    <t>Adicional de Insalubridade e Periculosidade</t>
  </si>
  <si>
    <t>Prever nas planilhas de custos conforme legislação vigente (se necessário)</t>
  </si>
  <si>
    <r>
      <t>A Licitante deve anexar junto com as planilhas a memória de cálculo SAT (FAP x RAT) informando o percentual RAT conforme CNAE da empresa, bem como a comprovação do percentual do FAP (Fator Acidentario de Prevenção) através de competente documento o qual pode ser obtido em http://www.previdencia.gov.br/saude-e-seguranca-do-trabalhador/politicas-de-prevencao/fator-acidentario-de-prevencao-fap/</t>
    </r>
    <r>
      <rPr>
        <b/>
        <sz val="12"/>
        <rFont val="Arial"/>
        <family val="2"/>
      </rPr>
      <t xml:space="preserve"> E</t>
    </r>
    <r>
      <rPr>
        <sz val="12"/>
        <rFont val="Arial"/>
        <family val="2"/>
      </rPr>
      <t xml:space="preserve"> cópia da página da GFIP-SEFIP onde consta o FAP e o RAT ajustado da empresa.</t>
    </r>
  </si>
  <si>
    <r>
      <rPr>
        <b/>
        <u/>
        <sz val="12"/>
        <rFont val="Arial"/>
        <family val="2"/>
      </rPr>
      <t>Aviso Prévio Trabalhado</t>
    </r>
    <r>
      <rPr>
        <sz val="12"/>
        <rFont val="Arial"/>
        <family val="2"/>
      </rPr>
      <t>: conforme orientações descritas no Acórdão nº 1.186/2017 TCU-Plenário e reafirmada no Acórdão nº 1.586/2018 TCU-Plenário, a parcela referente à esta rúbrica será excluída após o primeiro ano de contrato, e a cada ano adicional poderá ser incluído a parcela mensal no percentual máximo de até 0,194%.</t>
    </r>
  </si>
  <si>
    <r>
      <t xml:space="preserve">Consideramos p/ este cálculo os feriados nacionais e estaduais durante o ano. A Licitante deverá prever em suas planilhas sua realidade e particularidade.
</t>
    </r>
    <r>
      <rPr>
        <b/>
        <sz val="12"/>
        <rFont val="Arial"/>
        <family val="2"/>
      </rPr>
      <t>OBSERVAÇÃO:</t>
    </r>
    <r>
      <rPr>
        <sz val="12"/>
        <rFont val="Arial"/>
        <family val="2"/>
      </rPr>
      <t xml:space="preserve"> O cálculo de dias utilizado pela licitante na fase licitatória referente a esta rubrica permanecerá até o término do contrato, portanto, a licitante deverá prever em seus custos eventuais diferenças quantitativas de dias ocorridas.</t>
    </r>
  </si>
  <si>
    <t>Conforme orientações da SEGES - Secretaria de Gestão, neste módulo as empresas optantes pelo regime tributário lucro real (com direito à incidência não cumulativa de contribuições ao PIS e COFINS), devem cotar nas planilhas de custos e formação de preços as alíquotas médias efetivamente recolhidas dessas contribuições, e para a comprovação serão exigidos os documentos de Escrituração Fiscal Digital da Contribuição (EFD-Contribuições) para o PIS/PASEP e COFINS dos últimos 12 (doze) meses anteriores à apresentação da proposta ou declaração da empresa contendo as alíquotas efetivas, com assinatura de contabilista devidamente registrado no órgão de classe. Observa-se ainda que nas eventuais correções e repactuações previstas em contrato, a contratada deverá apresentar as mesmas documentações.</t>
  </si>
  <si>
    <t>MEMÓRIA DE CÁLCULO</t>
  </si>
  <si>
    <t>A LICITANTE DEVERÁ APRESENTAR/DESCREVER A MEMÓRIA DE CÁLCULO UTILIZADA NOS DIVERSOS MÓDULOS DE SUAS PLANILHAS DE CUSTOS E JUSTIFICÁ-LAS QUANDO NECESSÁRIO.</t>
  </si>
  <si>
    <r>
      <t>OBSERVAÇÃO 1:</t>
    </r>
    <r>
      <rPr>
        <sz val="12"/>
        <rFont val="Arial"/>
        <family val="2"/>
      </rPr>
      <t xml:space="preserve"> Caso o licitante tenha interesse em utilizar os modelos das planilhas de custo desenvolvidas pela Ceagesp, poderá acessá-la no endereço www.ceagesp.gov.br, opção acesso a informação (licitações e contratos).</t>
    </r>
    <r>
      <rPr>
        <b/>
        <sz val="12"/>
        <rFont val="Arial"/>
        <family val="2"/>
      </rPr>
      <t xml:space="preserve">
OBSERVAÇÃO 2: </t>
    </r>
    <r>
      <rPr>
        <sz val="12"/>
        <rFont val="Arial"/>
        <family val="2"/>
      </rPr>
      <t xml:space="preserve"> Os modelos disponibilizados encontram-se em Excel e possuem fórmulas que podem ser adaptadas conforme as características, legalmente aceitáveis, de cada licitante. </t>
    </r>
    <r>
      <rPr>
        <b/>
        <sz val="12"/>
        <rFont val="Arial"/>
        <family val="2"/>
      </rPr>
      <t xml:space="preserve">
OBSERVAÇÃO 3: </t>
    </r>
    <r>
      <rPr>
        <sz val="12"/>
        <rFont val="Arial"/>
        <family val="2"/>
      </rPr>
      <t xml:space="preserve"> A Ceagesp não se responsabilizará pela utilização incorreta das fórmulas disponibilizadas nas planilhas quando essas prejudicarem os preços ofertados pelos licitantes. </t>
    </r>
  </si>
  <si>
    <t>ARARAQUARA/SP (CEARA)</t>
  </si>
  <si>
    <t>12 HS DIURNO</t>
  </si>
  <si>
    <t>PROCESSO Nº 099/2023</t>
  </si>
  <si>
    <t>Gratificação</t>
  </si>
  <si>
    <t>VIGILANTE ARMADO</t>
  </si>
  <si>
    <t>Posto de trabalho:De Segunda à Domingo das 6:00 às 18:00 - c/ intervalo para refeição</t>
  </si>
  <si>
    <t>Posto de trabalho:De Segunda à Domingo, das 18:00 às 06:00 - c/ intervalo para refeição</t>
  </si>
  <si>
    <t>VALOR POR 12 MESES PELO TOTAL DE POSTOS DE SERVIÇO</t>
  </si>
  <si>
    <t>OBJETO:   PRESTAÇÃO DE SERVIÇOS DE VIGILÂNCIA E SEGURANÇA PATRIMONIAL NOS ENTREPOSTOS DO INTERIOR</t>
  </si>
  <si>
    <r>
      <t>OBJETO</t>
    </r>
    <r>
      <rPr>
        <sz val="10"/>
        <rFont val="Arial Narrow"/>
        <family val="2"/>
      </rPr>
      <t xml:space="preserve">:  </t>
    </r>
    <r>
      <rPr>
        <b/>
        <sz val="10"/>
        <rFont val="Arial Narrow"/>
        <family val="2"/>
      </rPr>
      <t xml:space="preserve"> PRESTAÇÃO DE SERVIÇOS DE VIGILÂNCIA E SEGURANÇA PATRIMONIAL NOS ENTREPOSTOS DO INTERIOR</t>
    </r>
  </si>
  <si>
    <r>
      <t>OBJETO</t>
    </r>
    <r>
      <rPr>
        <sz val="11"/>
        <rFont val="Arial Narrow"/>
        <family val="2"/>
      </rPr>
      <t xml:space="preserve">: </t>
    </r>
    <r>
      <rPr>
        <b/>
        <sz val="11"/>
        <rFont val="Arial Narrow"/>
        <family val="2"/>
      </rPr>
      <t xml:space="preserve">   PRESTAÇÃO DE SERVIÇOS DE VIGILÂNCIA E SEGURANÇA PATRIMONIAL NOS ENTREPOSTOS DO INTERIOR</t>
    </r>
  </si>
  <si>
    <t>BAURU/SP (CEBAU)</t>
  </si>
  <si>
    <t>Posto de trabalho:De Segunda à Domingo, das 7:00 às 19:00 - c/ intervalo para refeição</t>
  </si>
  <si>
    <t>Posto de trabalho:De Segunda à Domingo, das 19:00 às 07:00 - c/ intervalo para refeição</t>
  </si>
  <si>
    <t>VIGILANTE DESARM MOTORIZADO</t>
  </si>
  <si>
    <t>FRANCA/SP (CEFRA)</t>
  </si>
  <si>
    <t>RIBEIRÃO PRETO/SP (CERIB)</t>
  </si>
  <si>
    <t>VIGILANTE LÍDER ARM MOTORIZADO</t>
  </si>
  <si>
    <t>12 HS NOTURNO</t>
  </si>
  <si>
    <t>Posto de trabalho:De Segunda à Domingo, das 19:00 às 7:00 - c/ intervalo para refeição</t>
  </si>
  <si>
    <t>SUB-TOTAL - CEARA</t>
  </si>
  <si>
    <t>SUB-TOTAL - CEBAU</t>
  </si>
  <si>
    <t>SUB-TOTAL - CEFRA</t>
  </si>
  <si>
    <t>SUB-TOTAL - CERIB</t>
  </si>
  <si>
    <t>EQUIPAMENTOS</t>
  </si>
  <si>
    <t>Estimativa - CEARA</t>
  </si>
  <si>
    <t>Estimativa - CEBAU</t>
  </si>
  <si>
    <t>Estimativa - CEFRA</t>
  </si>
  <si>
    <t>Estimativa - CERIB</t>
  </si>
  <si>
    <t>Rádio Comunicador Tipo HT</t>
  </si>
  <si>
    <t>Sistema de Botão de Pânico</t>
  </si>
  <si>
    <t>Sistema de Controle de Ronda: Bastão</t>
  </si>
  <si>
    <t>Sistema de Controle de Ronda: I-Bottons</t>
  </si>
  <si>
    <t>Lanterna Recarregável 15 LED'S</t>
  </si>
  <si>
    <t>Livro de ocorrência</t>
  </si>
  <si>
    <t>Bloco de  anotação e caneta</t>
  </si>
  <si>
    <t>Cone de sinalização com 75 cm de altura</t>
  </si>
  <si>
    <t>Fita zebrada de filme polietileno 70mm x 200m</t>
  </si>
  <si>
    <t>Banqueta semi sentada de acordo com NR 17</t>
  </si>
  <si>
    <t>PREÇO MÉDIO R$</t>
  </si>
  <si>
    <t>TOTAL  MENSAL</t>
  </si>
  <si>
    <t>Celular Corporativo</t>
  </si>
  <si>
    <t>Bebedouro elétrico em rede de cano d'agua ou galão</t>
  </si>
  <si>
    <t>Forno de micro-ondas</t>
  </si>
  <si>
    <t>Geladeira</t>
  </si>
  <si>
    <t>Uniformes</t>
  </si>
  <si>
    <t>Camisa com Logotipo da contratada</t>
  </si>
  <si>
    <t>Cinto de Nylon</t>
  </si>
  <si>
    <t>Meia de Algodão</t>
  </si>
  <si>
    <t>Sapato tipo Coturno</t>
  </si>
  <si>
    <t>Botas de Borracha (par)</t>
  </si>
  <si>
    <t xml:space="preserve">Capa de chuva com manga com Capuz </t>
  </si>
  <si>
    <t>Colete Refletivo</t>
  </si>
  <si>
    <t>Protetor solar</t>
  </si>
  <si>
    <t>PLANILHA - INSUMOS DIVERSOS DE MÃO-DE-OBRA - LOTE 1</t>
  </si>
  <si>
    <t>DEPRECIAÇÃO ANUAL % / Periodicidade</t>
  </si>
  <si>
    <t>TOTAL MÉDIA MENSAL POR PESSOA</t>
  </si>
  <si>
    <t>Ombrelone de estrutura de madeira c/ base de concreto</t>
  </si>
  <si>
    <t>Apito com cordão tipo fiel (para cada vigilante)</t>
  </si>
  <si>
    <t>Cassetete G de borracha (para cada posto)</t>
  </si>
  <si>
    <t>Porta cassetete (para cada posto)</t>
  </si>
  <si>
    <t>Cinturão vigilante (para cada vigilante</t>
  </si>
  <si>
    <t>Motocicleta "trail" com no mínimo 150 cilindradas, c/ baú, giroflex, sirene</t>
  </si>
  <si>
    <t>Equipamentos</t>
  </si>
  <si>
    <t/>
  </si>
  <si>
    <t>Os salários e beneficios utilizados nos modelos de planilhas de custos e formação de preços constantes no Edital tem como base a Convenção Coletiva de Trabalho das referidas categorias dos postos de serviços. Observa-se ainda que funções não definidas em convenção coletiva serão corrigidas de acordo com o percentual de reajuste definido na convenção coletiva de trabalho utilizada pela licitante.</t>
  </si>
  <si>
    <t>C.4</t>
  </si>
  <si>
    <t>VEÍCULOS E OUTROS</t>
  </si>
  <si>
    <t>Colete balístico (para cada posto armado)</t>
  </si>
  <si>
    <t>Revólver calibre 38 - 6 tiros (para cada posto armado 24hs)</t>
  </si>
  <si>
    <t>Munição Calibre 38 (para cada posto armado 24hs)</t>
  </si>
  <si>
    <t>Coldre e baleiro (para cada posto armado 24hs)</t>
  </si>
  <si>
    <t>Capa do colete balístico (para cada vigilante armado)</t>
  </si>
  <si>
    <t>Botinas de chuva de motociclista (p/ cada vigilante motorizado)</t>
  </si>
  <si>
    <t>Capacete individuais (p/ cada vigilante motorizado)</t>
  </si>
  <si>
    <t>Roupa de chuva p/ motociclista (p/ cada vigilante motorizado)</t>
  </si>
  <si>
    <t>ARMAMENTOS E EPC`s</t>
  </si>
  <si>
    <t>EPI's de Uso Geral</t>
  </si>
  <si>
    <t>Armamentos e EPCs</t>
  </si>
  <si>
    <t>Veículos e Outros</t>
  </si>
  <si>
    <t>EPIs (Uso Geral)</t>
  </si>
  <si>
    <t>QUADRO RESUMO GERAL - LOTE 1 (MODELO)</t>
  </si>
  <si>
    <t>PROCESSO Nº 099/2023 - PREGÃO ELETRÔNICO Nº ____ /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</si>
</sst>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R$&quot;\ #,##0.00;[Red]\-&quot;R$&quot;\ #,##0.00"/>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 #,##0.00_);_(* \(#,##0.00\);_(* \-??_);_(@_)"/>
    <numFmt numFmtId="167" formatCode="_(&quot;R$ &quot;* #,##0.00_);_(&quot;R$ &quot;* \(#,##0.00\);_(&quot;R$ &quot;* \-??_);_(@_)"/>
    <numFmt numFmtId="168" formatCode="&quot;R$ &quot;#,##0.00"/>
    <numFmt numFmtId="169" formatCode="_-* #,##0.00_-;\-* #,##0.00_-;_-* \-??_-;_-@_-"/>
    <numFmt numFmtId="170" formatCode="#,##0.00_);[Red]\(#,##0.00\)"/>
    <numFmt numFmtId="171" formatCode="#,##0;[Red]#,##0"/>
    <numFmt numFmtId="172" formatCode="0.0000000"/>
    <numFmt numFmtId="173" formatCode="_([$€]* #,##0.00_);_([$€]* \(#,##0.00\);_([$€]* &quot;-&quot;??_);_(@_)"/>
    <numFmt numFmtId="174" formatCode="&quot;R$&quot;\ #,##0.00"/>
    <numFmt numFmtId="175" formatCode="0.0000%"/>
  </numFmts>
  <fonts count="49"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Arial"/>
      <family val="2"/>
    </font>
    <font>
      <sz val="10"/>
      <name val="Arial"/>
      <family val="2"/>
      <charset val="1"/>
    </font>
    <font>
      <b/>
      <sz val="10"/>
      <name val="Arial Narrow"/>
      <family val="2"/>
    </font>
    <font>
      <sz val="10"/>
      <name val="Arial Narrow"/>
      <family val="2"/>
    </font>
    <font>
      <b/>
      <sz val="10"/>
      <color theme="2"/>
      <name val="Arial Narrow"/>
      <family val="2"/>
    </font>
    <font>
      <sz val="10"/>
      <color theme="0" tint="-4.9989318521683403E-2"/>
      <name val="Arial Narrow"/>
      <family val="2"/>
    </font>
    <font>
      <b/>
      <sz val="11"/>
      <name val="Arial Narrow"/>
      <family val="2"/>
    </font>
    <font>
      <sz val="11"/>
      <name val="Arial Narrow"/>
      <family val="2"/>
    </font>
    <font>
      <u/>
      <sz val="11"/>
      <name val="Arial Narrow"/>
      <family val="2"/>
    </font>
    <font>
      <b/>
      <sz val="9"/>
      <name val="Arial Narrow"/>
      <family val="2"/>
    </font>
    <font>
      <b/>
      <u/>
      <sz val="11"/>
      <name val="Arial Narrow"/>
      <family val="2"/>
    </font>
    <font>
      <u/>
      <sz val="10"/>
      <name val="Arial Narrow"/>
      <family val="2"/>
    </font>
    <font>
      <sz val="9"/>
      <name val="Arial Narrow"/>
      <family val="2"/>
    </font>
    <font>
      <b/>
      <u/>
      <sz val="14"/>
      <name val="Arial Narrow"/>
      <family val="2"/>
    </font>
    <font>
      <b/>
      <i/>
      <u/>
      <sz val="11"/>
      <name val="Arial Narrow"/>
      <family val="2"/>
    </font>
    <font>
      <b/>
      <sz val="10"/>
      <name val="Arial"/>
      <family val="2"/>
    </font>
    <font>
      <b/>
      <i/>
      <u/>
      <sz val="10"/>
      <name val="Arial"/>
      <family val="2"/>
    </font>
    <font>
      <strike/>
      <sz val="10"/>
      <name val="Arial Narrow"/>
      <family val="2"/>
    </font>
    <font>
      <b/>
      <sz val="14"/>
      <name val="Arial"/>
      <family val="2"/>
    </font>
    <font>
      <b/>
      <sz val="12"/>
      <name val="Arial"/>
      <family val="2"/>
    </font>
    <font>
      <sz val="11"/>
      <color rgb="FF000000"/>
      <name val="Arial Narrow"/>
      <family val="2"/>
    </font>
    <font>
      <sz val="12"/>
      <name val="Arial"/>
      <family val="2"/>
    </font>
    <font>
      <b/>
      <u/>
      <sz val="12"/>
      <name val="Arial"/>
      <family val="2"/>
    </font>
    <font>
      <b/>
      <i/>
      <sz val="12"/>
      <name val="Arial"/>
      <family val="2"/>
    </font>
    <font>
      <b/>
      <sz val="11"/>
      <color rgb="FF000000"/>
      <name val="Arial Narrow"/>
      <family val="2"/>
    </font>
    <font>
      <b/>
      <sz val="8.5"/>
      <name val="Arial Narrow"/>
      <family val="2"/>
    </font>
  </fonts>
  <fills count="4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theme="8" tint="0.79998168889431442"/>
        <bgColor indexed="64"/>
      </patternFill>
    </fill>
    <fill>
      <patternFill patternType="solid">
        <fgColor rgb="FF8FAADC"/>
        <bgColor rgb="FFAFABAB"/>
      </patternFill>
    </fill>
    <fill>
      <patternFill patternType="solid">
        <fgColor theme="8" tint="0.39997558519241921"/>
        <bgColor rgb="FFE6E6E6"/>
      </patternFill>
    </fill>
    <fill>
      <patternFill patternType="solid">
        <fgColor theme="4" tint="0.39997558519241921"/>
        <bgColor rgb="FFAFABAB"/>
      </patternFill>
    </fill>
    <fill>
      <patternFill patternType="solid">
        <fgColor theme="4" tint="0.59999389629810485"/>
        <bgColor rgb="FFAFABAB"/>
      </patternFill>
    </fill>
    <fill>
      <patternFill patternType="solid">
        <fgColor theme="4" tint="0.79998168889431442"/>
        <bgColor rgb="FFC0C0C0"/>
      </patternFill>
    </fill>
    <fill>
      <patternFill patternType="solid">
        <fgColor theme="0"/>
        <bgColor rgb="FFBFBFBF"/>
      </patternFill>
    </fill>
    <fill>
      <patternFill patternType="solid">
        <fgColor theme="8" tint="0.79998168889431442"/>
        <bgColor rgb="FFDAE3F3"/>
      </patternFill>
    </fill>
    <fill>
      <patternFill patternType="solid">
        <fgColor theme="0"/>
        <bgColor rgb="FFDAE3F3"/>
      </patternFill>
    </fill>
    <fill>
      <patternFill patternType="solid">
        <fgColor rgb="FFFFFFFF"/>
        <bgColor rgb="FFE6E6E6"/>
      </patternFill>
    </fill>
    <fill>
      <patternFill patternType="solid">
        <fgColor theme="8" tint="0.39997558519241921"/>
        <bgColor rgb="FFBFBFBF"/>
      </patternFill>
    </fill>
    <fill>
      <patternFill patternType="solid">
        <fgColor theme="8" tint="0.59999389629810485"/>
        <bgColor rgb="FFBFBFBF"/>
      </patternFill>
    </fill>
    <fill>
      <patternFill patternType="solid">
        <fgColor theme="8" tint="0.59999389629810485"/>
        <bgColor rgb="FFC0C0C0"/>
      </patternFill>
    </fill>
    <fill>
      <patternFill patternType="solid">
        <fgColor rgb="FFE6E6E6"/>
        <bgColor rgb="FFDAE3F3"/>
      </patternFill>
    </fill>
    <fill>
      <patternFill patternType="solid">
        <fgColor rgb="FF8EA9DB"/>
        <bgColor rgb="FFE6E6E6"/>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D9E1F2"/>
        <bgColor rgb="FF000000"/>
      </patternFill>
    </fill>
    <fill>
      <patternFill patternType="solid">
        <fgColor theme="2"/>
        <bgColor indexed="64"/>
      </patternFill>
    </fill>
    <fill>
      <patternFill patternType="solid">
        <fgColor rgb="FFB4C6E7"/>
        <bgColor rgb="FF000000"/>
      </patternFill>
    </fill>
    <fill>
      <patternFill patternType="solid">
        <fgColor rgb="FFFFFFFF"/>
        <bgColor rgb="FF000000"/>
      </patternFill>
    </fill>
  </fills>
  <borders count="8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indexed="64"/>
      </left>
      <right style="thin">
        <color indexed="64"/>
      </right>
      <top/>
      <bottom style="medium">
        <color indexed="64"/>
      </bottom>
      <diagonal/>
    </border>
    <border>
      <left style="medium">
        <color auto="1"/>
      </left>
      <right/>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auto="1"/>
      </right>
      <top style="thin">
        <color indexed="64"/>
      </top>
      <bottom style="thin">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n">
        <color auto="1"/>
      </right>
      <top style="thick">
        <color auto="1"/>
      </top>
      <bottom style="medium">
        <color indexed="64"/>
      </bottom>
      <diagonal/>
    </border>
    <border>
      <left style="thin">
        <color auto="1"/>
      </left>
      <right style="thin">
        <color auto="1"/>
      </right>
      <top style="thick">
        <color auto="1"/>
      </top>
      <bottom style="medium">
        <color indexed="64"/>
      </bottom>
      <diagonal/>
    </border>
    <border>
      <left style="thin">
        <color auto="1"/>
      </left>
      <right style="medium">
        <color indexed="64"/>
      </right>
      <top style="thick">
        <color auto="1"/>
      </top>
      <bottom style="medium">
        <color indexed="64"/>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style="medium">
        <color auto="1"/>
      </bottom>
      <diagonal/>
    </border>
    <border>
      <left/>
      <right style="thin">
        <color auto="1"/>
      </right>
      <top style="medium">
        <color auto="1"/>
      </top>
      <bottom style="medium">
        <color auto="1"/>
      </bottom>
      <diagonal/>
    </border>
    <border>
      <left style="thin">
        <color indexed="64"/>
      </left>
      <right/>
      <top style="medium">
        <color indexed="64"/>
      </top>
      <bottom style="medium">
        <color indexed="64"/>
      </bottom>
      <diagonal/>
    </border>
  </borders>
  <cellStyleXfs count="64">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4" borderId="0" applyNumberFormat="0" applyBorder="0" applyAlignment="0" applyProtection="0"/>
    <xf numFmtId="0" fontId="9" fillId="16" borderId="1" applyNumberFormat="0" applyAlignment="0" applyProtection="0"/>
    <xf numFmtId="0" fontId="10" fillId="17" borderId="2" applyNumberFormat="0" applyAlignment="0" applyProtection="0"/>
    <xf numFmtId="0" fontId="11" fillId="0" borderId="3" applyNumberFormat="0" applyFill="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21" borderId="0" applyNumberFormat="0" applyBorder="0" applyAlignment="0" applyProtection="0"/>
    <xf numFmtId="0" fontId="12" fillId="7" borderId="1" applyNumberFormat="0" applyAlignment="0" applyProtection="0"/>
    <xf numFmtId="0" fontId="13" fillId="3" borderId="0" applyNumberFormat="0" applyBorder="0" applyAlignment="0" applyProtection="0"/>
    <xf numFmtId="164" fontId="6" fillId="0" borderId="0" applyFont="0" applyFill="0" applyBorder="0" applyAlignment="0" applyProtection="0"/>
    <xf numFmtId="0" fontId="14" fillId="22" borderId="0" applyNumberFormat="0" applyBorder="0" applyAlignment="0" applyProtection="0"/>
    <xf numFmtId="0" fontId="23" fillId="0" borderId="0"/>
    <xf numFmtId="0" fontId="23" fillId="23" borderId="4" applyNumberFormat="0" applyAlignment="0" applyProtection="0"/>
    <xf numFmtId="9" fontId="23" fillId="0" borderId="0" applyFont="0" applyFill="0" applyBorder="0" applyAlignment="0" applyProtection="0"/>
    <xf numFmtId="0" fontId="15" fillId="16"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22"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21" fillId="0" borderId="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18" fillId="0" borderId="9" applyNumberFormat="0" applyFill="0" applyAlignment="0" applyProtection="0"/>
    <xf numFmtId="167" fontId="23" fillId="0" borderId="0" applyFill="0" applyBorder="0" applyAlignment="0" applyProtection="0"/>
    <xf numFmtId="167" fontId="23" fillId="0" borderId="0" applyFill="0" applyBorder="0" applyAlignment="0" applyProtection="0"/>
    <xf numFmtId="0" fontId="23" fillId="0" borderId="0"/>
    <xf numFmtId="165" fontId="23" fillId="0" borderId="0" applyFont="0" applyFill="0" applyBorder="0" applyAlignment="0" applyProtection="0"/>
    <xf numFmtId="0" fontId="24" fillId="0" borderId="0"/>
    <xf numFmtId="166" fontId="24" fillId="0" borderId="0"/>
    <xf numFmtId="9" fontId="23" fillId="0" borderId="0" applyFont="0" applyFill="0" applyBorder="0" applyAlignment="0" applyProtection="0"/>
    <xf numFmtId="0" fontId="5" fillId="0" borderId="0"/>
    <xf numFmtId="0" fontId="4" fillId="0" borderId="0"/>
    <xf numFmtId="166" fontId="24" fillId="0" borderId="0"/>
    <xf numFmtId="0" fontId="3" fillId="0" borderId="0"/>
    <xf numFmtId="43" fontId="3" fillId="0" borderId="0" applyFont="0" applyFill="0" applyBorder="0" applyAlignment="0" applyProtection="0"/>
    <xf numFmtId="173" fontId="23" fillId="0" borderId="0"/>
    <xf numFmtId="164" fontId="23" fillId="0" borderId="0" applyFont="0" applyFill="0" applyBorder="0" applyAlignment="0" applyProtection="0"/>
    <xf numFmtId="0" fontId="2" fillId="0" borderId="0"/>
    <xf numFmtId="43" fontId="23" fillId="0" borderId="0" applyFont="0" applyFill="0" applyBorder="0" applyAlignment="0" applyProtection="0"/>
    <xf numFmtId="173" fontId="23" fillId="0" borderId="0"/>
    <xf numFmtId="0" fontId="1" fillId="0" borderId="0"/>
  </cellStyleXfs>
  <cellXfs count="477">
    <xf numFmtId="0" fontId="0" fillId="0" borderId="0" xfId="0"/>
    <xf numFmtId="0" fontId="26" fillId="0" borderId="0" xfId="50" applyFont="1"/>
    <xf numFmtId="0" fontId="25" fillId="0" borderId="19" xfId="50" applyFont="1" applyBorder="1" applyAlignment="1" applyProtection="1">
      <alignment horizontal="center" vertical="center"/>
    </xf>
    <xf numFmtId="0" fontId="26" fillId="0" borderId="0" xfId="50" applyFont="1" applyAlignment="1" applyProtection="1">
      <alignment vertical="center"/>
    </xf>
    <xf numFmtId="166" fontId="26" fillId="0" borderId="33" xfId="51" applyFont="1" applyBorder="1" applyAlignment="1" applyProtection="1">
      <alignment vertical="center"/>
    </xf>
    <xf numFmtId="166" fontId="26" fillId="0" borderId="0" xfId="50" applyNumberFormat="1" applyFont="1" applyAlignment="1" applyProtection="1">
      <alignment vertical="center"/>
    </xf>
    <xf numFmtId="169" fontId="26" fillId="0" borderId="0" xfId="50" applyNumberFormat="1" applyFont="1" applyAlignment="1" applyProtection="1">
      <alignment vertical="center"/>
    </xf>
    <xf numFmtId="0" fontId="26" fillId="0" borderId="34" xfId="50" applyFont="1" applyBorder="1" applyAlignment="1">
      <alignment horizontal="center"/>
    </xf>
    <xf numFmtId="10" fontId="26" fillId="0" borderId="32" xfId="35" applyNumberFormat="1" applyFont="1" applyBorder="1" applyAlignment="1" applyProtection="1">
      <alignment horizontal="center" vertical="center"/>
    </xf>
    <xf numFmtId="170" fontId="26" fillId="0" borderId="22" xfId="51" applyNumberFormat="1" applyFont="1" applyBorder="1" applyAlignment="1" applyProtection="1">
      <alignment vertical="center"/>
    </xf>
    <xf numFmtId="0" fontId="26" fillId="0" borderId="0" xfId="50" applyFont="1" applyBorder="1" applyAlignment="1" applyProtection="1">
      <alignment vertical="center"/>
    </xf>
    <xf numFmtId="0" fontId="26" fillId="0" borderId="0" xfId="50" applyFont="1" applyBorder="1"/>
    <xf numFmtId="170" fontId="26" fillId="0" borderId="28" xfId="51" applyNumberFormat="1" applyFont="1" applyBorder="1" applyAlignment="1" applyProtection="1">
      <alignment vertical="center"/>
    </xf>
    <xf numFmtId="0" fontId="26" fillId="0" borderId="37" xfId="50" applyFont="1" applyBorder="1" applyAlignment="1">
      <alignment horizontal="center"/>
    </xf>
    <xf numFmtId="10" fontId="26" fillId="0" borderId="31" xfId="35" applyNumberFormat="1" applyFont="1" applyBorder="1" applyAlignment="1" applyProtection="1">
      <alignment horizontal="center" vertical="center"/>
    </xf>
    <xf numFmtId="170" fontId="26" fillId="0" borderId="27" xfId="51" applyNumberFormat="1" applyFont="1" applyBorder="1" applyAlignment="1" applyProtection="1">
      <alignment vertical="center"/>
    </xf>
    <xf numFmtId="44" fontId="26" fillId="0" borderId="38" xfId="50" applyNumberFormat="1" applyFont="1" applyBorder="1" applyAlignment="1" applyProtection="1">
      <alignment horizontal="center" vertical="center"/>
    </xf>
    <xf numFmtId="0" fontId="26" fillId="0" borderId="31" xfId="50" applyNumberFormat="1" applyFont="1" applyBorder="1" applyAlignment="1" applyProtection="1">
      <alignment horizontal="center" vertical="center"/>
    </xf>
    <xf numFmtId="166" fontId="26" fillId="0" borderId="39" xfId="51" applyFont="1" applyBorder="1" applyAlignment="1" applyProtection="1">
      <alignment vertical="center"/>
    </xf>
    <xf numFmtId="44" fontId="26" fillId="0" borderId="16" xfId="50" applyNumberFormat="1" applyFont="1" applyBorder="1" applyAlignment="1" applyProtection="1">
      <alignment horizontal="center" vertical="center"/>
    </xf>
    <xf numFmtId="0" fontId="26" fillId="0" borderId="32" xfId="50" applyNumberFormat="1" applyFont="1" applyBorder="1" applyAlignment="1" applyProtection="1">
      <alignment horizontal="center" vertical="center"/>
    </xf>
    <xf numFmtId="0" fontId="25" fillId="33" borderId="25" xfId="50" applyFont="1" applyFill="1" applyBorder="1" applyAlignment="1" applyProtection="1">
      <alignment horizontal="center" vertical="center"/>
    </xf>
    <xf numFmtId="10" fontId="25" fillId="33" borderId="38" xfId="50" applyNumberFormat="1" applyFont="1" applyFill="1" applyBorder="1" applyAlignment="1" applyProtection="1">
      <alignment horizontal="center" vertical="center"/>
    </xf>
    <xf numFmtId="170" fontId="25" fillId="33" borderId="39" xfId="50" applyNumberFormat="1" applyFont="1" applyFill="1" applyBorder="1" applyAlignment="1" applyProtection="1">
      <alignment horizontal="right" vertical="center"/>
    </xf>
    <xf numFmtId="0" fontId="25" fillId="33" borderId="21" xfId="50" applyFont="1" applyFill="1" applyBorder="1" applyAlignment="1" applyProtection="1">
      <alignment horizontal="center" vertical="center"/>
    </xf>
    <xf numFmtId="10" fontId="25" fillId="33" borderId="16" xfId="50" applyNumberFormat="1" applyFont="1" applyFill="1" applyBorder="1" applyAlignment="1" applyProtection="1">
      <alignment horizontal="center" vertical="center"/>
    </xf>
    <xf numFmtId="170" fontId="25" fillId="33" borderId="33" xfId="50" applyNumberFormat="1" applyFont="1" applyFill="1" applyBorder="1" applyAlignment="1" applyProtection="1">
      <alignment horizontal="right" vertical="center"/>
    </xf>
    <xf numFmtId="0" fontId="25" fillId="31" borderId="26" xfId="50" applyFont="1" applyFill="1" applyBorder="1" applyAlignment="1" applyProtection="1">
      <alignment horizontal="left" vertical="center"/>
    </xf>
    <xf numFmtId="0" fontId="25" fillId="31" borderId="27" xfId="50" applyFont="1" applyFill="1" applyBorder="1" applyAlignment="1" applyProtection="1">
      <alignment horizontal="left" vertical="center"/>
    </xf>
    <xf numFmtId="0" fontId="26" fillId="34" borderId="0" xfId="50" applyFont="1" applyFill="1" applyAlignment="1" applyProtection="1">
      <alignment vertical="center"/>
    </xf>
    <xf numFmtId="170" fontId="26" fillId="0" borderId="39" xfId="51" applyNumberFormat="1" applyFont="1" applyBorder="1" applyAlignment="1" applyProtection="1">
      <alignment vertical="center"/>
    </xf>
    <xf numFmtId="170" fontId="26" fillId="0" borderId="33" xfId="51" applyNumberFormat="1" applyFont="1" applyBorder="1" applyAlignment="1" applyProtection="1">
      <alignment vertical="center"/>
    </xf>
    <xf numFmtId="170" fontId="26" fillId="0" borderId="40" xfId="51" applyNumberFormat="1" applyFont="1" applyBorder="1" applyAlignment="1" applyProtection="1">
      <alignment vertical="center"/>
    </xf>
    <xf numFmtId="10" fontId="25" fillId="32" borderId="30" xfId="50" applyNumberFormat="1" applyFont="1" applyFill="1" applyBorder="1" applyAlignment="1" applyProtection="1">
      <alignment horizontal="center" vertical="center"/>
    </xf>
    <xf numFmtId="170" fontId="25" fillId="32" borderId="40" xfId="50" applyNumberFormat="1" applyFont="1" applyFill="1" applyBorder="1" applyAlignment="1" applyProtection="1">
      <alignment horizontal="right" vertical="center"/>
    </xf>
    <xf numFmtId="1" fontId="26" fillId="0" borderId="38" xfId="50" applyNumberFormat="1" applyFont="1" applyBorder="1" applyAlignment="1" applyProtection="1">
      <alignment horizontal="center" vertical="center"/>
    </xf>
    <xf numFmtId="10" fontId="25" fillId="0" borderId="36" xfId="35" applyNumberFormat="1" applyFont="1" applyBorder="1" applyAlignment="1" applyProtection="1">
      <alignment horizontal="center" vertical="center"/>
    </xf>
    <xf numFmtId="170" fontId="25" fillId="0" borderId="40" xfId="51" applyNumberFormat="1" applyFont="1" applyBorder="1" applyAlignment="1" applyProtection="1">
      <alignment vertical="center"/>
    </xf>
    <xf numFmtId="0" fontId="26" fillId="25" borderId="25" xfId="50" applyFont="1" applyFill="1" applyBorder="1"/>
    <xf numFmtId="0" fontId="25" fillId="32" borderId="26" xfId="50" applyFont="1" applyFill="1" applyBorder="1" applyAlignment="1" applyProtection="1">
      <alignment vertical="center"/>
    </xf>
    <xf numFmtId="0" fontId="25" fillId="32" borderId="38" xfId="50" applyFont="1" applyFill="1" applyBorder="1" applyAlignment="1" applyProtection="1">
      <alignment vertical="center"/>
    </xf>
    <xf numFmtId="166" fontId="25" fillId="32" borderId="39" xfId="31" applyNumberFormat="1" applyFont="1" applyFill="1" applyBorder="1" applyAlignment="1" applyProtection="1">
      <alignment vertical="center"/>
    </xf>
    <xf numFmtId="0" fontId="26" fillId="25" borderId="21" xfId="50" applyFont="1" applyFill="1" applyBorder="1"/>
    <xf numFmtId="0" fontId="25" fillId="32" borderId="0" xfId="50" applyFont="1" applyFill="1" applyBorder="1" applyAlignment="1" applyProtection="1">
      <alignment vertical="center"/>
    </xf>
    <xf numFmtId="1" fontId="27" fillId="32" borderId="16" xfId="50" applyNumberFormat="1" applyFont="1" applyFill="1" applyBorder="1" applyAlignment="1" applyProtection="1">
      <alignment vertical="center"/>
    </xf>
    <xf numFmtId="8" fontId="25" fillId="32" borderId="33" xfId="31" applyNumberFormat="1" applyFont="1" applyFill="1" applyBorder="1" applyAlignment="1" applyProtection="1">
      <alignment vertical="center"/>
    </xf>
    <xf numFmtId="0" fontId="26" fillId="0" borderId="21" xfId="50" applyFont="1" applyFill="1" applyBorder="1"/>
    <xf numFmtId="0" fontId="25" fillId="0" borderId="0" xfId="50" applyFont="1" applyFill="1" applyBorder="1" applyAlignment="1" applyProtection="1">
      <alignment vertical="center"/>
    </xf>
    <xf numFmtId="1" fontId="27" fillId="0" borderId="16" xfId="50" applyNumberFormat="1" applyFont="1" applyFill="1" applyBorder="1" applyAlignment="1" applyProtection="1">
      <alignment vertical="center"/>
    </xf>
    <xf numFmtId="171" fontId="25" fillId="0" borderId="33" xfId="31" applyNumberFormat="1" applyFont="1" applyFill="1" applyBorder="1" applyAlignment="1" applyProtection="1">
      <alignment horizontal="center" vertical="center"/>
    </xf>
    <xf numFmtId="0" fontId="25" fillId="36" borderId="21" xfId="50" applyFont="1" applyFill="1" applyBorder="1" applyAlignment="1" applyProtection="1">
      <alignment vertical="center"/>
    </xf>
    <xf numFmtId="3" fontId="25" fillId="36" borderId="16" xfId="35" applyNumberFormat="1" applyFont="1" applyFill="1" applyBorder="1" applyAlignment="1" applyProtection="1">
      <alignment vertical="center"/>
    </xf>
    <xf numFmtId="8" fontId="25" fillId="37" borderId="33" xfId="31" applyNumberFormat="1" applyFont="1" applyFill="1" applyBorder="1" applyAlignment="1" applyProtection="1">
      <alignment vertical="center"/>
    </xf>
    <xf numFmtId="0" fontId="26" fillId="38" borderId="0" xfId="50" applyFont="1" applyFill="1" applyAlignment="1" applyProtection="1">
      <alignment vertical="center"/>
    </xf>
    <xf numFmtId="3" fontId="25" fillId="36" borderId="43" xfId="35" applyNumberFormat="1" applyFont="1" applyFill="1" applyBorder="1" applyAlignment="1" applyProtection="1">
      <alignment vertical="center"/>
    </xf>
    <xf numFmtId="8" fontId="25" fillId="36" borderId="44" xfId="31" applyNumberFormat="1" applyFont="1" applyFill="1" applyBorder="1" applyAlignment="1" applyProtection="1">
      <alignment vertical="center"/>
    </xf>
    <xf numFmtId="0" fontId="28" fillId="0" borderId="0" xfId="50" applyFont="1"/>
    <xf numFmtId="0" fontId="30" fillId="0" borderId="0" xfId="0" applyFont="1" applyAlignment="1" applyProtection="1">
      <alignment vertical="center"/>
    </xf>
    <xf numFmtId="0" fontId="30" fillId="0" borderId="0" xfId="0" applyFont="1" applyAlignment="1" applyProtection="1">
      <alignment horizontal="center" vertical="center" wrapText="1"/>
    </xf>
    <xf numFmtId="44" fontId="30" fillId="0" borderId="0" xfId="0" applyNumberFormat="1" applyFont="1" applyAlignment="1" applyProtection="1">
      <alignment vertical="center"/>
    </xf>
    <xf numFmtId="43" fontId="30" fillId="0" borderId="0" xfId="0" applyNumberFormat="1" applyFont="1" applyAlignment="1" applyProtection="1">
      <alignment vertical="center"/>
    </xf>
    <xf numFmtId="167" fontId="25" fillId="0" borderId="0" xfId="46" applyFont="1" applyBorder="1" applyAlignment="1" applyProtection="1">
      <alignment horizontal="center" vertical="center" wrapText="1"/>
    </xf>
    <xf numFmtId="0" fontId="26" fillId="0" borderId="0" xfId="0" applyFont="1"/>
    <xf numFmtId="0" fontId="26" fillId="0" borderId="21" xfId="0" applyFont="1" applyBorder="1" applyAlignment="1">
      <alignment horizontal="center"/>
    </xf>
    <xf numFmtId="0" fontId="26" fillId="0" borderId="32" xfId="0" applyFont="1" applyBorder="1" applyAlignment="1" applyProtection="1">
      <alignment horizontal="center" vertical="center"/>
    </xf>
    <xf numFmtId="10" fontId="26" fillId="0" borderId="32" xfId="0" applyNumberFormat="1" applyFont="1" applyBorder="1" applyAlignment="1" applyProtection="1">
      <alignment horizontal="center" vertical="center"/>
    </xf>
    <xf numFmtId="169" fontId="26" fillId="0" borderId="0" xfId="0" applyNumberFormat="1" applyFont="1" applyAlignment="1" applyProtection="1">
      <alignment vertical="center"/>
    </xf>
    <xf numFmtId="0" fontId="26" fillId="0" borderId="34" xfId="0" applyFont="1" applyBorder="1" applyAlignment="1">
      <alignment horizontal="center"/>
    </xf>
    <xf numFmtId="10" fontId="26" fillId="0" borderId="32" xfId="52" applyNumberFormat="1" applyFont="1" applyBorder="1" applyAlignment="1" applyProtection="1">
      <alignment horizontal="center" vertical="center"/>
    </xf>
    <xf numFmtId="0" fontId="26" fillId="0" borderId="35" xfId="0" applyFont="1" applyBorder="1" applyAlignment="1">
      <alignment horizontal="center"/>
    </xf>
    <xf numFmtId="10" fontId="26" fillId="0" borderId="36" xfId="52" applyNumberFormat="1" applyFont="1" applyBorder="1" applyAlignment="1" applyProtection="1">
      <alignment horizontal="center" vertical="center"/>
    </xf>
    <xf numFmtId="0" fontId="26" fillId="0" borderId="21" xfId="0" applyFont="1" applyBorder="1"/>
    <xf numFmtId="0" fontId="26" fillId="0" borderId="37" xfId="0" applyFont="1" applyBorder="1" applyAlignment="1">
      <alignment horizontal="center"/>
    </xf>
    <xf numFmtId="10" fontId="26" fillId="0" borderId="31" xfId="52" applyNumberFormat="1" applyFont="1" applyBorder="1" applyAlignment="1" applyProtection="1">
      <alignment horizontal="center" vertical="center"/>
    </xf>
    <xf numFmtId="0" fontId="26" fillId="0" borderId="0" xfId="0" applyFont="1" applyBorder="1" applyAlignment="1" applyProtection="1">
      <alignment vertical="center"/>
    </xf>
    <xf numFmtId="44" fontId="26" fillId="0" borderId="16" xfId="0" applyNumberFormat="1" applyFont="1" applyBorder="1" applyAlignment="1" applyProtection="1">
      <alignment horizontal="center" vertical="center"/>
    </xf>
    <xf numFmtId="0" fontId="26" fillId="34" borderId="0" xfId="0" applyFont="1" applyFill="1" applyAlignment="1" applyProtection="1">
      <alignment vertical="center"/>
    </xf>
    <xf numFmtId="1" fontId="26" fillId="0" borderId="16" xfId="0" applyNumberFormat="1" applyFont="1" applyBorder="1" applyAlignment="1" applyProtection="1">
      <alignment horizontal="center" vertical="center"/>
    </xf>
    <xf numFmtId="3" fontId="26" fillId="0" borderId="16" xfId="52" applyNumberFormat="1" applyFont="1" applyBorder="1" applyAlignment="1" applyProtection="1">
      <alignment horizontal="center" vertical="center"/>
    </xf>
    <xf numFmtId="44" fontId="26" fillId="0" borderId="16" xfId="50" applyNumberFormat="1" applyFont="1" applyFill="1" applyBorder="1" applyAlignment="1" applyProtection="1">
      <alignment horizontal="center" vertical="center"/>
    </xf>
    <xf numFmtId="10" fontId="26" fillId="0" borderId="31" xfId="35" applyNumberFormat="1" applyFont="1" applyFill="1" applyBorder="1" applyAlignment="1" applyProtection="1">
      <alignment horizontal="center" vertical="center"/>
    </xf>
    <xf numFmtId="10" fontId="26" fillId="0" borderId="32" xfId="35" applyNumberFormat="1" applyFont="1" applyFill="1" applyBorder="1" applyAlignment="1" applyProtection="1">
      <alignment horizontal="center" vertical="center"/>
    </xf>
    <xf numFmtId="10" fontId="26" fillId="0" borderId="36" xfId="35" applyNumberFormat="1" applyFont="1" applyFill="1" applyBorder="1" applyAlignment="1" applyProtection="1">
      <alignment horizontal="center" vertical="center"/>
    </xf>
    <xf numFmtId="0" fontId="26" fillId="0" borderId="0" xfId="50" applyFont="1" applyBorder="1" applyAlignment="1" applyProtection="1">
      <alignment vertical="center"/>
    </xf>
    <xf numFmtId="0" fontId="25" fillId="0" borderId="42" xfId="0" applyFont="1" applyBorder="1" applyAlignment="1" applyProtection="1">
      <alignment horizontal="center" vertical="center" wrapText="1"/>
    </xf>
    <xf numFmtId="44" fontId="26" fillId="0" borderId="26" xfId="50" applyNumberFormat="1" applyFont="1" applyBorder="1" applyAlignment="1" applyProtection="1">
      <alignment vertical="center"/>
    </xf>
    <xf numFmtId="43" fontId="29" fillId="0" borderId="0" xfId="0" applyNumberFormat="1" applyFont="1" applyAlignment="1" applyProtection="1">
      <alignment vertical="center"/>
    </xf>
    <xf numFmtId="44" fontId="29" fillId="0" borderId="0" xfId="0" applyNumberFormat="1" applyFont="1" applyAlignment="1" applyProtection="1">
      <alignment vertical="center"/>
    </xf>
    <xf numFmtId="0" fontId="29" fillId="0" borderId="0" xfId="0" applyFont="1" applyAlignment="1" applyProtection="1">
      <alignment vertical="center"/>
    </xf>
    <xf numFmtId="44" fontId="33" fillId="0" borderId="0" xfId="0" applyNumberFormat="1" applyFont="1" applyAlignment="1" applyProtection="1">
      <alignment vertical="center"/>
    </xf>
    <xf numFmtId="0" fontId="33" fillId="0" borderId="0" xfId="0" applyFont="1" applyAlignment="1" applyProtection="1">
      <alignment vertical="center"/>
    </xf>
    <xf numFmtId="172" fontId="30" fillId="0" borderId="0" xfId="0" applyNumberFormat="1" applyFont="1" applyAlignment="1" applyProtection="1">
      <alignment vertical="center"/>
    </xf>
    <xf numFmtId="172" fontId="30" fillId="0" borderId="0" xfId="0" applyNumberFormat="1" applyFont="1" applyAlignment="1" applyProtection="1">
      <alignment horizontal="center" vertical="center" wrapText="1"/>
    </xf>
    <xf numFmtId="172" fontId="29" fillId="0" borderId="0" xfId="0" applyNumberFormat="1" applyFont="1" applyAlignment="1" applyProtection="1">
      <alignment vertical="center"/>
    </xf>
    <xf numFmtId="172" fontId="33" fillId="0" borderId="0" xfId="0" applyNumberFormat="1" applyFont="1" applyAlignment="1" applyProtection="1">
      <alignment vertical="center"/>
    </xf>
    <xf numFmtId="167" fontId="33" fillId="0" borderId="0" xfId="46" applyFont="1" applyBorder="1" applyAlignment="1" applyProtection="1">
      <alignment vertical="center"/>
    </xf>
    <xf numFmtId="0" fontId="37" fillId="0" borderId="0" xfId="0" applyFont="1" applyAlignment="1" applyProtection="1">
      <alignment vertical="center"/>
    </xf>
    <xf numFmtId="0" fontId="39" fillId="0" borderId="0" xfId="50" applyFont="1" applyFill="1" applyBorder="1" applyAlignment="1">
      <alignment vertical="center"/>
    </xf>
    <xf numFmtId="0" fontId="38" fillId="0" borderId="0" xfId="0" applyFont="1" applyFill="1" applyBorder="1" applyAlignment="1">
      <alignment horizontal="center" wrapText="1"/>
    </xf>
    <xf numFmtId="0" fontId="29" fillId="39" borderId="0" xfId="50" applyFont="1" applyFill="1" applyBorder="1" applyAlignment="1" applyProtection="1">
      <alignment horizontal="center" vertical="center"/>
    </xf>
    <xf numFmtId="0" fontId="23" fillId="0" borderId="0" xfId="0" applyFont="1" applyFill="1" applyBorder="1"/>
    <xf numFmtId="0" fontId="23" fillId="0" borderId="0" xfId="0" applyFont="1" applyFill="1" applyBorder="1" applyAlignment="1">
      <alignment horizontal="left" vertical="center" wrapText="1"/>
    </xf>
    <xf numFmtId="0" fontId="26" fillId="0" borderId="0" xfId="50" applyFont="1" applyBorder="1" applyAlignment="1" applyProtection="1">
      <alignment vertical="center"/>
    </xf>
    <xf numFmtId="0" fontId="29" fillId="0" borderId="0" xfId="0" applyFont="1" applyBorder="1" applyAlignment="1" applyProtection="1">
      <alignment horizontal="center" vertical="center" wrapText="1"/>
    </xf>
    <xf numFmtId="0" fontId="31" fillId="0" borderId="0" xfId="33" applyFont="1" applyBorder="1" applyAlignment="1">
      <alignment horizontal="center" vertical="center" wrapText="1"/>
    </xf>
    <xf numFmtId="174" fontId="30" fillId="0" borderId="0" xfId="46" applyNumberFormat="1" applyFont="1" applyBorder="1" applyAlignment="1" applyProtection="1">
      <alignment vertical="center"/>
    </xf>
    <xf numFmtId="174" fontId="33" fillId="42" borderId="0" xfId="0" applyNumberFormat="1" applyFont="1" applyFill="1" applyBorder="1" applyAlignment="1" applyProtection="1">
      <alignment vertical="center"/>
    </xf>
    <xf numFmtId="175" fontId="29" fillId="0" borderId="0" xfId="0" applyNumberFormat="1" applyFont="1" applyBorder="1" applyAlignment="1" applyProtection="1">
      <alignment horizontal="center" vertical="center" wrapText="1"/>
    </xf>
    <xf numFmtId="175" fontId="29" fillId="39" borderId="0" xfId="50" applyNumberFormat="1" applyFont="1" applyFill="1" applyBorder="1" applyAlignment="1" applyProtection="1">
      <alignment horizontal="center" vertical="center"/>
    </xf>
    <xf numFmtId="175" fontId="31" fillId="0" borderId="0" xfId="33" applyNumberFormat="1" applyFont="1" applyBorder="1" applyAlignment="1">
      <alignment horizontal="center" vertical="center" wrapText="1"/>
    </xf>
    <xf numFmtId="175" fontId="25" fillId="0" borderId="0" xfId="46" applyNumberFormat="1" applyFont="1" applyBorder="1" applyAlignment="1" applyProtection="1">
      <alignment horizontal="center" vertical="center" wrapText="1"/>
    </xf>
    <xf numFmtId="175" fontId="30" fillId="0" borderId="0" xfId="46" applyNumberFormat="1" applyFont="1" applyBorder="1" applyAlignment="1" applyProtection="1">
      <alignment vertical="center"/>
    </xf>
    <xf numFmtId="175" fontId="30" fillId="0" borderId="0" xfId="0" applyNumberFormat="1" applyFont="1" applyAlignment="1" applyProtection="1">
      <alignment vertical="center"/>
    </xf>
    <xf numFmtId="0" fontId="26" fillId="0" borderId="0" xfId="50" applyFont="1" applyBorder="1" applyAlignment="1" applyProtection="1">
      <alignment vertical="center"/>
    </xf>
    <xf numFmtId="3" fontId="30" fillId="0" borderId="67" xfId="46" applyNumberFormat="1" applyFont="1" applyBorder="1" applyAlignment="1" applyProtection="1">
      <alignment horizontal="left" vertical="center"/>
    </xf>
    <xf numFmtId="3" fontId="30" fillId="0" borderId="66" xfId="46" applyNumberFormat="1" applyFont="1" applyBorder="1" applyAlignment="1" applyProtection="1">
      <alignment horizontal="center" vertical="center"/>
    </xf>
    <xf numFmtId="174" fontId="30" fillId="0" borderId="66" xfId="46" applyNumberFormat="1" applyFont="1" applyFill="1" applyBorder="1" applyAlignment="1" applyProtection="1">
      <alignment vertical="center"/>
    </xf>
    <xf numFmtId="174" fontId="30" fillId="0" borderId="66" xfId="46" applyNumberFormat="1" applyFont="1" applyBorder="1" applyAlignment="1" applyProtection="1">
      <alignment vertical="center"/>
    </xf>
    <xf numFmtId="174" fontId="30" fillId="0" borderId="68" xfId="46" applyNumberFormat="1" applyFont="1" applyBorder="1" applyAlignment="1" applyProtection="1">
      <alignment vertical="center"/>
    </xf>
    <xf numFmtId="175" fontId="29" fillId="0" borderId="0" xfId="46" applyNumberFormat="1" applyFont="1" applyBorder="1" applyAlignment="1" applyProtection="1">
      <alignment vertical="center"/>
    </xf>
    <xf numFmtId="174" fontId="29" fillId="0" borderId="0" xfId="46" applyNumberFormat="1" applyFont="1" applyBorder="1" applyAlignment="1" applyProtection="1">
      <alignment vertical="center"/>
    </xf>
    <xf numFmtId="3" fontId="30" fillId="0" borderId="66" xfId="46" applyNumberFormat="1" applyFont="1" applyBorder="1" applyAlignment="1" applyProtection="1">
      <alignment horizontal="left" vertical="center"/>
    </xf>
    <xf numFmtId="174" fontId="29" fillId="41" borderId="66" xfId="46" applyNumberFormat="1" applyFont="1" applyFill="1" applyBorder="1" applyAlignment="1" applyProtection="1">
      <alignment vertical="center"/>
    </xf>
    <xf numFmtId="174" fontId="29" fillId="41" borderId="68" xfId="46" applyNumberFormat="1" applyFont="1" applyFill="1" applyBorder="1" applyAlignment="1" applyProtection="1">
      <alignment vertical="center"/>
    </xf>
    <xf numFmtId="3" fontId="29" fillId="41" borderId="66" xfId="46" applyNumberFormat="1" applyFont="1" applyFill="1" applyBorder="1" applyAlignment="1" applyProtection="1">
      <alignment horizontal="center" vertical="center"/>
    </xf>
    <xf numFmtId="10" fontId="26" fillId="0" borderId="29" xfId="35" applyNumberFormat="1" applyFont="1" applyBorder="1" applyAlignment="1" applyProtection="1">
      <alignment horizontal="center" vertical="center"/>
    </xf>
    <xf numFmtId="0" fontId="30" fillId="0" borderId="66" xfId="48" applyFont="1" applyFill="1" applyBorder="1" applyAlignment="1">
      <alignment horizontal="center" vertical="center"/>
    </xf>
    <xf numFmtId="10" fontId="25" fillId="32" borderId="69" xfId="0" applyNumberFormat="1" applyFont="1" applyFill="1" applyBorder="1" applyAlignment="1" applyProtection="1">
      <alignment horizontal="center" vertical="center"/>
    </xf>
    <xf numFmtId="170" fontId="25" fillId="32" borderId="68" xfId="0" applyNumberFormat="1" applyFont="1" applyFill="1" applyBorder="1" applyAlignment="1" applyProtection="1">
      <alignment horizontal="right" vertical="center"/>
    </xf>
    <xf numFmtId="0" fontId="44" fillId="0" borderId="22" xfId="0" applyFont="1" applyFill="1" applyBorder="1" applyAlignment="1">
      <alignment horizontal="justify" vertical="center" wrapText="1"/>
    </xf>
    <xf numFmtId="0" fontId="42" fillId="0" borderId="35" xfId="0" applyFont="1" applyFill="1" applyBorder="1" applyAlignment="1">
      <alignment horizontal="justify" vertical="center" wrapText="1"/>
    </xf>
    <xf numFmtId="0" fontId="42" fillId="44" borderId="35" xfId="0" applyFont="1" applyFill="1" applyBorder="1" applyAlignment="1">
      <alignment horizontal="justify" vertical="center" wrapText="1"/>
    </xf>
    <xf numFmtId="0" fontId="44" fillId="44" borderId="40" xfId="0" applyFont="1" applyFill="1" applyBorder="1" applyAlignment="1">
      <alignment horizontal="left" vertical="center" wrapText="1"/>
    </xf>
    <xf numFmtId="0" fontId="44" fillId="0" borderId="40" xfId="0" applyFont="1" applyFill="1" applyBorder="1" applyAlignment="1">
      <alignment horizontal="justify" vertical="center" wrapText="1"/>
    </xf>
    <xf numFmtId="0" fontId="42" fillId="44" borderId="12" xfId="0" applyFont="1" applyFill="1" applyBorder="1" applyAlignment="1">
      <alignment horizontal="center" vertical="center" wrapText="1"/>
    </xf>
    <xf numFmtId="0" fontId="44" fillId="44" borderId="68" xfId="0" applyFont="1" applyFill="1" applyBorder="1" applyAlignment="1">
      <alignment horizontal="justify" vertical="center" wrapText="1"/>
    </xf>
    <xf numFmtId="0" fontId="44" fillId="0" borderId="39" xfId="0" applyFont="1" applyFill="1" applyBorder="1" applyAlignment="1">
      <alignment horizontal="justify" vertical="center" wrapText="1"/>
    </xf>
    <xf numFmtId="0" fontId="42" fillId="44" borderId="68" xfId="0" applyFont="1" applyFill="1" applyBorder="1" applyAlignment="1">
      <alignment horizontal="justify" vertical="center" wrapText="1"/>
    </xf>
    <xf numFmtId="0" fontId="26" fillId="0" borderId="0" xfId="50" applyFont="1" applyBorder="1" applyAlignment="1" applyProtection="1">
      <alignment vertical="center"/>
    </xf>
    <xf numFmtId="167" fontId="25" fillId="0" borderId="66" xfId="46" applyFont="1" applyBorder="1" applyAlignment="1" applyProtection="1">
      <alignment horizontal="center" vertical="center" wrapText="1"/>
    </xf>
    <xf numFmtId="0" fontId="25" fillId="0" borderId="66" xfId="0" applyFont="1" applyBorder="1" applyAlignment="1" applyProtection="1">
      <alignment horizontal="center" vertical="center" wrapText="1"/>
    </xf>
    <xf numFmtId="167" fontId="25" fillId="0" borderId="68" xfId="46" applyFont="1" applyBorder="1" applyAlignment="1" applyProtection="1">
      <alignment horizontal="center" vertical="center" wrapText="1"/>
    </xf>
    <xf numFmtId="3" fontId="30" fillId="0" borderId="12" xfId="46" applyNumberFormat="1" applyFont="1" applyBorder="1" applyAlignment="1" applyProtection="1">
      <alignment horizontal="left" vertical="center"/>
    </xf>
    <xf numFmtId="3" fontId="29" fillId="41" borderId="70" xfId="46" applyNumberFormat="1" applyFont="1" applyFill="1" applyBorder="1" applyAlignment="1" applyProtection="1">
      <alignment horizontal="center" vertical="center"/>
    </xf>
    <xf numFmtId="3" fontId="29" fillId="41" borderId="71" xfId="46" applyNumberFormat="1" applyFont="1" applyFill="1" applyBorder="1" applyAlignment="1" applyProtection="1">
      <alignment horizontal="center" vertical="center"/>
    </xf>
    <xf numFmtId="3" fontId="33" fillId="42" borderId="76" xfId="46" applyNumberFormat="1" applyFont="1" applyFill="1" applyBorder="1" applyAlignment="1" applyProtection="1">
      <alignment horizontal="center" vertical="center"/>
    </xf>
    <xf numFmtId="174" fontId="33" fillId="42" borderId="76" xfId="46" applyNumberFormat="1" applyFont="1" applyFill="1" applyBorder="1" applyAlignment="1" applyProtection="1">
      <alignment vertical="center"/>
    </xf>
    <xf numFmtId="174" fontId="33" fillId="42" borderId="77" xfId="0" applyNumberFormat="1" applyFont="1" applyFill="1" applyBorder="1" applyAlignment="1" applyProtection="1">
      <alignment vertical="center"/>
    </xf>
    <xf numFmtId="0" fontId="26" fillId="46" borderId="0" xfId="48" applyFont="1" applyFill="1" applyBorder="1" applyAlignment="1">
      <alignment vertical="center"/>
    </xf>
    <xf numFmtId="0" fontId="26" fillId="46" borderId="0" xfId="33" applyFont="1" applyFill="1" applyBorder="1" applyAlignment="1">
      <alignment vertical="center"/>
    </xf>
    <xf numFmtId="0" fontId="35" fillId="46" borderId="0" xfId="48" applyFont="1" applyFill="1" applyBorder="1" applyAlignment="1">
      <alignment vertical="center"/>
    </xf>
    <xf numFmtId="0" fontId="32" fillId="45" borderId="31" xfId="48" applyFont="1" applyFill="1" applyBorder="1" applyAlignment="1">
      <alignment horizontal="center" vertical="center" wrapText="1"/>
    </xf>
    <xf numFmtId="0" fontId="32" fillId="45" borderId="39" xfId="48" applyFont="1" applyFill="1" applyBorder="1" applyAlignment="1">
      <alignment horizontal="center" vertical="center" wrapText="1"/>
    </xf>
    <xf numFmtId="0" fontId="30" fillId="46" borderId="66" xfId="48" applyFont="1" applyFill="1" applyBorder="1" applyAlignment="1">
      <alignment horizontal="center" vertical="center"/>
    </xf>
    <xf numFmtId="165" fontId="30" fillId="0" borderId="66" xfId="49" applyFont="1" applyFill="1" applyBorder="1" applyAlignment="1">
      <alignment horizontal="center" vertical="center"/>
    </xf>
    <xf numFmtId="165" fontId="30" fillId="46" borderId="66" xfId="49" applyFont="1" applyFill="1" applyBorder="1" applyAlignment="1">
      <alignment horizontal="center" vertical="center"/>
    </xf>
    <xf numFmtId="0" fontId="43" fillId="0" borderId="66" xfId="56" applyFont="1" applyFill="1" applyBorder="1" applyAlignment="1">
      <alignment horizontal="center" vertical="center"/>
    </xf>
    <xf numFmtId="165" fontId="30" fillId="46" borderId="68" xfId="49" applyFont="1" applyFill="1" applyBorder="1" applyAlignment="1">
      <alignment horizontal="center" vertical="center"/>
    </xf>
    <xf numFmtId="0" fontId="29" fillId="43" borderId="29" xfId="48" applyFont="1" applyFill="1" applyBorder="1" applyAlignment="1">
      <alignment horizontal="center" vertical="center"/>
    </xf>
    <xf numFmtId="165" fontId="29" fillId="43" borderId="38" xfId="49" applyFont="1" applyFill="1" applyBorder="1" applyAlignment="1">
      <alignment horizontal="center" vertical="center"/>
    </xf>
    <xf numFmtId="0" fontId="29" fillId="43" borderId="29" xfId="48" applyFont="1" applyFill="1" applyBorder="1" applyAlignment="1">
      <alignment vertical="center"/>
    </xf>
    <xf numFmtId="165" fontId="29" fillId="43" borderId="27" xfId="49" applyFont="1" applyFill="1" applyBorder="1" applyAlignment="1">
      <alignment horizontal="center" vertical="center"/>
    </xf>
    <xf numFmtId="0" fontId="47" fillId="43" borderId="46" xfId="56" applyFont="1" applyFill="1" applyBorder="1" applyAlignment="1">
      <alignment vertical="center"/>
    </xf>
    <xf numFmtId="174" fontId="47" fillId="43" borderId="47" xfId="56" applyNumberFormat="1" applyFont="1" applyFill="1" applyBorder="1" applyAlignment="1">
      <alignment horizontal="center" vertical="center"/>
    </xf>
    <xf numFmtId="0" fontId="30" fillId="43" borderId="48" xfId="56" applyFont="1" applyFill="1" applyBorder="1" applyAlignment="1">
      <alignment vertical="center"/>
    </xf>
    <xf numFmtId="0" fontId="26" fillId="46" borderId="0" xfId="56" applyFont="1" applyFill="1" applyBorder="1" applyAlignment="1">
      <alignment vertical="center"/>
    </xf>
    <xf numFmtId="0" fontId="26" fillId="46" borderId="21" xfId="48" applyFont="1" applyFill="1" applyBorder="1" applyAlignment="1">
      <alignment vertical="center"/>
    </xf>
    <xf numFmtId="0" fontId="26" fillId="46" borderId="22" xfId="48" applyFont="1" applyFill="1" applyBorder="1" applyAlignment="1">
      <alignment vertical="center"/>
    </xf>
    <xf numFmtId="0" fontId="35" fillId="46" borderId="0" xfId="33" applyFont="1" applyFill="1" applyBorder="1" applyAlignment="1">
      <alignment vertical="center"/>
    </xf>
    <xf numFmtId="0" fontId="32" fillId="45" borderId="55" xfId="48" applyFont="1" applyFill="1" applyBorder="1" applyAlignment="1">
      <alignment horizontal="center" vertical="center" wrapText="1"/>
    </xf>
    <xf numFmtId="0" fontId="32" fillId="45" borderId="63" xfId="48" applyFont="1" applyFill="1" applyBorder="1" applyAlignment="1">
      <alignment horizontal="center" vertical="center" wrapText="1"/>
    </xf>
    <xf numFmtId="0" fontId="32" fillId="45" borderId="53" xfId="48" applyFont="1" applyFill="1" applyBorder="1" applyAlignment="1">
      <alignment horizontal="center" vertical="center" wrapText="1"/>
    </xf>
    <xf numFmtId="0" fontId="30" fillId="0" borderId="11" xfId="33" applyFont="1" applyFill="1" applyBorder="1" applyAlignment="1">
      <alignment horizontal="center" vertical="center"/>
    </xf>
    <xf numFmtId="0" fontId="30" fillId="0" borderId="14" xfId="33" applyFont="1" applyFill="1" applyBorder="1" applyAlignment="1">
      <alignment horizontal="center" vertical="center"/>
    </xf>
    <xf numFmtId="167" fontId="30" fillId="46" borderId="31" xfId="47" applyFont="1" applyFill="1" applyBorder="1" applyAlignment="1">
      <alignment horizontal="center" vertical="center"/>
    </xf>
    <xf numFmtId="0" fontId="30" fillId="0" borderId="31" xfId="33" applyFont="1" applyFill="1" applyBorder="1" applyAlignment="1">
      <alignment horizontal="center" vertical="center"/>
    </xf>
    <xf numFmtId="0" fontId="30" fillId="46" borderId="31" xfId="33" applyFont="1" applyFill="1" applyBorder="1" applyAlignment="1">
      <alignment horizontal="center" vertical="center"/>
    </xf>
    <xf numFmtId="0" fontId="30" fillId="0" borderId="38" xfId="33" applyFont="1" applyFill="1" applyBorder="1" applyAlignment="1">
      <alignment horizontal="center" vertical="center"/>
    </xf>
    <xf numFmtId="167" fontId="30" fillId="46" borderId="39" xfId="47" applyFont="1" applyFill="1" applyBorder="1" applyAlignment="1">
      <alignment horizontal="center" vertical="center"/>
    </xf>
    <xf numFmtId="4" fontId="29" fillId="43" borderId="54" xfId="33" applyNumberFormat="1" applyFont="1" applyFill="1" applyBorder="1" applyAlignment="1">
      <alignment vertical="center"/>
    </xf>
    <xf numFmtId="165" fontId="29" fillId="43" borderId="63" xfId="49" applyFont="1" applyFill="1" applyBorder="1" applyAlignment="1">
      <alignment horizontal="center" vertical="center"/>
    </xf>
    <xf numFmtId="4" fontId="29" fillId="43" borderId="62" xfId="33" applyNumberFormat="1" applyFont="1" applyFill="1" applyBorder="1" applyAlignment="1">
      <alignment vertical="center"/>
    </xf>
    <xf numFmtId="165" fontId="29" fillId="43" borderId="64" xfId="49" applyFont="1" applyFill="1" applyBorder="1" applyAlignment="1">
      <alignment horizontal="center" vertical="center"/>
    </xf>
    <xf numFmtId="0" fontId="26" fillId="46" borderId="0" xfId="50" applyFont="1" applyFill="1" applyBorder="1" applyAlignment="1">
      <alignment vertical="center"/>
    </xf>
    <xf numFmtId="0" fontId="30" fillId="46" borderId="31" xfId="48" applyFont="1" applyFill="1" applyBorder="1" applyAlignment="1">
      <alignment horizontal="center" vertical="center"/>
    </xf>
    <xf numFmtId="165" fontId="30" fillId="46" borderId="31" xfId="49" applyFont="1" applyFill="1" applyBorder="1" applyAlignment="1">
      <alignment horizontal="center" vertical="center"/>
    </xf>
    <xf numFmtId="165" fontId="30" fillId="46" borderId="39" xfId="49" applyFont="1" applyFill="1" applyBorder="1" applyAlignment="1">
      <alignment horizontal="center" vertical="center"/>
    </xf>
    <xf numFmtId="8" fontId="29" fillId="43" borderId="82" xfId="48" applyNumberFormat="1" applyFont="1" applyFill="1" applyBorder="1" applyAlignment="1">
      <alignment horizontal="center" vertical="center"/>
    </xf>
    <xf numFmtId="8" fontId="29" fillId="43" borderId="81" xfId="49" applyNumberFormat="1" applyFont="1" applyFill="1" applyBorder="1" applyAlignment="1">
      <alignment horizontal="center" vertical="center"/>
    </xf>
    <xf numFmtId="8" fontId="29" fillId="43" borderId="82" xfId="48" applyNumberFormat="1" applyFont="1" applyFill="1" applyBorder="1" applyAlignment="1">
      <alignment vertical="center"/>
    </xf>
    <xf numFmtId="8" fontId="29" fillId="43" borderId="47" xfId="49" applyNumberFormat="1" applyFont="1" applyFill="1" applyBorder="1" applyAlignment="1">
      <alignment horizontal="center" vertical="center"/>
    </xf>
    <xf numFmtId="43" fontId="43" fillId="0" borderId="66" xfId="57" applyFont="1" applyFill="1" applyBorder="1" applyAlignment="1">
      <alignment horizontal="center" vertical="center"/>
    </xf>
    <xf numFmtId="0" fontId="43" fillId="0" borderId="31" xfId="56" applyFont="1" applyFill="1" applyBorder="1" applyAlignment="1">
      <alignment horizontal="center" vertical="center"/>
    </xf>
    <xf numFmtId="43" fontId="43" fillId="0" borderId="31" xfId="57" applyFont="1" applyFill="1" applyBorder="1" applyAlignment="1">
      <alignment horizontal="center" vertical="center"/>
    </xf>
    <xf numFmtId="0" fontId="29" fillId="43" borderId="54" xfId="48" applyFont="1" applyFill="1" applyBorder="1" applyAlignment="1">
      <alignment horizontal="center" vertical="center"/>
    </xf>
    <xf numFmtId="0" fontId="29" fillId="43" borderId="54" xfId="48" applyFont="1" applyFill="1" applyBorder="1" applyAlignment="1">
      <alignment vertical="center"/>
    </xf>
    <xf numFmtId="165" fontId="29" fillId="43" borderId="63" xfId="49" quotePrefix="1" applyFont="1" applyFill="1" applyBorder="1" applyAlignment="1">
      <alignment horizontal="center" vertical="center"/>
    </xf>
    <xf numFmtId="166" fontId="26" fillId="0" borderId="33" xfId="51" quotePrefix="1" applyFont="1" applyBorder="1" applyAlignment="1" applyProtection="1">
      <alignment vertical="center"/>
    </xf>
    <xf numFmtId="0" fontId="47" fillId="0" borderId="0" xfId="56" applyFont="1" applyFill="1" applyBorder="1" applyAlignment="1">
      <alignment horizontal="right" vertical="center"/>
    </xf>
    <xf numFmtId="0" fontId="47" fillId="0" borderId="0" xfId="56" applyFont="1" applyFill="1" applyBorder="1" applyAlignment="1">
      <alignment vertical="center"/>
    </xf>
    <xf numFmtId="174" fontId="47" fillId="0" borderId="0" xfId="56" applyNumberFormat="1" applyFont="1" applyFill="1" applyBorder="1" applyAlignment="1">
      <alignment horizontal="center" vertical="center"/>
    </xf>
    <xf numFmtId="0" fontId="30" fillId="0" borderId="0" xfId="56" applyFont="1" applyFill="1" applyBorder="1" applyAlignment="1">
      <alignment vertical="center"/>
    </xf>
    <xf numFmtId="0" fontId="26" fillId="0" borderId="0" xfId="50" applyFont="1" applyFill="1" applyBorder="1" applyAlignment="1">
      <alignment vertical="center"/>
    </xf>
    <xf numFmtId="1" fontId="30" fillId="0" borderId="66" xfId="49" applyNumberFormat="1" applyFont="1" applyFill="1" applyBorder="1" applyAlignment="1">
      <alignment horizontal="center" vertical="center"/>
    </xf>
    <xf numFmtId="1" fontId="43" fillId="0" borderId="66" xfId="57" applyNumberFormat="1" applyFont="1" applyFill="1" applyBorder="1" applyAlignment="1">
      <alignment horizontal="center" vertical="center"/>
    </xf>
    <xf numFmtId="9" fontId="30" fillId="46" borderId="31" xfId="47" applyNumberFormat="1" applyFont="1" applyFill="1" applyBorder="1" applyAlignment="1">
      <alignment horizontal="center" vertical="center"/>
    </xf>
    <xf numFmtId="1" fontId="30" fillId="46" borderId="66" xfId="49" applyNumberFormat="1" applyFont="1" applyFill="1" applyBorder="1" applyAlignment="1">
      <alignment horizontal="center" vertical="center"/>
    </xf>
    <xf numFmtId="3" fontId="30" fillId="0" borderId="0" xfId="0" applyNumberFormat="1" applyFont="1" applyAlignment="1" applyProtection="1">
      <alignment vertical="center"/>
    </xf>
    <xf numFmtId="0" fontId="42" fillId="0" borderId="35"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37" xfId="0" applyFont="1" applyFill="1" applyBorder="1" applyAlignment="1">
      <alignment horizontal="center" vertical="center" wrapText="1"/>
    </xf>
    <xf numFmtId="0" fontId="44" fillId="0" borderId="68" xfId="0" applyFont="1" applyFill="1" applyBorder="1" applyAlignment="1">
      <alignment horizontal="left" vertical="center" wrapText="1"/>
    </xf>
    <xf numFmtId="0" fontId="44" fillId="0" borderId="39" xfId="0" applyFont="1" applyFill="1" applyBorder="1" applyAlignment="1">
      <alignment horizontal="left" vertical="center" wrapText="1"/>
    </xf>
    <xf numFmtId="0" fontId="44" fillId="0" borderId="40" xfId="0" applyFont="1" applyFill="1" applyBorder="1" applyAlignment="1">
      <alignment horizontal="left" vertical="center" wrapText="1"/>
    </xf>
    <xf numFmtId="0" fontId="26" fillId="0" borderId="0" xfId="50" applyFont="1" applyBorder="1" applyAlignment="1" applyProtection="1">
      <alignment vertical="center"/>
    </xf>
    <xf numFmtId="0" fontId="26" fillId="0" borderId="29" xfId="50" applyFont="1" applyBorder="1" applyAlignment="1" applyProtection="1">
      <alignment vertical="center"/>
    </xf>
    <xf numFmtId="0" fontId="42" fillId="0" borderId="65" xfId="0" applyFont="1" applyFill="1" applyBorder="1" applyAlignment="1">
      <alignment horizontal="center" vertical="center" wrapText="1"/>
    </xf>
    <xf numFmtId="0" fontId="44" fillId="0" borderId="53" xfId="0" applyFont="1" applyFill="1" applyBorder="1" applyAlignment="1">
      <alignment horizontal="justify" vertical="center" wrapText="1"/>
    </xf>
    <xf numFmtId="0" fontId="42" fillId="0" borderId="13" xfId="0" applyFont="1" applyFill="1" applyBorder="1" applyAlignment="1">
      <alignment horizontal="center" vertical="center" wrapText="1"/>
    </xf>
    <xf numFmtId="0" fontId="46" fillId="0" borderId="56" xfId="50" applyFont="1" applyFill="1" applyBorder="1" applyAlignment="1">
      <alignment horizontal="justify" vertical="center"/>
    </xf>
    <xf numFmtId="0" fontId="25" fillId="31" borderId="12" xfId="50" applyFont="1" applyFill="1" applyBorder="1" applyAlignment="1" applyProtection="1">
      <alignment horizontal="center" vertical="center"/>
    </xf>
    <xf numFmtId="0" fontId="25" fillId="31" borderId="66" xfId="50" applyFont="1" applyFill="1" applyBorder="1" applyAlignment="1" applyProtection="1">
      <alignment horizontal="center" vertical="center"/>
    </xf>
    <xf numFmtId="166" fontId="25" fillId="31" borderId="68" xfId="51" applyFont="1" applyFill="1" applyBorder="1" applyAlignment="1" applyProtection="1">
      <alignment horizontal="center" vertical="center"/>
    </xf>
    <xf numFmtId="166" fontId="25" fillId="32" borderId="68" xfId="51" applyFont="1" applyFill="1" applyBorder="1" applyAlignment="1" applyProtection="1">
      <alignment vertical="center"/>
    </xf>
    <xf numFmtId="10" fontId="25" fillId="0" borderId="70" xfId="52" applyNumberFormat="1" applyFont="1" applyBorder="1" applyAlignment="1" applyProtection="1">
      <alignment horizontal="center" vertical="center"/>
    </xf>
    <xf numFmtId="0" fontId="26" fillId="0" borderId="12" xfId="0" applyFont="1" applyBorder="1" applyAlignment="1" applyProtection="1">
      <alignment horizontal="center" vertical="center"/>
    </xf>
    <xf numFmtId="0" fontId="26" fillId="0" borderId="69" xfId="0" applyFont="1" applyBorder="1" applyAlignment="1" applyProtection="1">
      <alignment vertical="center"/>
    </xf>
    <xf numFmtId="0" fontId="26" fillId="0" borderId="70" xfId="0" applyFont="1" applyBorder="1" applyAlignment="1" applyProtection="1">
      <alignment vertical="center"/>
    </xf>
    <xf numFmtId="10" fontId="26" fillId="0" borderId="66" xfId="52" applyNumberFormat="1" applyFont="1" applyBorder="1" applyAlignment="1" applyProtection="1">
      <alignment horizontal="center" vertical="center"/>
    </xf>
    <xf numFmtId="170" fontId="26" fillId="0" borderId="72" xfId="51" applyNumberFormat="1" applyFont="1" applyBorder="1" applyAlignment="1" applyProtection="1">
      <alignment vertical="center"/>
    </xf>
    <xf numFmtId="166" fontId="25" fillId="32" borderId="53" xfId="51" applyFont="1" applyFill="1" applyBorder="1" applyAlignment="1" applyProtection="1">
      <alignment vertical="center"/>
    </xf>
    <xf numFmtId="10" fontId="25" fillId="32" borderId="69" xfId="50" applyNumberFormat="1" applyFont="1" applyFill="1" applyBorder="1" applyAlignment="1" applyProtection="1">
      <alignment horizontal="center" vertical="center"/>
    </xf>
    <xf numFmtId="170" fontId="25" fillId="32" borderId="68" xfId="50" applyNumberFormat="1" applyFont="1" applyFill="1" applyBorder="1" applyAlignment="1" applyProtection="1">
      <alignment horizontal="right" vertical="center"/>
    </xf>
    <xf numFmtId="0" fontId="25" fillId="36" borderId="60" xfId="50" applyFont="1" applyFill="1" applyBorder="1" applyAlignment="1" applyProtection="1">
      <alignment vertical="center"/>
    </xf>
    <xf numFmtId="0" fontId="30" fillId="0" borderId="12" xfId="48" applyFont="1" applyFill="1" applyBorder="1" applyAlignment="1">
      <alignment vertical="center"/>
    </xf>
    <xf numFmtId="0" fontId="30" fillId="0" borderId="67" xfId="48" applyFont="1" applyFill="1" applyBorder="1" applyAlignment="1">
      <alignment vertical="center"/>
    </xf>
    <xf numFmtId="0" fontId="30" fillId="0" borderId="13" xfId="33" applyFont="1" applyFill="1" applyBorder="1" applyAlignment="1">
      <alignment horizontal="left" vertical="center"/>
    </xf>
    <xf numFmtId="167" fontId="30" fillId="0" borderId="50" xfId="47" applyFont="1" applyFill="1" applyBorder="1" applyAlignment="1">
      <alignment horizontal="center" vertical="center"/>
    </xf>
    <xf numFmtId="9" fontId="30" fillId="0" borderId="50" xfId="47" applyNumberFormat="1" applyFont="1" applyFill="1" applyBorder="1" applyAlignment="1">
      <alignment horizontal="center" vertical="center"/>
    </xf>
    <xf numFmtId="167" fontId="30" fillId="0" borderId="11" xfId="47" applyFont="1" applyFill="1" applyBorder="1" applyAlignment="1">
      <alignment horizontal="center" vertical="center"/>
    </xf>
    <xf numFmtId="167" fontId="30" fillId="0" borderId="56" xfId="47" applyFont="1" applyFill="1" applyBorder="1" applyAlignment="1">
      <alignment horizontal="center" vertical="center"/>
    </xf>
    <xf numFmtId="167" fontId="30" fillId="0" borderId="66" xfId="47" applyFont="1" applyFill="1" applyBorder="1" applyAlignment="1">
      <alignment horizontal="center" vertical="center"/>
    </xf>
    <xf numFmtId="165" fontId="30" fillId="0" borderId="68" xfId="49" applyFont="1" applyFill="1" applyBorder="1" applyAlignment="1">
      <alignment horizontal="center" vertical="center"/>
    </xf>
    <xf numFmtId="0" fontId="43" fillId="0" borderId="12" xfId="56" applyFont="1" applyFill="1" applyBorder="1" applyAlignment="1">
      <alignment vertical="center"/>
    </xf>
    <xf numFmtId="0" fontId="30" fillId="0" borderId="66" xfId="56" applyFont="1" applyFill="1" applyBorder="1" applyAlignment="1">
      <alignment horizontal="center" vertical="center"/>
    </xf>
    <xf numFmtId="0" fontId="30" fillId="0" borderId="12" xfId="56" applyFont="1" applyFill="1" applyBorder="1" applyAlignment="1">
      <alignment vertical="center"/>
    </xf>
    <xf numFmtId="1" fontId="30" fillId="0" borderId="66" xfId="57" applyNumberFormat="1" applyFont="1" applyFill="1" applyBorder="1" applyAlignment="1">
      <alignment horizontal="center" vertical="center"/>
    </xf>
    <xf numFmtId="0" fontId="30" fillId="0" borderId="37" xfId="48" applyFont="1" applyFill="1" applyBorder="1" applyAlignment="1">
      <alignment vertical="center" wrapText="1"/>
    </xf>
    <xf numFmtId="0" fontId="30" fillId="0" borderId="37" xfId="48" applyFont="1" applyFill="1" applyBorder="1" applyAlignment="1">
      <alignment vertical="center"/>
    </xf>
    <xf numFmtId="0" fontId="43" fillId="0" borderId="37" xfId="56" applyFont="1" applyFill="1" applyBorder="1" applyAlignment="1">
      <alignment vertical="center"/>
    </xf>
    <xf numFmtId="0" fontId="30" fillId="0" borderId="61" xfId="56" applyFont="1" applyFill="1" applyBorder="1" applyAlignment="1">
      <alignment vertical="center" wrapText="1"/>
    </xf>
    <xf numFmtId="0" fontId="42" fillId="0" borderId="25"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21" xfId="0" applyFont="1" applyFill="1" applyBorder="1" applyAlignment="1">
      <alignment horizontal="center" vertical="center" wrapText="1"/>
    </xf>
    <xf numFmtId="0" fontId="42" fillId="0" borderId="22" xfId="0" applyFont="1" applyFill="1" applyBorder="1" applyAlignment="1">
      <alignment horizontal="center" vertical="center" wrapText="1"/>
    </xf>
    <xf numFmtId="0" fontId="42" fillId="0" borderId="21" xfId="0" applyFont="1" applyFill="1" applyBorder="1" applyAlignment="1">
      <alignment horizontal="left" vertical="center" wrapText="1"/>
    </xf>
    <xf numFmtId="0" fontId="42" fillId="0" borderId="22" xfId="0" applyFont="1" applyFill="1" applyBorder="1" applyAlignment="1">
      <alignment horizontal="left" vertical="center" wrapText="1"/>
    </xf>
    <xf numFmtId="0" fontId="42" fillId="0" borderId="60" xfId="0" applyFont="1" applyFill="1" applyBorder="1" applyAlignment="1">
      <alignment horizontal="left" vertical="center" wrapText="1"/>
    </xf>
    <xf numFmtId="0" fontId="42" fillId="0" borderId="24" xfId="0" applyFont="1" applyFill="1" applyBorder="1" applyAlignment="1">
      <alignment horizontal="left" vertical="center" wrapText="1"/>
    </xf>
    <xf numFmtId="0" fontId="41" fillId="43" borderId="13" xfId="0" applyFont="1" applyFill="1" applyBorder="1" applyAlignment="1">
      <alignment horizontal="center" vertical="center" wrapText="1"/>
    </xf>
    <xf numFmtId="0" fontId="41" fillId="43" borderId="56" xfId="0" applyFont="1" applyFill="1" applyBorder="1" applyAlignment="1">
      <alignment horizontal="center" vertical="center" wrapText="1"/>
    </xf>
    <xf numFmtId="0" fontId="41" fillId="43" borderId="65" xfId="0" applyFont="1" applyFill="1" applyBorder="1" applyAlignment="1">
      <alignment horizontal="center" vertical="center" wrapText="1"/>
    </xf>
    <xf numFmtId="0" fontId="41" fillId="43" borderId="53" xfId="0" applyFont="1" applyFill="1" applyBorder="1" applyAlignment="1">
      <alignment horizontal="center" vertical="center" wrapText="1"/>
    </xf>
    <xf numFmtId="0" fontId="42" fillId="0" borderId="35"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37" xfId="0" applyFont="1" applyFill="1" applyBorder="1" applyAlignment="1">
      <alignment horizontal="center" vertical="center" wrapText="1"/>
    </xf>
    <xf numFmtId="0" fontId="44" fillId="0" borderId="68" xfId="0" applyFont="1" applyFill="1" applyBorder="1" applyAlignment="1">
      <alignment horizontal="left" vertical="center" wrapText="1"/>
    </xf>
    <xf numFmtId="0" fontId="42" fillId="0" borderId="12" xfId="0" applyFont="1" applyFill="1" applyBorder="1" applyAlignment="1">
      <alignment horizontal="justify" vertical="center" wrapText="1"/>
    </xf>
    <xf numFmtId="0" fontId="44" fillId="0" borderId="39" xfId="0" applyFont="1" applyFill="1" applyBorder="1" applyAlignment="1">
      <alignment horizontal="left" vertical="center" wrapText="1"/>
    </xf>
    <xf numFmtId="0" fontId="44" fillId="0" borderId="40" xfId="0" applyFont="1" applyFill="1" applyBorder="1" applyAlignment="1">
      <alignment horizontal="left" vertical="center" wrapText="1"/>
    </xf>
    <xf numFmtId="0" fontId="29" fillId="40" borderId="52" xfId="33" applyFont="1" applyFill="1" applyBorder="1" applyAlignment="1">
      <alignment horizontal="center" vertical="center"/>
    </xf>
    <xf numFmtId="0" fontId="29" fillId="40" borderId="49" xfId="33" applyFont="1" applyFill="1" applyBorder="1" applyAlignment="1">
      <alignment horizontal="center" vertical="center"/>
    </xf>
    <xf numFmtId="0" fontId="29" fillId="40" borderId="57" xfId="33" applyFont="1" applyFill="1" applyBorder="1" applyAlignment="1">
      <alignment horizontal="center" vertical="center"/>
    </xf>
    <xf numFmtId="0" fontId="25" fillId="0" borderId="67" xfId="33" applyFont="1" applyFill="1" applyBorder="1" applyAlignment="1">
      <alignment horizontal="center" vertical="center"/>
    </xf>
    <xf numFmtId="0" fontId="25" fillId="0" borderId="70" xfId="33" applyFont="1" applyFill="1" applyBorder="1" applyAlignment="1">
      <alignment horizontal="center" vertical="center"/>
    </xf>
    <xf numFmtId="0" fontId="25" fillId="0" borderId="72" xfId="33" applyFont="1" applyFill="1" applyBorder="1" applyAlignment="1">
      <alignment horizontal="center" vertical="center"/>
    </xf>
    <xf numFmtId="0" fontId="34" fillId="24" borderId="61" xfId="33" applyFont="1" applyFill="1" applyBorder="1" applyAlignment="1">
      <alignment horizontal="center" vertical="center" wrapText="1"/>
    </xf>
    <xf numFmtId="0" fontId="34" fillId="24" borderId="62" xfId="33" applyFont="1" applyFill="1" applyBorder="1" applyAlignment="1">
      <alignment horizontal="center" vertical="center" wrapText="1"/>
    </xf>
    <xf numFmtId="0" fontId="34" fillId="24" borderId="64" xfId="33" applyFont="1" applyFill="1" applyBorder="1" applyAlignment="1">
      <alignment horizontal="center" vertical="center" wrapText="1"/>
    </xf>
    <xf numFmtId="0" fontId="32" fillId="45" borderId="37" xfId="48" applyFont="1" applyFill="1" applyBorder="1" applyAlignment="1">
      <alignment horizontal="center" vertical="center" wrapText="1"/>
    </xf>
    <xf numFmtId="0" fontId="32" fillId="45" borderId="35" xfId="48" applyFont="1" applyFill="1" applyBorder="1" applyAlignment="1">
      <alignment horizontal="center" vertical="center" wrapText="1"/>
    </xf>
    <xf numFmtId="0" fontId="32" fillId="45" borderId="66" xfId="48" applyFont="1" applyFill="1" applyBorder="1" applyAlignment="1">
      <alignment horizontal="center" vertical="center" wrapText="1"/>
    </xf>
    <xf numFmtId="0" fontId="35" fillId="45" borderId="66" xfId="48" applyFont="1" applyFill="1" applyBorder="1" applyAlignment="1">
      <alignment horizontal="center" vertical="center" wrapText="1"/>
    </xf>
    <xf numFmtId="0" fontId="32" fillId="45" borderId="69" xfId="48" applyFont="1" applyFill="1" applyBorder="1" applyAlignment="1">
      <alignment horizontal="center" vertical="center" wrapText="1"/>
    </xf>
    <xf numFmtId="0" fontId="32" fillId="45" borderId="71" xfId="48" applyFont="1" applyFill="1" applyBorder="1" applyAlignment="1">
      <alignment horizontal="center" vertical="center" wrapText="1"/>
    </xf>
    <xf numFmtId="0" fontId="32" fillId="45" borderId="72" xfId="48" applyFont="1" applyFill="1" applyBorder="1" applyAlignment="1">
      <alignment horizontal="center" vertical="center" wrapText="1"/>
    </xf>
    <xf numFmtId="0" fontId="29" fillId="43" borderId="61" xfId="48" applyFont="1" applyFill="1" applyBorder="1" applyAlignment="1">
      <alignment horizontal="center" vertical="center"/>
    </xf>
    <xf numFmtId="0" fontId="29" fillId="43" borderId="62" xfId="48" applyFont="1" applyFill="1" applyBorder="1" applyAlignment="1">
      <alignment horizontal="center" vertical="center"/>
    </xf>
    <xf numFmtId="0" fontId="29" fillId="43" borderId="63" xfId="48" applyFont="1" applyFill="1" applyBorder="1" applyAlignment="1">
      <alignment horizontal="center" vertical="center"/>
    </xf>
    <xf numFmtId="0" fontId="47" fillId="43" borderId="46" xfId="56" applyFont="1" applyFill="1" applyBorder="1" applyAlignment="1">
      <alignment horizontal="right" vertical="center"/>
    </xf>
    <xf numFmtId="0" fontId="47" fillId="43" borderId="48" xfId="56" applyFont="1" applyFill="1" applyBorder="1" applyAlignment="1">
      <alignment horizontal="right" vertical="center"/>
    </xf>
    <xf numFmtId="0" fontId="47" fillId="43" borderId="47" xfId="56" applyFont="1" applyFill="1" applyBorder="1" applyAlignment="1">
      <alignment horizontal="right" vertical="center"/>
    </xf>
    <xf numFmtId="0" fontId="32" fillId="45" borderId="51" xfId="48" applyFont="1" applyFill="1" applyBorder="1" applyAlignment="1">
      <alignment horizontal="center" vertical="center" wrapText="1"/>
    </xf>
    <xf numFmtId="0" fontId="32" fillId="45" borderId="59" xfId="48" applyFont="1" applyFill="1" applyBorder="1" applyAlignment="1">
      <alignment horizontal="center" vertical="center" wrapText="1"/>
    </xf>
    <xf numFmtId="0" fontId="32" fillId="45" borderId="50" xfId="48" applyFont="1" applyFill="1" applyBorder="1" applyAlignment="1">
      <alignment horizontal="center" vertical="center" wrapText="1"/>
    </xf>
    <xf numFmtId="0" fontId="32" fillId="45" borderId="58" xfId="48" applyFont="1" applyFill="1" applyBorder="1" applyAlignment="1">
      <alignment horizontal="center" vertical="center" wrapText="1"/>
    </xf>
    <xf numFmtId="0" fontId="48" fillId="45" borderId="50" xfId="48" applyFont="1" applyFill="1" applyBorder="1" applyAlignment="1">
      <alignment horizontal="center" vertical="center" wrapText="1"/>
    </xf>
    <xf numFmtId="0" fontId="48" fillId="45" borderId="58" xfId="48" applyFont="1" applyFill="1" applyBorder="1" applyAlignment="1">
      <alignment horizontal="center" vertical="center" wrapText="1"/>
    </xf>
    <xf numFmtId="0" fontId="32" fillId="45" borderId="78" xfId="48" applyFont="1" applyFill="1" applyBorder="1" applyAlignment="1">
      <alignment horizontal="center" vertical="center" wrapText="1"/>
    </xf>
    <xf numFmtId="0" fontId="32" fillId="45" borderId="79" xfId="48" applyFont="1" applyFill="1" applyBorder="1" applyAlignment="1">
      <alignment horizontal="center" vertical="center" wrapText="1"/>
    </xf>
    <xf numFmtId="0" fontId="32" fillId="45" borderId="30" xfId="48" applyFont="1" applyFill="1" applyBorder="1" applyAlignment="1">
      <alignment horizontal="center" vertical="center" wrapText="1"/>
    </xf>
    <xf numFmtId="0" fontId="32" fillId="45" borderId="42" xfId="48" applyFont="1" applyFill="1" applyBorder="1" applyAlignment="1">
      <alignment horizontal="center" vertical="center" wrapText="1"/>
    </xf>
    <xf numFmtId="0" fontId="32" fillId="45" borderId="45" xfId="48" applyFont="1" applyFill="1" applyBorder="1" applyAlignment="1">
      <alignment horizontal="center" vertical="center" wrapText="1"/>
    </xf>
    <xf numFmtId="0" fontId="32" fillId="45" borderId="14" xfId="48" applyFont="1" applyFill="1" applyBorder="1" applyAlignment="1">
      <alignment horizontal="center" vertical="center" wrapText="1"/>
    </xf>
    <xf numFmtId="0" fontId="32" fillId="45" borderId="18" xfId="48" applyFont="1" applyFill="1" applyBorder="1" applyAlignment="1">
      <alignment horizontal="center" vertical="center" wrapText="1"/>
    </xf>
    <xf numFmtId="0" fontId="32" fillId="45" borderId="20" xfId="48" applyFont="1" applyFill="1" applyBorder="1" applyAlignment="1">
      <alignment horizontal="center" vertical="center" wrapText="1"/>
    </xf>
    <xf numFmtId="0" fontId="30" fillId="46" borderId="29" xfId="48" applyFont="1" applyFill="1" applyBorder="1" applyAlignment="1">
      <alignment horizontal="center" vertical="center"/>
    </xf>
    <xf numFmtId="0" fontId="30" fillId="46" borderId="38" xfId="48" applyFont="1" applyFill="1" applyBorder="1" applyAlignment="1">
      <alignment horizontal="center" vertical="center"/>
    </xf>
    <xf numFmtId="0" fontId="30" fillId="46" borderId="15" xfId="48" applyFont="1" applyFill="1" applyBorder="1" applyAlignment="1">
      <alignment horizontal="center" vertical="center"/>
    </xf>
    <xf numFmtId="0" fontId="30" fillId="46" borderId="16" xfId="48" applyFont="1" applyFill="1" applyBorder="1" applyAlignment="1">
      <alignment horizontal="center" vertical="center"/>
    </xf>
    <xf numFmtId="0" fontId="30" fillId="46" borderId="80" xfId="48" applyFont="1" applyFill="1" applyBorder="1" applyAlignment="1">
      <alignment horizontal="center" vertical="center"/>
    </xf>
    <xf numFmtId="0" fontId="30" fillId="46" borderId="43" xfId="48" applyFont="1" applyFill="1" applyBorder="1" applyAlignment="1">
      <alignment horizontal="center" vertical="center"/>
    </xf>
    <xf numFmtId="0" fontId="30" fillId="0" borderId="69" xfId="48" applyFont="1" applyFill="1" applyBorder="1" applyAlignment="1">
      <alignment horizontal="center" vertical="center"/>
    </xf>
    <xf numFmtId="0" fontId="30" fillId="0" borderId="71" xfId="48" applyFont="1" applyFill="1" applyBorder="1" applyAlignment="1">
      <alignment horizontal="center" vertical="center"/>
    </xf>
    <xf numFmtId="0" fontId="43" fillId="0" borderId="69" xfId="56" applyFont="1" applyFill="1" applyBorder="1" applyAlignment="1">
      <alignment horizontal="center" vertical="center"/>
    </xf>
    <xf numFmtId="0" fontId="43" fillId="0" borderId="71" xfId="56" applyFont="1" applyFill="1" applyBorder="1" applyAlignment="1">
      <alignment horizontal="center" vertical="center"/>
    </xf>
    <xf numFmtId="0" fontId="30" fillId="0" borderId="72" xfId="48" applyFont="1" applyFill="1" applyBorder="1" applyAlignment="1">
      <alignment horizontal="center" vertical="center"/>
    </xf>
    <xf numFmtId="0" fontId="30" fillId="46" borderId="69" xfId="48" applyFont="1" applyFill="1" applyBorder="1" applyAlignment="1">
      <alignment horizontal="center" vertical="center"/>
    </xf>
    <xf numFmtId="0" fontId="30" fillId="46" borderId="72" xfId="48" applyFont="1" applyFill="1" applyBorder="1" applyAlignment="1">
      <alignment horizontal="center" vertical="center"/>
    </xf>
    <xf numFmtId="0" fontId="30" fillId="0" borderId="69" xfId="56" applyFont="1" applyFill="1" applyBorder="1" applyAlignment="1">
      <alignment horizontal="center" vertical="center"/>
    </xf>
    <xf numFmtId="0" fontId="30" fillId="0" borderId="71" xfId="56" applyFont="1" applyFill="1" applyBorder="1" applyAlignment="1">
      <alignment horizontal="center" vertical="center"/>
    </xf>
    <xf numFmtId="0" fontId="30" fillId="46" borderId="71" xfId="48" applyFont="1" applyFill="1" applyBorder="1" applyAlignment="1">
      <alignment horizontal="center" vertical="center"/>
    </xf>
    <xf numFmtId="0" fontId="30" fillId="0" borderId="54" xfId="56" applyFont="1" applyFill="1" applyBorder="1" applyAlignment="1">
      <alignment horizontal="center" vertical="center"/>
    </xf>
    <xf numFmtId="0" fontId="30" fillId="0" borderId="63" xfId="56" applyFont="1" applyFill="1" applyBorder="1" applyAlignment="1">
      <alignment horizontal="center" vertical="center"/>
    </xf>
    <xf numFmtId="0" fontId="30" fillId="46" borderId="54" xfId="48" applyFont="1" applyFill="1" applyBorder="1" applyAlignment="1">
      <alignment horizontal="center" vertical="center"/>
    </xf>
    <xf numFmtId="0" fontId="30" fillId="46" borderId="63" xfId="48" applyFont="1" applyFill="1" applyBorder="1" applyAlignment="1">
      <alignment horizontal="center" vertical="center"/>
    </xf>
    <xf numFmtId="0" fontId="30" fillId="0" borderId="54" xfId="48" applyFont="1" applyFill="1" applyBorder="1" applyAlignment="1">
      <alignment horizontal="center" vertical="center"/>
    </xf>
    <xf numFmtId="0" fontId="30" fillId="0" borderId="63" xfId="48" applyFont="1" applyFill="1" applyBorder="1" applyAlignment="1">
      <alignment horizontal="center" vertical="center"/>
    </xf>
    <xf numFmtId="0" fontId="30" fillId="46" borderId="64" xfId="48" applyFont="1" applyFill="1" applyBorder="1" applyAlignment="1">
      <alignment horizontal="center" vertical="center"/>
    </xf>
    <xf numFmtId="0" fontId="32" fillId="45" borderId="36" xfId="48" applyFont="1" applyFill="1" applyBorder="1" applyAlignment="1">
      <alignment horizontal="center" vertical="center" wrapText="1"/>
    </xf>
    <xf numFmtId="0" fontId="32" fillId="45" borderId="11" xfId="48" applyFont="1" applyFill="1" applyBorder="1" applyAlignment="1">
      <alignment horizontal="center" vertical="center" wrapText="1"/>
    </xf>
    <xf numFmtId="0" fontId="29" fillId="43" borderId="46" xfId="48" applyFont="1" applyFill="1" applyBorder="1" applyAlignment="1">
      <alignment horizontal="right" vertical="center"/>
    </xf>
    <xf numFmtId="0" fontId="29" fillId="43" borderId="48" xfId="48" applyFont="1" applyFill="1" applyBorder="1" applyAlignment="1">
      <alignment horizontal="right" vertical="center"/>
    </xf>
    <xf numFmtId="0" fontId="29" fillId="43" borderId="81" xfId="48" applyFont="1" applyFill="1" applyBorder="1" applyAlignment="1">
      <alignment horizontal="right" vertical="center"/>
    </xf>
    <xf numFmtId="0" fontId="26" fillId="0" borderId="15" xfId="50" applyFont="1" applyBorder="1" applyAlignment="1" applyProtection="1">
      <alignment horizontal="left" vertical="center"/>
    </xf>
    <xf numFmtId="0" fontId="26" fillId="0" borderId="0" xfId="50" applyFont="1" applyBorder="1" applyAlignment="1" applyProtection="1">
      <alignment horizontal="left" vertical="center"/>
    </xf>
    <xf numFmtId="0" fontId="25" fillId="32" borderId="67" xfId="0" applyFont="1" applyFill="1" applyBorder="1" applyAlignment="1" applyProtection="1">
      <alignment horizontal="right" vertical="center"/>
    </xf>
    <xf numFmtId="0" fontId="25" fillId="32" borderId="70" xfId="0" applyFont="1" applyFill="1" applyBorder="1" applyAlignment="1" applyProtection="1">
      <alignment horizontal="right" vertical="center"/>
    </xf>
    <xf numFmtId="0" fontId="25" fillId="32" borderId="71" xfId="0" applyFont="1" applyFill="1" applyBorder="1" applyAlignment="1" applyProtection="1">
      <alignment horizontal="right" vertical="center"/>
    </xf>
    <xf numFmtId="0" fontId="25" fillId="0" borderId="17" xfId="50" applyFont="1" applyBorder="1" applyAlignment="1" applyProtection="1">
      <alignment horizontal="left" vertical="center"/>
    </xf>
    <xf numFmtId="0" fontId="25" fillId="0" borderId="18" xfId="50" applyFont="1" applyBorder="1" applyAlignment="1" applyProtection="1">
      <alignment horizontal="left" vertical="center"/>
    </xf>
    <xf numFmtId="0" fontId="25" fillId="26" borderId="10" xfId="50" applyFont="1" applyFill="1" applyBorder="1" applyAlignment="1" applyProtection="1">
      <alignment horizontal="center" vertical="center"/>
    </xf>
    <xf numFmtId="0" fontId="25" fillId="0" borderId="17" xfId="50" applyFont="1" applyBorder="1" applyAlignment="1" applyProtection="1">
      <alignment horizontal="center" vertical="center"/>
    </xf>
    <xf numFmtId="0" fontId="25" fillId="0" borderId="20" xfId="50" applyFont="1" applyBorder="1" applyAlignment="1" applyProtection="1">
      <alignment horizontal="center" vertical="center"/>
    </xf>
    <xf numFmtId="0" fontId="25" fillId="0" borderId="21" xfId="50" applyFont="1" applyBorder="1" applyAlignment="1" applyProtection="1">
      <alignment horizontal="justify" vertical="center"/>
    </xf>
    <xf numFmtId="0" fontId="25" fillId="0" borderId="0" xfId="50" applyFont="1" applyBorder="1" applyAlignment="1" applyProtection="1">
      <alignment horizontal="justify" vertical="center"/>
    </xf>
    <xf numFmtId="0" fontId="25" fillId="0" borderId="22" xfId="50" applyFont="1" applyBorder="1" applyAlignment="1" applyProtection="1">
      <alignment horizontal="justify" vertical="center"/>
    </xf>
    <xf numFmtId="0" fontId="25" fillId="0" borderId="60" xfId="50" applyFont="1" applyBorder="1" applyAlignment="1" applyProtection="1">
      <alignment horizontal="justify" vertical="center"/>
    </xf>
    <xf numFmtId="0" fontId="25" fillId="0" borderId="23" xfId="50" applyFont="1" applyBorder="1" applyAlignment="1" applyProtection="1">
      <alignment horizontal="justify" vertical="center"/>
    </xf>
    <xf numFmtId="0" fontId="25" fillId="0" borderId="24" xfId="50" applyFont="1" applyBorder="1" applyAlignment="1" applyProtection="1">
      <alignment horizontal="justify" vertical="center"/>
    </xf>
    <xf numFmtId="0" fontId="25" fillId="27" borderId="12" xfId="50" applyFont="1" applyFill="1" applyBorder="1" applyAlignment="1" applyProtection="1">
      <alignment horizontal="center" vertical="center" wrapText="1"/>
    </xf>
    <xf numFmtId="0" fontId="25" fillId="27" borderId="71" xfId="50" applyFont="1" applyFill="1" applyBorder="1" applyAlignment="1" applyProtection="1">
      <alignment horizontal="center" vertical="center" wrapText="1"/>
    </xf>
    <xf numFmtId="0" fontId="25" fillId="27" borderId="66" xfId="50" applyFont="1" applyFill="1" applyBorder="1" applyAlignment="1" applyProtection="1">
      <alignment horizontal="center" vertical="center" wrapText="1"/>
    </xf>
    <xf numFmtId="0" fontId="25" fillId="27" borderId="68" xfId="50" applyFont="1" applyFill="1" applyBorder="1" applyAlignment="1" applyProtection="1">
      <alignment horizontal="center" vertical="center" wrapText="1"/>
    </xf>
    <xf numFmtId="0" fontId="26" fillId="0" borderId="67" xfId="50" applyFont="1" applyBorder="1" applyAlignment="1" applyProtection="1">
      <alignment horizontal="right" vertical="center" wrapText="1"/>
    </xf>
    <xf numFmtId="0" fontId="26" fillId="0" borderId="70" xfId="50" applyFont="1" applyBorder="1" applyAlignment="1" applyProtection="1">
      <alignment horizontal="right" vertical="center" wrapText="1"/>
    </xf>
    <xf numFmtId="0" fontId="26" fillId="0" borderId="71" xfId="50" applyFont="1" applyBorder="1" applyAlignment="1" applyProtection="1">
      <alignment horizontal="right" vertical="center" wrapText="1"/>
    </xf>
    <xf numFmtId="0" fontId="25" fillId="0" borderId="70" xfId="50" applyFont="1" applyBorder="1" applyAlignment="1" applyProtection="1">
      <alignment horizontal="center" vertical="center" wrapText="1"/>
    </xf>
    <xf numFmtId="0" fontId="25" fillId="0" borderId="72" xfId="50" applyFont="1" applyBorder="1" applyAlignment="1" applyProtection="1">
      <alignment horizontal="center" vertical="center" wrapText="1"/>
    </xf>
    <xf numFmtId="0" fontId="26" fillId="0" borderId="15" xfId="0" applyFont="1" applyBorder="1" applyAlignment="1" applyProtection="1">
      <alignment horizontal="left" vertical="center"/>
    </xf>
    <xf numFmtId="0" fontId="26" fillId="0" borderId="0" xfId="0" applyFont="1" applyBorder="1" applyAlignment="1" applyProtection="1">
      <alignment horizontal="left" vertical="center"/>
    </xf>
    <xf numFmtId="0" fontId="26" fillId="0" borderId="16" xfId="0" applyFont="1" applyBorder="1" applyAlignment="1" applyProtection="1">
      <alignment horizontal="left" vertical="center"/>
    </xf>
    <xf numFmtId="0" fontId="26" fillId="0" borderId="30" xfId="0" applyFont="1" applyBorder="1" applyAlignment="1" applyProtection="1">
      <alignment horizontal="left" vertical="center"/>
    </xf>
    <xf numFmtId="0" fontId="26" fillId="0" borderId="19" xfId="0" applyFont="1" applyBorder="1" applyAlignment="1" applyProtection="1">
      <alignment horizontal="left" vertical="center"/>
    </xf>
    <xf numFmtId="0" fontId="26" fillId="0" borderId="42" xfId="0" applyFont="1" applyBorder="1" applyAlignment="1" applyProtection="1">
      <alignment horizontal="left" vertical="center"/>
    </xf>
    <xf numFmtId="0" fontId="25" fillId="0" borderId="70" xfId="50" applyFont="1" applyBorder="1" applyAlignment="1" applyProtection="1">
      <alignment horizontal="center" vertical="center"/>
    </xf>
    <xf numFmtId="0" fontId="25" fillId="0" borderId="72" xfId="50" applyFont="1" applyBorder="1" applyAlignment="1" applyProtection="1">
      <alignment horizontal="center" vertical="center"/>
    </xf>
    <xf numFmtId="0" fontId="26" fillId="0" borderId="67" xfId="50" applyFont="1" applyBorder="1" applyAlignment="1" applyProtection="1">
      <alignment horizontal="right" vertical="center"/>
    </xf>
    <xf numFmtId="0" fontId="26" fillId="0" borderId="70" xfId="50" applyFont="1" applyBorder="1" applyAlignment="1" applyProtection="1">
      <alignment horizontal="right" vertical="center"/>
    </xf>
    <xf numFmtId="0" fontId="26" fillId="0" borderId="71" xfId="50" applyFont="1" applyBorder="1" applyAlignment="1" applyProtection="1">
      <alignment horizontal="right" vertical="center"/>
    </xf>
    <xf numFmtId="0" fontId="25" fillId="0" borderId="69" xfId="50" applyFont="1" applyBorder="1" applyAlignment="1" applyProtection="1">
      <alignment horizontal="center" vertical="center" wrapText="1"/>
    </xf>
    <xf numFmtId="0" fontId="25" fillId="0" borderId="25" xfId="50" applyFont="1" applyBorder="1" applyAlignment="1" applyProtection="1">
      <alignment horizontal="justify" vertical="center" wrapText="1"/>
    </xf>
    <xf numFmtId="0" fontId="25" fillId="0" borderId="26" xfId="50" applyFont="1" applyBorder="1" applyAlignment="1" applyProtection="1">
      <alignment horizontal="justify" vertical="center" wrapText="1"/>
    </xf>
    <xf numFmtId="0" fontId="25" fillId="0" borderId="27" xfId="50" applyFont="1" applyBorder="1" applyAlignment="1" applyProtection="1">
      <alignment horizontal="justify" vertical="center" wrapText="1"/>
    </xf>
    <xf numFmtId="0" fontId="25" fillId="0" borderId="41" xfId="50" applyFont="1" applyBorder="1" applyAlignment="1" applyProtection="1">
      <alignment horizontal="justify" vertical="center" wrapText="1"/>
    </xf>
    <xf numFmtId="0" fontId="25" fillId="0" borderId="19" xfId="50" applyFont="1" applyBorder="1" applyAlignment="1" applyProtection="1">
      <alignment horizontal="justify" vertical="center" wrapText="1"/>
    </xf>
    <xf numFmtId="0" fontId="25" fillId="0" borderId="28" xfId="50" applyFont="1" applyBorder="1" applyAlignment="1" applyProtection="1">
      <alignment horizontal="justify" vertical="center" wrapText="1"/>
    </xf>
    <xf numFmtId="0" fontId="25" fillId="28" borderId="15" xfId="50" applyFont="1" applyFill="1" applyBorder="1" applyAlignment="1" applyProtection="1">
      <alignment horizontal="center" vertical="center"/>
    </xf>
    <xf numFmtId="0" fontId="25" fillId="28" borderId="22" xfId="50" applyFont="1" applyFill="1" applyBorder="1" applyAlignment="1" applyProtection="1">
      <alignment horizontal="center" vertical="center"/>
    </xf>
    <xf numFmtId="168" fontId="25" fillId="29" borderId="15" xfId="31" applyNumberFormat="1" applyFont="1" applyFill="1" applyBorder="1" applyAlignment="1" applyProtection="1">
      <alignment horizontal="center" vertical="center"/>
    </xf>
    <xf numFmtId="168" fontId="25" fillId="29" borderId="22" xfId="31" applyNumberFormat="1" applyFont="1" applyFill="1" applyBorder="1" applyAlignment="1" applyProtection="1">
      <alignment horizontal="center" vertical="center"/>
    </xf>
    <xf numFmtId="14" fontId="25" fillId="30" borderId="15" xfId="50" applyNumberFormat="1" applyFont="1" applyFill="1" applyBorder="1" applyAlignment="1" applyProtection="1">
      <alignment horizontal="center" vertical="center"/>
    </xf>
    <xf numFmtId="14" fontId="25" fillId="30" borderId="22" xfId="50" applyNumberFormat="1" applyFont="1" applyFill="1" applyBorder="1" applyAlignment="1" applyProtection="1">
      <alignment horizontal="center" vertical="center"/>
    </xf>
    <xf numFmtId="0" fontId="25" fillId="27" borderId="12" xfId="50" applyFont="1" applyFill="1" applyBorder="1" applyAlignment="1" applyProtection="1">
      <alignment horizontal="center" vertical="center"/>
    </xf>
    <xf numFmtId="0" fontId="25" fillId="27" borderId="71" xfId="50" applyFont="1" applyFill="1" applyBorder="1" applyAlignment="1" applyProtection="1">
      <alignment horizontal="center" vertical="center"/>
    </xf>
    <xf numFmtId="0" fontId="25" fillId="27" borderId="66" xfId="50" applyFont="1" applyFill="1" applyBorder="1" applyAlignment="1" applyProtection="1">
      <alignment horizontal="center" vertical="center"/>
    </xf>
    <xf numFmtId="0" fontId="25" fillId="27" borderId="68" xfId="50" applyFont="1" applyFill="1" applyBorder="1" applyAlignment="1" applyProtection="1">
      <alignment horizontal="center" vertical="center"/>
    </xf>
    <xf numFmtId="168" fontId="25" fillId="0" borderId="29" xfId="31" applyNumberFormat="1" applyFont="1" applyBorder="1" applyAlignment="1" applyProtection="1">
      <alignment horizontal="center" vertical="center"/>
    </xf>
    <xf numFmtId="168" fontId="25" fillId="0" borderId="27" xfId="31" applyNumberFormat="1" applyFont="1" applyBorder="1" applyAlignment="1" applyProtection="1">
      <alignment horizontal="center" vertical="center"/>
    </xf>
    <xf numFmtId="0" fontId="25" fillId="0" borderId="30" xfId="50" applyFont="1" applyBorder="1" applyAlignment="1" applyProtection="1">
      <alignment horizontal="center" vertical="center" wrapText="1"/>
    </xf>
    <xf numFmtId="0" fontId="25" fillId="0" borderId="28" xfId="50" applyFont="1" applyBorder="1" applyAlignment="1" applyProtection="1">
      <alignment horizontal="center" vertical="center" wrapText="1"/>
    </xf>
    <xf numFmtId="0" fontId="25" fillId="0" borderId="67" xfId="50" applyFont="1" applyBorder="1" applyAlignment="1" applyProtection="1">
      <alignment horizontal="center" vertical="center" wrapText="1"/>
    </xf>
    <xf numFmtId="0" fontId="25" fillId="31" borderId="66" xfId="50" applyFont="1" applyFill="1" applyBorder="1" applyAlignment="1" applyProtection="1">
      <alignment horizontal="center" vertical="center"/>
    </xf>
    <xf numFmtId="0" fontId="25" fillId="0" borderId="15" xfId="50" applyFont="1" applyBorder="1" applyAlignment="1" applyProtection="1">
      <alignment horizontal="center" vertical="center"/>
    </xf>
    <xf numFmtId="0" fontId="25" fillId="0" borderId="22" xfId="50" applyFont="1" applyBorder="1" applyAlignment="1" applyProtection="1">
      <alignment horizontal="center" vertical="center"/>
    </xf>
    <xf numFmtId="1" fontId="25" fillId="0" borderId="15" xfId="50" applyNumberFormat="1" applyFont="1" applyBorder="1" applyAlignment="1" applyProtection="1">
      <alignment horizontal="center" vertical="center"/>
    </xf>
    <xf numFmtId="1" fontId="25" fillId="0" borderId="22" xfId="50" applyNumberFormat="1" applyFont="1" applyBorder="1" applyAlignment="1" applyProtection="1">
      <alignment horizontal="center" vertical="center"/>
    </xf>
    <xf numFmtId="0" fontId="26" fillId="0" borderId="32" xfId="0" applyFont="1" applyBorder="1" applyAlignment="1" applyProtection="1">
      <alignment horizontal="left" vertical="center"/>
    </xf>
    <xf numFmtId="0" fontId="25" fillId="32" borderId="12" xfId="50" applyFont="1" applyFill="1" applyBorder="1" applyAlignment="1" applyProtection="1">
      <alignment horizontal="right" vertical="center"/>
    </xf>
    <xf numFmtId="0" fontId="25" fillId="32" borderId="71" xfId="50" applyFont="1" applyFill="1" applyBorder="1" applyAlignment="1" applyProtection="1">
      <alignment horizontal="right" vertical="center"/>
    </xf>
    <xf numFmtId="0" fontId="25" fillId="32" borderId="66" xfId="50" applyFont="1" applyFill="1" applyBorder="1" applyAlignment="1" applyProtection="1">
      <alignment horizontal="right" vertical="center"/>
    </xf>
    <xf numFmtId="0" fontId="25" fillId="31" borderId="67" xfId="0" applyFont="1" applyFill="1" applyBorder="1" applyAlignment="1" applyProtection="1">
      <alignment horizontal="left" vertical="center"/>
    </xf>
    <xf numFmtId="0" fontId="25" fillId="31" borderId="70" xfId="0" applyFont="1" applyFill="1" applyBorder="1" applyAlignment="1" applyProtection="1">
      <alignment horizontal="left" vertical="center"/>
    </xf>
    <xf numFmtId="0" fontId="25" fillId="31" borderId="72" xfId="0" applyFont="1" applyFill="1" applyBorder="1" applyAlignment="1" applyProtection="1">
      <alignment horizontal="left" vertical="center"/>
    </xf>
    <xf numFmtId="0" fontId="26" fillId="0" borderId="29" xfId="0" applyFont="1" applyBorder="1" applyAlignment="1" applyProtection="1">
      <alignment horizontal="left" vertical="center"/>
    </xf>
    <xf numFmtId="0" fontId="26" fillId="0" borderId="26" xfId="0" applyFont="1" applyBorder="1" applyAlignment="1" applyProtection="1">
      <alignment horizontal="left" vertical="center"/>
    </xf>
    <xf numFmtId="0" fontId="26" fillId="0" borderId="38" xfId="0" applyFont="1" applyBorder="1" applyAlignment="1" applyProtection="1">
      <alignment horizontal="left" vertical="center"/>
    </xf>
    <xf numFmtId="0" fontId="26" fillId="0" borderId="31" xfId="0" applyFont="1" applyBorder="1" applyAlignment="1" applyProtection="1">
      <alignment horizontal="left" vertical="center"/>
    </xf>
    <xf numFmtId="0" fontId="25" fillId="0" borderId="70" xfId="0" applyFont="1" applyBorder="1" applyAlignment="1" applyProtection="1">
      <alignment horizontal="right" vertical="center"/>
      <protection locked="0"/>
    </xf>
    <xf numFmtId="0" fontId="26" fillId="0" borderId="15" xfId="50" applyFont="1" applyBorder="1" applyAlignment="1" applyProtection="1">
      <alignment vertical="center"/>
    </xf>
    <xf numFmtId="0" fontId="26" fillId="0" borderId="0" xfId="50" applyFont="1" applyBorder="1" applyAlignment="1" applyProtection="1">
      <alignment vertical="center"/>
    </xf>
    <xf numFmtId="0" fontId="25" fillId="32" borderId="67" xfId="50" applyFont="1" applyFill="1" applyBorder="1" applyAlignment="1" applyProtection="1">
      <alignment horizontal="right" vertical="center"/>
    </xf>
    <xf numFmtId="0" fontId="25" fillId="32" borderId="70" xfId="50" applyFont="1" applyFill="1" applyBorder="1" applyAlignment="1" applyProtection="1">
      <alignment horizontal="right" vertical="center"/>
    </xf>
    <xf numFmtId="0" fontId="26" fillId="0" borderId="29" xfId="50" applyFont="1" applyBorder="1" applyAlignment="1" applyProtection="1">
      <alignment vertical="center"/>
    </xf>
    <xf numFmtId="0" fontId="26" fillId="0" borderId="26" xfId="50" applyFont="1" applyBorder="1" applyAlignment="1" applyProtection="1">
      <alignment vertical="center"/>
    </xf>
    <xf numFmtId="0" fontId="26" fillId="0" borderId="29" xfId="50" applyFont="1" applyBorder="1" applyAlignment="1" applyProtection="1">
      <alignment horizontal="left" vertical="center"/>
    </xf>
    <xf numFmtId="0" fontId="26" fillId="0" borderId="26" xfId="50" applyFont="1" applyBorder="1" applyAlignment="1" applyProtection="1">
      <alignment horizontal="left" vertical="center"/>
    </xf>
    <xf numFmtId="0" fontId="25" fillId="33" borderId="25" xfId="50" applyFont="1" applyFill="1" applyBorder="1" applyAlignment="1" applyProtection="1">
      <alignment horizontal="left" vertical="center"/>
    </xf>
    <xf numFmtId="0" fontId="25" fillId="33" borderId="26" xfId="50" applyFont="1" applyFill="1" applyBorder="1" applyAlignment="1" applyProtection="1">
      <alignment horizontal="left" vertical="center"/>
    </xf>
    <xf numFmtId="0" fontId="25" fillId="33" borderId="21" xfId="50" applyFont="1" applyFill="1" applyBorder="1" applyAlignment="1" applyProtection="1">
      <alignment horizontal="left" vertical="center"/>
    </xf>
    <xf numFmtId="0" fontId="25" fillId="33" borderId="0" xfId="50" applyFont="1" applyFill="1" applyBorder="1" applyAlignment="1" applyProtection="1">
      <alignment horizontal="left" vertical="center"/>
    </xf>
    <xf numFmtId="0" fontId="25" fillId="33" borderId="16" xfId="50" applyFont="1" applyFill="1" applyBorder="1" applyAlignment="1" applyProtection="1">
      <alignment horizontal="left" vertical="center"/>
    </xf>
    <xf numFmtId="0" fontId="25" fillId="32" borderId="61" xfId="50" applyFont="1" applyFill="1" applyBorder="1" applyAlignment="1" applyProtection="1">
      <alignment horizontal="right" vertical="center"/>
    </xf>
    <xf numFmtId="0" fontId="25" fillId="32" borderId="62" xfId="50" applyFont="1" applyFill="1" applyBorder="1" applyAlignment="1" applyProtection="1">
      <alignment horizontal="right" vertical="center"/>
    </xf>
    <xf numFmtId="0" fontId="25" fillId="32" borderId="63" xfId="50" applyFont="1" applyFill="1" applyBorder="1" applyAlignment="1" applyProtection="1">
      <alignment horizontal="right" vertical="center"/>
    </xf>
    <xf numFmtId="0" fontId="25" fillId="27" borderId="13" xfId="50" applyFont="1" applyFill="1" applyBorder="1" applyAlignment="1" applyProtection="1">
      <alignment horizontal="center" vertical="center"/>
    </xf>
    <xf numFmtId="0" fontId="25" fillId="27" borderId="14" xfId="50" applyFont="1" applyFill="1" applyBorder="1" applyAlignment="1" applyProtection="1">
      <alignment horizontal="center" vertical="center"/>
    </xf>
    <xf numFmtId="0" fontId="25" fillId="27" borderId="11" xfId="50" applyFont="1" applyFill="1" applyBorder="1" applyAlignment="1" applyProtection="1">
      <alignment horizontal="center" vertical="center"/>
    </xf>
    <xf numFmtId="0" fontId="25" fillId="27" borderId="56" xfId="50" applyFont="1" applyFill="1" applyBorder="1" applyAlignment="1" applyProtection="1">
      <alignment horizontal="center" vertical="center"/>
    </xf>
    <xf numFmtId="0" fontId="40" fillId="0" borderId="15" xfId="0" applyFont="1" applyBorder="1" applyAlignment="1" applyProtection="1">
      <alignment horizontal="left" vertical="center"/>
    </xf>
    <xf numFmtId="0" fontId="40" fillId="0" borderId="0" xfId="0" applyFont="1" applyBorder="1" applyAlignment="1" applyProtection="1">
      <alignment horizontal="left" vertical="center"/>
    </xf>
    <xf numFmtId="0" fontId="26" fillId="0" borderId="30" xfId="50" applyFont="1" applyBorder="1" applyAlignment="1" applyProtection="1">
      <alignment horizontal="left" vertical="center"/>
    </xf>
    <xf numFmtId="0" fontId="26" fillId="0" borderId="19" xfId="50" applyFont="1" applyBorder="1" applyAlignment="1" applyProtection="1">
      <alignment horizontal="left" vertical="center"/>
    </xf>
    <xf numFmtId="0" fontId="40" fillId="0" borderId="29" xfId="0" applyFont="1" applyBorder="1" applyAlignment="1" applyProtection="1">
      <alignment horizontal="left" vertical="center"/>
    </xf>
    <xf numFmtId="0" fontId="40" fillId="0" borderId="26" xfId="0" applyFont="1" applyBorder="1" applyAlignment="1" applyProtection="1">
      <alignment horizontal="left" vertical="center"/>
    </xf>
    <xf numFmtId="0" fontId="25" fillId="31" borderId="67" xfId="50" applyFont="1" applyFill="1" applyBorder="1" applyAlignment="1" applyProtection="1">
      <alignment horizontal="left" vertical="center"/>
    </xf>
    <xf numFmtId="0" fontId="25" fillId="31" borderId="70" xfId="50" applyFont="1" applyFill="1" applyBorder="1" applyAlignment="1" applyProtection="1">
      <alignment horizontal="left" vertical="center"/>
    </xf>
    <xf numFmtId="0" fontId="25" fillId="31" borderId="72" xfId="50" applyFont="1" applyFill="1" applyBorder="1" applyAlignment="1" applyProtection="1">
      <alignment horizontal="left" vertical="center"/>
    </xf>
    <xf numFmtId="0" fontId="25" fillId="32" borderId="12" xfId="0" applyFont="1" applyFill="1" applyBorder="1" applyAlignment="1" applyProtection="1">
      <alignment horizontal="right" vertical="center"/>
    </xf>
    <xf numFmtId="0" fontId="25" fillId="33" borderId="41" xfId="50" applyFont="1" applyFill="1" applyBorder="1" applyAlignment="1" applyProtection="1">
      <alignment horizontal="left" vertical="center"/>
    </xf>
    <xf numFmtId="0" fontId="25" fillId="33" borderId="19" xfId="50" applyFont="1" applyFill="1" applyBorder="1" applyAlignment="1" applyProtection="1">
      <alignment horizontal="left" vertical="center"/>
    </xf>
    <xf numFmtId="0" fontId="26" fillId="0" borderId="69" xfId="50" applyFont="1" applyBorder="1" applyAlignment="1" applyProtection="1">
      <alignment horizontal="left" vertical="center"/>
    </xf>
    <xf numFmtId="0" fontId="26" fillId="0" borderId="70" xfId="50" applyFont="1" applyBorder="1" applyAlignment="1" applyProtection="1">
      <alignment horizontal="left" vertical="center"/>
    </xf>
    <xf numFmtId="0" fontId="26" fillId="0" borderId="71" xfId="50" applyFont="1" applyBorder="1" applyAlignment="1" applyProtection="1">
      <alignment horizontal="left" vertical="center"/>
    </xf>
    <xf numFmtId="0" fontId="25" fillId="36" borderId="0" xfId="50" applyFont="1" applyFill="1" applyBorder="1" applyAlignment="1" applyProtection="1">
      <alignment horizontal="left" vertical="center"/>
    </xf>
    <xf numFmtId="0" fontId="25" fillId="36" borderId="23" xfId="50" applyFont="1" applyFill="1" applyBorder="1" applyAlignment="1" applyProtection="1">
      <alignment horizontal="left" vertical="center"/>
    </xf>
    <xf numFmtId="0" fontId="25" fillId="33" borderId="21" xfId="50" applyFont="1" applyFill="1" applyBorder="1" applyAlignment="1" applyProtection="1">
      <alignment horizontal="right" vertical="center"/>
    </xf>
    <xf numFmtId="0" fontId="25" fillId="33" borderId="0" xfId="50" applyFont="1" applyFill="1" applyBorder="1" applyAlignment="1" applyProtection="1">
      <alignment horizontal="right" vertical="center"/>
    </xf>
    <xf numFmtId="0" fontId="25" fillId="33" borderId="16" xfId="50" applyFont="1" applyFill="1" applyBorder="1" applyAlignment="1" applyProtection="1">
      <alignment horizontal="right" vertical="center"/>
    </xf>
    <xf numFmtId="0" fontId="25" fillId="33" borderId="42" xfId="50" applyFont="1" applyFill="1" applyBorder="1" applyAlignment="1" applyProtection="1">
      <alignment horizontal="left" vertical="center"/>
    </xf>
    <xf numFmtId="0" fontId="25" fillId="35" borderId="67" xfId="50" applyFont="1" applyFill="1" applyBorder="1" applyAlignment="1" applyProtection="1">
      <alignment horizontal="center" vertical="center"/>
    </xf>
    <xf numFmtId="0" fontId="25" fillId="35" borderId="70" xfId="50" applyFont="1" applyFill="1" applyBorder="1" applyAlignment="1" applyProtection="1">
      <alignment horizontal="center" vertical="center"/>
    </xf>
    <xf numFmtId="0" fontId="25" fillId="35" borderId="72" xfId="50" applyFont="1" applyFill="1" applyBorder="1" applyAlignment="1" applyProtection="1">
      <alignment horizontal="center" vertical="center"/>
    </xf>
    <xf numFmtId="0" fontId="25" fillId="0" borderId="15" xfId="50" applyFont="1" applyBorder="1" applyAlignment="1" applyProtection="1">
      <alignment horizontal="left" vertical="center"/>
    </xf>
    <xf numFmtId="0" fontId="25" fillId="0" borderId="0" xfId="50" applyFont="1" applyBorder="1" applyAlignment="1" applyProtection="1">
      <alignment horizontal="left" vertical="center"/>
    </xf>
    <xf numFmtId="0" fontId="25" fillId="0" borderId="30" xfId="50" applyFont="1" applyBorder="1" applyAlignment="1" applyProtection="1">
      <alignment horizontal="right" vertical="center"/>
    </xf>
    <xf numFmtId="0" fontId="25" fillId="0" borderId="19" xfId="50" applyFont="1" applyBorder="1" applyAlignment="1" applyProtection="1">
      <alignment horizontal="right" vertical="center"/>
    </xf>
    <xf numFmtId="0" fontId="25" fillId="33" borderId="38" xfId="50" applyFont="1" applyFill="1" applyBorder="1" applyAlignment="1" applyProtection="1">
      <alignment horizontal="left" vertical="center"/>
    </xf>
    <xf numFmtId="0" fontId="30" fillId="0" borderId="0" xfId="0" applyFont="1" applyAlignment="1" applyProtection="1">
      <alignment horizontal="center" vertical="center"/>
    </xf>
    <xf numFmtId="0" fontId="36" fillId="42" borderId="73" xfId="0" applyFont="1" applyFill="1" applyBorder="1" applyAlignment="1" applyProtection="1">
      <alignment horizontal="center" vertical="center"/>
    </xf>
    <xf numFmtId="0" fontId="36" fillId="42" borderId="74" xfId="0" applyFont="1" applyFill="1" applyBorder="1" applyAlignment="1" applyProtection="1">
      <alignment horizontal="center" vertical="center"/>
    </xf>
    <xf numFmtId="0" fontId="36" fillId="42" borderId="75" xfId="0" applyFont="1" applyFill="1" applyBorder="1" applyAlignment="1" applyProtection="1">
      <alignment horizontal="center" vertical="center"/>
    </xf>
    <xf numFmtId="0" fontId="29" fillId="0" borderId="52" xfId="0" applyFont="1" applyBorder="1" applyAlignment="1" applyProtection="1">
      <alignment horizontal="center" vertical="center" wrapText="1"/>
    </xf>
    <xf numFmtId="0" fontId="29" fillId="0" borderId="49" xfId="0" applyFont="1" applyBorder="1" applyAlignment="1" applyProtection="1">
      <alignment horizontal="center" vertical="center" wrapText="1"/>
    </xf>
    <xf numFmtId="0" fontId="29" fillId="0" borderId="57" xfId="0" applyFont="1" applyBorder="1" applyAlignment="1" applyProtection="1">
      <alignment horizontal="center" vertical="center" wrapText="1"/>
    </xf>
    <xf numFmtId="0" fontId="29" fillId="39" borderId="60" xfId="50" applyFont="1" applyFill="1" applyBorder="1" applyAlignment="1" applyProtection="1">
      <alignment horizontal="center" vertical="center"/>
    </xf>
    <xf numFmtId="0" fontId="29" fillId="39" borderId="23" xfId="50" applyFont="1" applyFill="1" applyBorder="1" applyAlignment="1" applyProtection="1">
      <alignment horizontal="center" vertical="center"/>
    </xf>
    <xf numFmtId="0" fontId="29" fillId="39" borderId="24" xfId="50" applyFont="1" applyFill="1" applyBorder="1" applyAlignment="1" applyProtection="1">
      <alignment horizontal="center" vertical="center"/>
    </xf>
    <xf numFmtId="0" fontId="31" fillId="0" borderId="46" xfId="33" applyFont="1" applyBorder="1" applyAlignment="1">
      <alignment horizontal="center" vertical="center" wrapText="1"/>
    </xf>
    <xf numFmtId="0" fontId="31" fillId="0" borderId="48" xfId="33" applyFont="1" applyBorder="1" applyAlignment="1">
      <alignment horizontal="center" vertical="center" wrapText="1"/>
    </xf>
    <xf numFmtId="0" fontId="31" fillId="0" borderId="47" xfId="33" applyFont="1" applyBorder="1" applyAlignment="1">
      <alignment horizontal="center" vertical="center" wrapText="1"/>
    </xf>
    <xf numFmtId="0" fontId="25" fillId="0" borderId="17"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3" fontId="29" fillId="41" borderId="67" xfId="46" applyNumberFormat="1" applyFont="1" applyFill="1" applyBorder="1" applyAlignment="1" applyProtection="1">
      <alignment horizontal="center" vertical="center"/>
    </xf>
    <xf numFmtId="3" fontId="29" fillId="41" borderId="70" xfId="46" applyNumberFormat="1" applyFont="1" applyFill="1" applyBorder="1" applyAlignment="1" applyProtection="1">
      <alignment horizontal="center" vertical="center"/>
    </xf>
    <xf numFmtId="3" fontId="29" fillId="41" borderId="71" xfId="46" applyNumberFormat="1" applyFont="1" applyFill="1" applyBorder="1" applyAlignment="1" applyProtection="1">
      <alignment horizontal="center" vertical="center"/>
    </xf>
  </cellXfs>
  <cellStyles count="64">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Incorreto" xfId="30" builtinId="27" customBuiltin="1"/>
    <cellStyle name="Moeda 2" xfId="47"/>
    <cellStyle name="Moeda 3" xfId="31"/>
    <cellStyle name="Moeda 4" xfId="59"/>
    <cellStyle name="Moeda_ITEM 1 - COLETA" xfId="46"/>
    <cellStyle name="Neutra" xfId="32" builtinId="28" customBuiltin="1"/>
    <cellStyle name="Normal" xfId="0" builtinId="0"/>
    <cellStyle name="Normal 2" xfId="33"/>
    <cellStyle name="Normal 3" xfId="48"/>
    <cellStyle name="Normal 4" xfId="53"/>
    <cellStyle name="Normal 4 2" xfId="56"/>
    <cellStyle name="Normal 4 3" xfId="60"/>
    <cellStyle name="Normal 4 4" xfId="63"/>
    <cellStyle name="Normal 5" xfId="50"/>
    <cellStyle name="Normal 6" xfId="54"/>
    <cellStyle name="Normal 7" xfId="58"/>
    <cellStyle name="Normal 8" xfId="62"/>
    <cellStyle name="Nota" xfId="34" builtinId="10" customBuiltin="1"/>
    <cellStyle name="Porcentagem" xfId="52" builtinId="5"/>
    <cellStyle name="Porcentagem 2" xfId="35"/>
    <cellStyle name="Saída" xfId="36" builtinId="21" customBuiltin="1"/>
    <cellStyle name="TableStyleLight1" xfId="55"/>
    <cellStyle name="Texto de Aviso"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ítulo 4" xfId="43" builtinId="19" customBuiltin="1"/>
    <cellStyle name="Título 5" xfId="44"/>
    <cellStyle name="Total" xfId="45" builtinId="25" customBuiltin="1"/>
    <cellStyle name="Vírgula 2" xfId="49"/>
    <cellStyle name="Vírgula 2 2" xfId="61"/>
    <cellStyle name="Vírgula 3" xfId="51"/>
    <cellStyle name="Vírgula 3 2" xfId="5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EA9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mercial\PROJETOS%20ORIGINAIS%202011\165%20-%20DROGASIL\CFTV%20CPD-SAC\CFTV%20CPD-SAC%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pamentos e material"/>
      <sheetName val="Infra"/>
      <sheetName val="EQUIPAMENTOS - ALARME"/>
      <sheetName val="MÃO DE OBRA "/>
      <sheetName val="Soma Total"/>
      <sheetName val="COC LOCAÇÃO"/>
      <sheetName val="Petição1"/>
      <sheetName val="SAÍDA DE MATERIAS"/>
    </sheetNames>
    <sheetDataSet>
      <sheetData sheetId="0"/>
      <sheetData sheetId="1"/>
      <sheetData sheetId="2"/>
      <sheetData sheetId="3"/>
      <sheetData sheetId="4"/>
      <sheetData sheetId="5"/>
      <sheetData sheetId="6">
        <row r="13">
          <cell r="E13">
            <v>314</v>
          </cell>
        </row>
      </sheetData>
      <sheetData sheetId="7"/>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view="pageBreakPreview" topLeftCell="A14" zoomScaleNormal="100" zoomScaleSheetLayoutView="100" workbookViewId="0">
      <selection activeCell="I19" sqref="I19"/>
    </sheetView>
  </sheetViews>
  <sheetFormatPr defaultColWidth="9.140625" defaultRowHeight="12.75" x14ac:dyDescent="0.2"/>
  <cols>
    <col min="1" max="1" width="36.7109375" style="98" customWidth="1"/>
    <col min="2" max="2" width="98.5703125" style="100" customWidth="1"/>
    <col min="3" max="9" width="9.140625" style="100"/>
    <col min="10" max="10" width="15.85546875" style="100" customWidth="1"/>
    <col min="11" max="16384" width="9.140625" style="100"/>
  </cols>
  <sheetData>
    <row r="1" spans="1:2" ht="12.75" customHeight="1" x14ac:dyDescent="0.2">
      <c r="A1" s="259" t="s">
        <v>179</v>
      </c>
      <c r="B1" s="260"/>
    </row>
    <row r="2" spans="1:2" ht="13.5" thickBot="1" x14ac:dyDescent="0.25">
      <c r="A2" s="261"/>
      <c r="B2" s="262"/>
    </row>
    <row r="3" spans="1:2" ht="121.5" x14ac:dyDescent="0.2">
      <c r="A3" s="263" t="s">
        <v>180</v>
      </c>
      <c r="B3" s="129" t="s">
        <v>197</v>
      </c>
    </row>
    <row r="4" spans="1:2" ht="30" x14ac:dyDescent="0.2">
      <c r="A4" s="264"/>
      <c r="B4" s="129" t="s">
        <v>181</v>
      </c>
    </row>
    <row r="5" spans="1:2" ht="60" x14ac:dyDescent="0.2">
      <c r="A5" s="264"/>
      <c r="B5" s="129" t="s">
        <v>182</v>
      </c>
    </row>
    <row r="6" spans="1:2" ht="45" x14ac:dyDescent="0.2">
      <c r="A6" s="264"/>
      <c r="B6" s="129" t="s">
        <v>183</v>
      </c>
    </row>
    <row r="7" spans="1:2" ht="15.75" customHeight="1" x14ac:dyDescent="0.2">
      <c r="A7" s="265" t="s">
        <v>198</v>
      </c>
      <c r="B7" s="266" t="s">
        <v>184</v>
      </c>
    </row>
    <row r="8" spans="1:2" ht="45" customHeight="1" x14ac:dyDescent="0.2">
      <c r="A8" s="263"/>
      <c r="B8" s="266"/>
    </row>
    <row r="9" spans="1:2" ht="31.5" x14ac:dyDescent="0.2">
      <c r="A9" s="209" t="s">
        <v>199</v>
      </c>
      <c r="B9" s="212" t="s">
        <v>200</v>
      </c>
    </row>
    <row r="10" spans="1:2" ht="45" x14ac:dyDescent="0.2">
      <c r="A10" s="209" t="s">
        <v>201</v>
      </c>
      <c r="B10" s="212" t="s">
        <v>202</v>
      </c>
    </row>
    <row r="11" spans="1:2" ht="165.75" x14ac:dyDescent="0.2">
      <c r="A11" s="209" t="s">
        <v>203</v>
      </c>
      <c r="B11" s="212" t="s">
        <v>204</v>
      </c>
    </row>
    <row r="12" spans="1:2" ht="45" x14ac:dyDescent="0.2">
      <c r="A12" s="209" t="s">
        <v>185</v>
      </c>
      <c r="B12" s="212" t="s">
        <v>186</v>
      </c>
    </row>
    <row r="13" spans="1:2" ht="38.25" customHeight="1" x14ac:dyDescent="0.2">
      <c r="A13" s="267" t="s">
        <v>2</v>
      </c>
      <c r="B13" s="268" t="s">
        <v>279</v>
      </c>
    </row>
    <row r="14" spans="1:2" ht="45.75" customHeight="1" x14ac:dyDescent="0.2">
      <c r="A14" s="267"/>
      <c r="B14" s="269"/>
    </row>
    <row r="15" spans="1:2" ht="31.5" x14ac:dyDescent="0.2">
      <c r="A15" s="130" t="s">
        <v>205</v>
      </c>
      <c r="B15" s="213" t="s">
        <v>206</v>
      </c>
    </row>
    <row r="16" spans="1:2" ht="45" x14ac:dyDescent="0.2">
      <c r="A16" s="131" t="s">
        <v>187</v>
      </c>
      <c r="B16" s="132" t="s">
        <v>188</v>
      </c>
    </row>
    <row r="17" spans="1:10" ht="90.75" x14ac:dyDescent="0.2">
      <c r="A17" s="208" t="s">
        <v>169</v>
      </c>
      <c r="B17" s="133" t="s">
        <v>207</v>
      </c>
    </row>
    <row r="18" spans="1:10" ht="61.5" thickBot="1" x14ac:dyDescent="0.25">
      <c r="A18" s="216" t="s">
        <v>189</v>
      </c>
      <c r="B18" s="217" t="s">
        <v>208</v>
      </c>
      <c r="C18" s="97"/>
      <c r="D18" s="97"/>
      <c r="E18" s="97"/>
      <c r="F18" s="97"/>
      <c r="G18" s="97"/>
      <c r="H18" s="97"/>
      <c r="I18" s="101"/>
      <c r="J18" s="101"/>
    </row>
    <row r="19" spans="1:10" ht="30" x14ac:dyDescent="0.2">
      <c r="A19" s="218" t="s">
        <v>168</v>
      </c>
      <c r="B19" s="219" t="s">
        <v>195</v>
      </c>
    </row>
    <row r="20" spans="1:10" ht="90.75" x14ac:dyDescent="0.2">
      <c r="A20" s="209" t="s">
        <v>130</v>
      </c>
      <c r="B20" s="211" t="s">
        <v>209</v>
      </c>
    </row>
    <row r="21" spans="1:10" ht="150" x14ac:dyDescent="0.2">
      <c r="A21" s="134" t="s">
        <v>170</v>
      </c>
      <c r="B21" s="135" t="s">
        <v>210</v>
      </c>
    </row>
    <row r="22" spans="1:10" ht="135" x14ac:dyDescent="0.2">
      <c r="A22" s="210" t="s">
        <v>171</v>
      </c>
      <c r="B22" s="136" t="s">
        <v>190</v>
      </c>
    </row>
    <row r="23" spans="1:10" ht="150" x14ac:dyDescent="0.2">
      <c r="A23" s="210" t="s">
        <v>191</v>
      </c>
      <c r="B23" s="136" t="s">
        <v>192</v>
      </c>
    </row>
    <row r="24" spans="1:10" ht="47.25" x14ac:dyDescent="0.2">
      <c r="A24" s="134" t="s">
        <v>211</v>
      </c>
      <c r="B24" s="137" t="s">
        <v>212</v>
      </c>
    </row>
    <row r="25" spans="1:10" x14ac:dyDescent="0.2">
      <c r="A25" s="251" t="s">
        <v>193</v>
      </c>
      <c r="B25" s="252"/>
    </row>
    <row r="26" spans="1:10" x14ac:dyDescent="0.2">
      <c r="A26" s="253"/>
      <c r="B26" s="254"/>
    </row>
    <row r="27" spans="1:10" x14ac:dyDescent="0.2">
      <c r="A27" s="255" t="s">
        <v>213</v>
      </c>
      <c r="B27" s="256"/>
    </row>
    <row r="28" spans="1:10" x14ac:dyDescent="0.2">
      <c r="A28" s="255"/>
      <c r="B28" s="256"/>
    </row>
    <row r="29" spans="1:10" x14ac:dyDescent="0.2">
      <c r="A29" s="255"/>
      <c r="B29" s="256"/>
    </row>
    <row r="30" spans="1:10" x14ac:dyDescent="0.2">
      <c r="A30" s="255"/>
      <c r="B30" s="256"/>
    </row>
    <row r="31" spans="1:10" x14ac:dyDescent="0.2">
      <c r="A31" s="255"/>
      <c r="B31" s="256"/>
    </row>
    <row r="32" spans="1:10" x14ac:dyDescent="0.2">
      <c r="A32" s="255"/>
      <c r="B32" s="256"/>
    </row>
    <row r="33" spans="1:2" x14ac:dyDescent="0.2">
      <c r="A33" s="255"/>
      <c r="B33" s="256"/>
    </row>
    <row r="34" spans="1:2" x14ac:dyDescent="0.2">
      <c r="A34" s="255"/>
      <c r="B34" s="256"/>
    </row>
    <row r="35" spans="1:2" x14ac:dyDescent="0.2">
      <c r="A35" s="255"/>
      <c r="B35" s="256"/>
    </row>
    <row r="36" spans="1:2" x14ac:dyDescent="0.2">
      <c r="A36" s="255"/>
      <c r="B36" s="256"/>
    </row>
    <row r="37" spans="1:2" x14ac:dyDescent="0.2">
      <c r="A37" s="255"/>
      <c r="B37" s="256"/>
    </row>
    <row r="38" spans="1:2" ht="13.5" thickBot="1" x14ac:dyDescent="0.25">
      <c r="A38" s="257"/>
      <c r="B38" s="258"/>
    </row>
  </sheetData>
  <mergeCells count="8">
    <mergeCell ref="A25:B26"/>
    <mergeCell ref="A27:B38"/>
    <mergeCell ref="A1:B2"/>
    <mergeCell ref="A3:A6"/>
    <mergeCell ref="A7:A8"/>
    <mergeCell ref="B7:B8"/>
    <mergeCell ref="A13:A14"/>
    <mergeCell ref="B13:B14"/>
  </mergeCells>
  <printOptions horizontalCentered="1" verticalCentered="1"/>
  <pageMargins left="0.51181102362204722" right="0.51181102362204722" top="1.3779527559055118" bottom="0.78740157480314965" header="1.1023622047244095" footer="0.51181102362204722"/>
  <pageSetup paperSize="9" scale="63" orientation="portrait" r:id="rId1"/>
  <headerFooter>
    <oddHeader>&amp;RPlanilha MODELO</oddHeader>
    <oddFooter>&amp;C&amp;A - Pg.&amp;P</oddFooter>
  </headerFooter>
  <rowBreaks count="1" manualBreakCount="1">
    <brk id="1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82"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x14ac:dyDescent="0.2">
      <c r="A6" s="354" t="s">
        <v>20</v>
      </c>
      <c r="B6" s="355"/>
      <c r="C6" s="355"/>
      <c r="D6" s="355"/>
      <c r="E6" s="356"/>
      <c r="F6" s="357"/>
      <c r="G6" s="358"/>
    </row>
    <row r="7" spans="1:8" ht="14.1" customHeight="1" x14ac:dyDescent="0.2">
      <c r="A7" s="354" t="s">
        <v>11</v>
      </c>
      <c r="B7" s="355"/>
      <c r="C7" s="355"/>
      <c r="D7" s="355"/>
      <c r="E7" s="356"/>
      <c r="F7" s="370" t="s">
        <v>230</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218</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215</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3</v>
      </c>
      <c r="G22" s="396"/>
    </row>
    <row r="23" spans="1:8" ht="12.75" customHeight="1" x14ac:dyDescent="0.2">
      <c r="A23" s="354" t="s">
        <v>29</v>
      </c>
      <c r="B23" s="355"/>
      <c r="C23" s="355"/>
      <c r="D23" s="355"/>
      <c r="E23" s="356"/>
      <c r="F23" s="389" t="s">
        <v>158</v>
      </c>
      <c r="G23" s="390"/>
    </row>
    <row r="24" spans="1:8" ht="12.75" customHeight="1" x14ac:dyDescent="0.2">
      <c r="A24" s="391" t="s">
        <v>226</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ROUND(F18*F28,2)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v>
      </c>
      <c r="G30" s="4">
        <f>ROUND(G27*F30,2)</f>
        <v>0</v>
      </c>
      <c r="H30" s="5"/>
    </row>
    <row r="31" spans="1:8" x14ac:dyDescent="0.2">
      <c r="A31" s="63" t="s">
        <v>36</v>
      </c>
      <c r="B31" s="359" t="s">
        <v>37</v>
      </c>
      <c r="C31" s="360"/>
      <c r="D31" s="360"/>
      <c r="E31" s="361"/>
      <c r="F31" s="64">
        <f>ROUND((ROUND((0*15.22),2)/52.5)*60,2)</f>
        <v>0</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102"/>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v>30.44</v>
      </c>
      <c r="G52" s="18">
        <f>IF(ROUND((E52*F52)-(G27*0.06),2)&lt;0,0,ROUND((E52*F52)-(G27*0.06),2))</f>
        <v>0</v>
      </c>
      <c r="H52" s="6"/>
    </row>
    <row r="53" spans="1:8" x14ac:dyDescent="0.2">
      <c r="A53" s="7" t="s">
        <v>59</v>
      </c>
      <c r="B53" s="409" t="s">
        <v>60</v>
      </c>
      <c r="C53" s="410"/>
      <c r="D53" s="410"/>
      <c r="E53" s="19">
        <f>(ROUND(37*0.82,2))*0</f>
        <v>0</v>
      </c>
      <c r="F53" s="20">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v>0</v>
      </c>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Diversos'!K23</f>
        <v>0</v>
      </c>
      <c r="F106" s="35">
        <v>1</v>
      </c>
      <c r="G106" s="4">
        <f>ROUND(SUM(C106:E106),2)*F106</f>
        <v>0</v>
      </c>
      <c r="H106" s="6"/>
    </row>
    <row r="107" spans="1:8" s="62" customFormat="1" x14ac:dyDescent="0.2">
      <c r="A107" s="67" t="s">
        <v>33</v>
      </c>
      <c r="B107" s="214" t="s">
        <v>292</v>
      </c>
      <c r="C107" s="74"/>
      <c r="D107" s="74"/>
      <c r="E107" s="75">
        <f>'Insumos Diversos'!K33</f>
        <v>0</v>
      </c>
      <c r="F107" s="77">
        <v>1</v>
      </c>
      <c r="G107" s="4">
        <f>ROUND((E107*F107),2)</f>
        <v>0</v>
      </c>
      <c r="H107" s="66"/>
    </row>
    <row r="108" spans="1:8" s="62" customFormat="1" x14ac:dyDescent="0.2">
      <c r="A108" s="67" t="s">
        <v>34</v>
      </c>
      <c r="B108" s="214" t="s">
        <v>293</v>
      </c>
      <c r="C108" s="74"/>
      <c r="D108" s="74"/>
      <c r="E108" s="75">
        <v>0</v>
      </c>
      <c r="F108" s="77">
        <v>1</v>
      </c>
      <c r="G108" s="4">
        <f>ROUND((E108*F108),2)</f>
        <v>0</v>
      </c>
      <c r="H108" s="66"/>
    </row>
    <row r="109" spans="1:8" s="62" customFormat="1" x14ac:dyDescent="0.2">
      <c r="A109" s="67" t="s">
        <v>35</v>
      </c>
      <c r="B109" s="214" t="s">
        <v>259</v>
      </c>
      <c r="C109" s="74"/>
      <c r="D109" s="74"/>
      <c r="E109" s="75">
        <f>'Insumos Diversos'!K54</f>
        <v>0</v>
      </c>
      <c r="F109" s="78">
        <v>1</v>
      </c>
      <c r="G109" s="4">
        <f t="shared" ref="G109:G111" si="4">ROUND((E109*F109),2)</f>
        <v>0</v>
      </c>
      <c r="H109" s="66"/>
    </row>
    <row r="110" spans="1:8" s="62" customFormat="1" x14ac:dyDescent="0.2">
      <c r="A110" s="67" t="s">
        <v>36</v>
      </c>
      <c r="B110" s="214" t="s">
        <v>294</v>
      </c>
      <c r="C110" s="74"/>
      <c r="D110" s="74"/>
      <c r="E110" s="75">
        <f>'Insumos Diversos'!K63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6</v>
      </c>
      <c r="H137" s="6"/>
    </row>
    <row r="138" spans="1:8" s="53" customFormat="1" x14ac:dyDescent="0.2">
      <c r="A138" s="50"/>
      <c r="B138" s="444" t="s">
        <v>4</v>
      </c>
      <c r="C138" s="444"/>
      <c r="D138" s="444"/>
      <c r="E138" s="444"/>
      <c r="F138" s="51">
        <f>F22</f>
        <v>3</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100"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ht="12.75" customHeight="1" x14ac:dyDescent="0.2">
      <c r="A6" s="354" t="s">
        <v>20</v>
      </c>
      <c r="B6" s="355"/>
      <c r="C6" s="355"/>
      <c r="D6" s="355"/>
      <c r="E6" s="356"/>
      <c r="F6" s="357"/>
      <c r="G6" s="358"/>
    </row>
    <row r="7" spans="1:8" ht="14.1" customHeight="1" x14ac:dyDescent="0.2">
      <c r="A7" s="354" t="s">
        <v>11</v>
      </c>
      <c r="B7" s="355"/>
      <c r="C7" s="355"/>
      <c r="D7" s="355"/>
      <c r="E7" s="356"/>
      <c r="F7" s="370" t="s">
        <v>230</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218</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162</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3</v>
      </c>
      <c r="G22" s="396"/>
    </row>
    <row r="23" spans="1:8" ht="12.75" customHeight="1" x14ac:dyDescent="0.2">
      <c r="A23" s="354" t="s">
        <v>29</v>
      </c>
      <c r="B23" s="355"/>
      <c r="C23" s="355"/>
      <c r="D23" s="355"/>
      <c r="E23" s="356"/>
      <c r="F23" s="389" t="s">
        <v>158</v>
      </c>
      <c r="G23" s="390"/>
    </row>
    <row r="24" spans="1:8" ht="12.75" customHeight="1" x14ac:dyDescent="0.2">
      <c r="A24" s="391" t="s">
        <v>227</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ROUND(G27*F28,2)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v>
      </c>
      <c r="G30" s="4">
        <f>ROUND(G27*F30,2)</f>
        <v>0</v>
      </c>
      <c r="H30" s="5"/>
    </row>
    <row r="31" spans="1:8" x14ac:dyDescent="0.2">
      <c r="A31" s="63" t="s">
        <v>36</v>
      </c>
      <c r="B31" s="359" t="s">
        <v>37</v>
      </c>
      <c r="C31" s="360"/>
      <c r="D31" s="360"/>
      <c r="E31" s="361"/>
      <c r="F31" s="64">
        <f>ROUND((ROUND((7*15.22),2)/52.5)*60,2)</f>
        <v>121.76</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113"/>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v>30.44</v>
      </c>
      <c r="G52" s="18">
        <f>IF(ROUND((E52*F52)-(G27*0.06),2)&lt;0,0,ROUND((E52*F52)-(G27*0.06),2))</f>
        <v>0</v>
      </c>
      <c r="H52" s="6"/>
    </row>
    <row r="53" spans="1:8" x14ac:dyDescent="0.2">
      <c r="A53" s="7" t="s">
        <v>59</v>
      </c>
      <c r="B53" s="409" t="s">
        <v>60</v>
      </c>
      <c r="C53" s="410"/>
      <c r="D53" s="410"/>
      <c r="E53" s="19">
        <f>(ROUND(37*0.82,2))*0</f>
        <v>0</v>
      </c>
      <c r="F53" s="20">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Diversos'!K23</f>
        <v>0</v>
      </c>
      <c r="F106" s="35">
        <v>1</v>
      </c>
      <c r="G106" s="4">
        <f>ROUND(SUM(C106:E106),2)*F106</f>
        <v>0</v>
      </c>
      <c r="H106" s="6"/>
    </row>
    <row r="107" spans="1:8" s="62" customFormat="1" x14ac:dyDescent="0.2">
      <c r="A107" s="67" t="s">
        <v>33</v>
      </c>
      <c r="B107" s="214" t="s">
        <v>292</v>
      </c>
      <c r="C107" s="74"/>
      <c r="D107" s="74"/>
      <c r="E107" s="75">
        <f>'Insumos Diversos'!K33</f>
        <v>0</v>
      </c>
      <c r="F107" s="77">
        <v>1</v>
      </c>
      <c r="G107" s="4">
        <f>ROUND((E107*F107),2)</f>
        <v>0</v>
      </c>
      <c r="H107" s="66"/>
    </row>
    <row r="108" spans="1:8" s="62" customFormat="1" x14ac:dyDescent="0.2">
      <c r="A108" s="67" t="s">
        <v>34</v>
      </c>
      <c r="B108" s="214" t="s">
        <v>293</v>
      </c>
      <c r="C108" s="74"/>
      <c r="D108" s="74"/>
      <c r="E108" s="75">
        <v>0</v>
      </c>
      <c r="F108" s="77">
        <v>1</v>
      </c>
      <c r="G108" s="4">
        <f>ROUND((E108*F108),2)</f>
        <v>0</v>
      </c>
      <c r="H108" s="66"/>
    </row>
    <row r="109" spans="1:8" s="62" customFormat="1" x14ac:dyDescent="0.2">
      <c r="A109" s="67" t="s">
        <v>35</v>
      </c>
      <c r="B109" s="214" t="s">
        <v>259</v>
      </c>
      <c r="C109" s="74"/>
      <c r="D109" s="74"/>
      <c r="E109" s="75">
        <f>'Insumos Diversos'!K54</f>
        <v>0</v>
      </c>
      <c r="F109" s="78">
        <v>1</v>
      </c>
      <c r="G109" s="4">
        <f t="shared" ref="G109:G111" si="4">ROUND((E109*F109),2)</f>
        <v>0</v>
      </c>
      <c r="H109" s="66"/>
    </row>
    <row r="110" spans="1:8" s="62" customFormat="1" x14ac:dyDescent="0.2">
      <c r="A110" s="67" t="s">
        <v>36</v>
      </c>
      <c r="B110" s="214" t="s">
        <v>294</v>
      </c>
      <c r="C110" s="74"/>
      <c r="D110" s="74"/>
      <c r="E110" s="75">
        <f>'Insumos Diversos'!K63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6</v>
      </c>
      <c r="H137" s="6"/>
    </row>
    <row r="138" spans="1:8" s="53" customFormat="1" x14ac:dyDescent="0.2">
      <c r="A138" s="50"/>
      <c r="B138" s="444" t="s">
        <v>4</v>
      </c>
      <c r="C138" s="444"/>
      <c r="D138" s="444"/>
      <c r="E138" s="444"/>
      <c r="F138" s="51">
        <f>F22</f>
        <v>3</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113"/>
    </row>
    <row r="147" spans="7:7" x14ac:dyDescent="0.2">
      <c r="G147" s="56"/>
    </row>
  </sheetData>
  <mergeCells count="140">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 ref="F13:G13"/>
    <mergeCell ref="A14:G14"/>
    <mergeCell ref="A15:E15"/>
    <mergeCell ref="F15:G15"/>
    <mergeCell ref="A22:E22"/>
    <mergeCell ref="F22:G22"/>
    <mergeCell ref="A23:E23"/>
    <mergeCell ref="F23:G23"/>
    <mergeCell ref="A24:G24"/>
    <mergeCell ref="A25:G25"/>
    <mergeCell ref="A19:E19"/>
    <mergeCell ref="F19:G19"/>
    <mergeCell ref="A20:E20"/>
    <mergeCell ref="F20:G20"/>
    <mergeCell ref="A21:E21"/>
    <mergeCell ref="F21:G21"/>
    <mergeCell ref="B32:E32"/>
    <mergeCell ref="A33:F33"/>
    <mergeCell ref="A34:G34"/>
    <mergeCell ref="A35:G35"/>
    <mergeCell ref="B36:E36"/>
    <mergeCell ref="B37:E37"/>
    <mergeCell ref="B26:E26"/>
    <mergeCell ref="B27:E27"/>
    <mergeCell ref="B28:E28"/>
    <mergeCell ref="B29:E29"/>
    <mergeCell ref="B31:E31"/>
    <mergeCell ref="B30:E30"/>
    <mergeCell ref="B45:E45"/>
    <mergeCell ref="B46:E46"/>
    <mergeCell ref="B47:E47"/>
    <mergeCell ref="B48:E48"/>
    <mergeCell ref="B49:E49"/>
    <mergeCell ref="A50:E50"/>
    <mergeCell ref="B38:E38"/>
    <mergeCell ref="A40:E40"/>
    <mergeCell ref="A41:G41"/>
    <mergeCell ref="B42:E42"/>
    <mergeCell ref="B43:E43"/>
    <mergeCell ref="B44:E44"/>
    <mergeCell ref="B57:D57"/>
    <mergeCell ref="B58:D58"/>
    <mergeCell ref="B59:D59"/>
    <mergeCell ref="B60:D60"/>
    <mergeCell ref="A61:F61"/>
    <mergeCell ref="A62:G62"/>
    <mergeCell ref="A51:G51"/>
    <mergeCell ref="B52:D52"/>
    <mergeCell ref="B53:D53"/>
    <mergeCell ref="B54:D54"/>
    <mergeCell ref="B55:D55"/>
    <mergeCell ref="B56:D56"/>
    <mergeCell ref="B70:E70"/>
    <mergeCell ref="B71:E71"/>
    <mergeCell ref="B72:E72"/>
    <mergeCell ref="B73:E73"/>
    <mergeCell ref="B74:E74"/>
    <mergeCell ref="A75:E75"/>
    <mergeCell ref="B63:E63"/>
    <mergeCell ref="B64:E64"/>
    <mergeCell ref="B65:F65"/>
    <mergeCell ref="A66:F66"/>
    <mergeCell ref="A67:G67"/>
    <mergeCell ref="B69:E69"/>
    <mergeCell ref="B82:E82"/>
    <mergeCell ref="B83:E83"/>
    <mergeCell ref="A84:E84"/>
    <mergeCell ref="A85:G85"/>
    <mergeCell ref="B86:E86"/>
    <mergeCell ref="B87:E87"/>
    <mergeCell ref="A76:G76"/>
    <mergeCell ref="A77:G77"/>
    <mergeCell ref="B78:E78"/>
    <mergeCell ref="B79:E79"/>
    <mergeCell ref="B80:E80"/>
    <mergeCell ref="B81:E81"/>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116:E116"/>
    <mergeCell ref="B117:E117"/>
    <mergeCell ref="B118:E118"/>
    <mergeCell ref="B119:E119"/>
    <mergeCell ref="B120:E120"/>
    <mergeCell ref="B121:E121"/>
    <mergeCell ref="B102:E102"/>
    <mergeCell ref="B103:E103"/>
    <mergeCell ref="A104:F104"/>
    <mergeCell ref="A105:G105"/>
    <mergeCell ref="A113:F113"/>
    <mergeCell ref="A114:G114"/>
    <mergeCell ref="B122:E122"/>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79"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6" width="13.7109375" style="1" customWidth="1"/>
    <col min="7" max="7" width="15.2851562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x14ac:dyDescent="0.2">
      <c r="A6" s="354" t="s">
        <v>20</v>
      </c>
      <c r="B6" s="355"/>
      <c r="C6" s="355"/>
      <c r="D6" s="355"/>
      <c r="E6" s="356"/>
      <c r="F6" s="357"/>
      <c r="G6" s="358"/>
    </row>
    <row r="7" spans="1:8" ht="14.1" customHeight="1" x14ac:dyDescent="0.2">
      <c r="A7" s="354" t="s">
        <v>11</v>
      </c>
      <c r="B7" s="355"/>
      <c r="C7" s="355"/>
      <c r="D7" s="355"/>
      <c r="E7" s="356"/>
      <c r="F7" s="370" t="s">
        <v>230</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231</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215</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1</v>
      </c>
      <c r="G22" s="396"/>
    </row>
    <row r="23" spans="1:8" ht="12.75" customHeight="1" x14ac:dyDescent="0.2">
      <c r="A23" s="354" t="s">
        <v>29</v>
      </c>
      <c r="B23" s="355"/>
      <c r="C23" s="355"/>
      <c r="D23" s="355"/>
      <c r="E23" s="356"/>
      <c r="F23" s="389" t="s">
        <v>158</v>
      </c>
      <c r="G23" s="390"/>
    </row>
    <row r="24" spans="1:8" ht="12.75" customHeight="1" x14ac:dyDescent="0.2">
      <c r="A24" s="391" t="s">
        <v>226</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ROUND(F18*F28,2)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0.12</v>
      </c>
      <c r="G30" s="4">
        <f>ROUND(G27*F30,2)</f>
        <v>0</v>
      </c>
      <c r="H30" s="5"/>
    </row>
    <row r="31" spans="1:8" x14ac:dyDescent="0.2">
      <c r="A31" s="63" t="s">
        <v>36</v>
      </c>
      <c r="B31" s="359" t="s">
        <v>37</v>
      </c>
      <c r="C31" s="360"/>
      <c r="D31" s="360"/>
      <c r="E31" s="361"/>
      <c r="F31" s="64">
        <f>ROUND((ROUND((0*15.22),2)/52.5)*60,2)</f>
        <v>0</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113"/>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v>30.44</v>
      </c>
      <c r="G52" s="18">
        <f>IF(ROUND((E52*F52)-(G27*0.06),2)&lt;0,0,ROUND((E52*F52)-(G27*0.06),2))</f>
        <v>0</v>
      </c>
      <c r="H52" s="6"/>
    </row>
    <row r="53" spans="1:8" x14ac:dyDescent="0.2">
      <c r="A53" s="7" t="s">
        <v>59</v>
      </c>
      <c r="B53" s="409" t="s">
        <v>60</v>
      </c>
      <c r="C53" s="410"/>
      <c r="D53" s="410"/>
      <c r="E53" s="19">
        <f>(ROUND(37*0.82,2))*0</f>
        <v>0</v>
      </c>
      <c r="F53" s="20">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v>0</v>
      </c>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Diversos'!K23</f>
        <v>0</v>
      </c>
      <c r="F106" s="35">
        <v>1</v>
      </c>
      <c r="G106" s="4">
        <f>ROUND(SUM(C106:E106),2)*F106</f>
        <v>0</v>
      </c>
      <c r="H106" s="6"/>
    </row>
    <row r="107" spans="1:8" s="62" customFormat="1" x14ac:dyDescent="0.2">
      <c r="A107" s="67" t="s">
        <v>33</v>
      </c>
      <c r="B107" s="214" t="s">
        <v>292</v>
      </c>
      <c r="C107" s="74"/>
      <c r="D107" s="74"/>
      <c r="E107" s="75">
        <f>'Insumos Diversos'!K33</f>
        <v>0</v>
      </c>
      <c r="F107" s="77">
        <v>1</v>
      </c>
      <c r="G107" s="4">
        <f>ROUND((E107*F107),2)</f>
        <v>0</v>
      </c>
      <c r="H107" s="66"/>
    </row>
    <row r="108" spans="1:8" s="62" customFormat="1" x14ac:dyDescent="0.2">
      <c r="A108" s="67" t="s">
        <v>34</v>
      </c>
      <c r="B108" s="214" t="s">
        <v>293</v>
      </c>
      <c r="C108" s="74"/>
      <c r="D108" s="74"/>
      <c r="E108" s="75">
        <f>'Insumos Diversos'!K42</f>
        <v>0</v>
      </c>
      <c r="F108" s="77">
        <v>1</v>
      </c>
      <c r="G108" s="4">
        <f>ROUND((E108*F108),2)</f>
        <v>0</v>
      </c>
      <c r="H108" s="66"/>
    </row>
    <row r="109" spans="1:8" s="62" customFormat="1" x14ac:dyDescent="0.2">
      <c r="A109" s="67" t="s">
        <v>35</v>
      </c>
      <c r="B109" s="214" t="s">
        <v>259</v>
      </c>
      <c r="C109" s="74"/>
      <c r="D109" s="74"/>
      <c r="E109" s="75">
        <f>'Insumos Diversos'!K54</f>
        <v>0</v>
      </c>
      <c r="F109" s="78">
        <v>1</v>
      </c>
      <c r="G109" s="4">
        <f t="shared" ref="G109:G111" si="4">ROUND((E109*F109),2)</f>
        <v>0</v>
      </c>
      <c r="H109" s="66"/>
    </row>
    <row r="110" spans="1:8" s="62" customFormat="1" x14ac:dyDescent="0.2">
      <c r="A110" s="67" t="s">
        <v>36</v>
      </c>
      <c r="B110" s="214" t="s">
        <v>294</v>
      </c>
      <c r="C110" s="74"/>
      <c r="D110" s="74"/>
      <c r="E110" s="75">
        <f>'Insumos Diversos'!K63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4" t="s">
        <v>4</v>
      </c>
      <c r="C138" s="444"/>
      <c r="D138" s="444"/>
      <c r="E138" s="444"/>
      <c r="F138" s="51">
        <f>F22</f>
        <v>1</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113"/>
    </row>
    <row r="147" spans="7:7" x14ac:dyDescent="0.2">
      <c r="G147" s="56"/>
    </row>
  </sheetData>
  <mergeCells count="140">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 ref="F13:G13"/>
    <mergeCell ref="A14:G14"/>
    <mergeCell ref="A15:E15"/>
    <mergeCell ref="F15:G15"/>
    <mergeCell ref="A22:E22"/>
    <mergeCell ref="F22:G22"/>
    <mergeCell ref="A23:E23"/>
    <mergeCell ref="F23:G23"/>
    <mergeCell ref="A24:G24"/>
    <mergeCell ref="A25:G25"/>
    <mergeCell ref="A19:E19"/>
    <mergeCell ref="F19:G19"/>
    <mergeCell ref="A20:E20"/>
    <mergeCell ref="F20:G20"/>
    <mergeCell ref="A21:E21"/>
    <mergeCell ref="F21:G21"/>
    <mergeCell ref="B32:E32"/>
    <mergeCell ref="A33:F33"/>
    <mergeCell ref="A34:G34"/>
    <mergeCell ref="A35:G35"/>
    <mergeCell ref="B36:E36"/>
    <mergeCell ref="B37:E37"/>
    <mergeCell ref="B26:E26"/>
    <mergeCell ref="B27:E27"/>
    <mergeCell ref="B28:E28"/>
    <mergeCell ref="B29:E29"/>
    <mergeCell ref="B31:E31"/>
    <mergeCell ref="B30:E30"/>
    <mergeCell ref="B45:E45"/>
    <mergeCell ref="B46:E46"/>
    <mergeCell ref="B47:E47"/>
    <mergeCell ref="B48:E48"/>
    <mergeCell ref="B49:E49"/>
    <mergeCell ref="A50:E50"/>
    <mergeCell ref="B38:E38"/>
    <mergeCell ref="A40:E40"/>
    <mergeCell ref="A41:G41"/>
    <mergeCell ref="B42:E42"/>
    <mergeCell ref="B43:E43"/>
    <mergeCell ref="B44:E44"/>
    <mergeCell ref="B57:D57"/>
    <mergeCell ref="B58:D58"/>
    <mergeCell ref="B59:D59"/>
    <mergeCell ref="B60:D60"/>
    <mergeCell ref="A61:F61"/>
    <mergeCell ref="A62:G62"/>
    <mergeCell ref="A51:G51"/>
    <mergeCell ref="B52:D52"/>
    <mergeCell ref="B53:D53"/>
    <mergeCell ref="B54:D54"/>
    <mergeCell ref="B55:D55"/>
    <mergeCell ref="B56:D56"/>
    <mergeCell ref="B70:E70"/>
    <mergeCell ref="B71:E71"/>
    <mergeCell ref="B72:E72"/>
    <mergeCell ref="B73:E73"/>
    <mergeCell ref="B74:E74"/>
    <mergeCell ref="A75:E75"/>
    <mergeCell ref="B63:E63"/>
    <mergeCell ref="B64:E64"/>
    <mergeCell ref="B65:F65"/>
    <mergeCell ref="A66:F66"/>
    <mergeCell ref="A67:G67"/>
    <mergeCell ref="B69:E69"/>
    <mergeCell ref="B82:E82"/>
    <mergeCell ref="B83:E83"/>
    <mergeCell ref="A84:E84"/>
    <mergeCell ref="A85:G85"/>
    <mergeCell ref="B86:E86"/>
    <mergeCell ref="B87:E87"/>
    <mergeCell ref="A76:G76"/>
    <mergeCell ref="A77:G77"/>
    <mergeCell ref="B78:E78"/>
    <mergeCell ref="B79:E79"/>
    <mergeCell ref="B80:E80"/>
    <mergeCell ref="B81:E81"/>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116:E116"/>
    <mergeCell ref="B117:E117"/>
    <mergeCell ref="B118:E118"/>
    <mergeCell ref="B119:E119"/>
    <mergeCell ref="B120:E120"/>
    <mergeCell ref="B121:E121"/>
    <mergeCell ref="B102:E102"/>
    <mergeCell ref="B103:E103"/>
    <mergeCell ref="A104:F104"/>
    <mergeCell ref="A105:G105"/>
    <mergeCell ref="A113:F113"/>
    <mergeCell ref="A114:G114"/>
    <mergeCell ref="B122:E122"/>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91"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6" width="13.7109375" style="1" customWidth="1"/>
    <col min="7" max="7" width="15.2851562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x14ac:dyDescent="0.2">
      <c r="A6" s="354" t="s">
        <v>20</v>
      </c>
      <c r="B6" s="355"/>
      <c r="C6" s="355"/>
      <c r="D6" s="355"/>
      <c r="E6" s="356"/>
      <c r="F6" s="357"/>
      <c r="G6" s="358"/>
    </row>
    <row r="7" spans="1:8" ht="14.1" customHeight="1" x14ac:dyDescent="0.2">
      <c r="A7" s="354" t="s">
        <v>11</v>
      </c>
      <c r="B7" s="355"/>
      <c r="C7" s="355"/>
      <c r="D7" s="355"/>
      <c r="E7" s="356"/>
      <c r="F7" s="370" t="s">
        <v>230</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231</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232</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1</v>
      </c>
      <c r="G22" s="396"/>
    </row>
    <row r="23" spans="1:8" ht="12.75" customHeight="1" x14ac:dyDescent="0.2">
      <c r="A23" s="354" t="s">
        <v>29</v>
      </c>
      <c r="B23" s="355"/>
      <c r="C23" s="355"/>
      <c r="D23" s="355"/>
      <c r="E23" s="356"/>
      <c r="F23" s="389" t="s">
        <v>158</v>
      </c>
      <c r="G23" s="390"/>
    </row>
    <row r="24" spans="1:8" ht="12.75" customHeight="1" x14ac:dyDescent="0.2">
      <c r="A24" s="391" t="s">
        <v>233</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ROUND(F18*F28,2)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0.12</v>
      </c>
      <c r="G30" s="4">
        <f>ROUND(G27*F30,2)</f>
        <v>0</v>
      </c>
      <c r="H30" s="5"/>
    </row>
    <row r="31" spans="1:8" x14ac:dyDescent="0.2">
      <c r="A31" s="63" t="s">
        <v>36</v>
      </c>
      <c r="B31" s="359" t="s">
        <v>37</v>
      </c>
      <c r="C31" s="360"/>
      <c r="D31" s="360"/>
      <c r="E31" s="361"/>
      <c r="F31" s="64">
        <f>ROUND((ROUND((7*15.22),2)/52.5)*60,2)</f>
        <v>121.76</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138"/>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v>30.44</v>
      </c>
      <c r="G52" s="18">
        <f>IF(ROUND((E52*F52)-(G27*0.06),2)&lt;0,0,ROUND((E52*F52)-(G27*0.06),2))</f>
        <v>0</v>
      </c>
      <c r="H52" s="6"/>
    </row>
    <row r="53" spans="1:8" x14ac:dyDescent="0.2">
      <c r="A53" s="7" t="s">
        <v>59</v>
      </c>
      <c r="B53" s="409" t="s">
        <v>60</v>
      </c>
      <c r="C53" s="410"/>
      <c r="D53" s="410"/>
      <c r="E53" s="19">
        <f>(ROUND(37*0.82,2))*0</f>
        <v>0</v>
      </c>
      <c r="F53" s="20">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v>0</v>
      </c>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Diversos'!K23</f>
        <v>0</v>
      </c>
      <c r="F106" s="35">
        <v>1</v>
      </c>
      <c r="G106" s="4">
        <f>ROUND(SUM(C106:E106),2)*F106</f>
        <v>0</v>
      </c>
      <c r="H106" s="6"/>
    </row>
    <row r="107" spans="1:8" s="62" customFormat="1" x14ac:dyDescent="0.2">
      <c r="A107" s="67" t="s">
        <v>33</v>
      </c>
      <c r="B107" s="214" t="s">
        <v>292</v>
      </c>
      <c r="C107" s="74"/>
      <c r="D107" s="74"/>
      <c r="E107" s="75">
        <f>'Insumos Diversos'!K33</f>
        <v>0</v>
      </c>
      <c r="F107" s="77">
        <v>1</v>
      </c>
      <c r="G107" s="4">
        <f>ROUND((E107*F107),2)</f>
        <v>0</v>
      </c>
      <c r="H107" s="66"/>
    </row>
    <row r="108" spans="1:8" s="62" customFormat="1" x14ac:dyDescent="0.2">
      <c r="A108" s="67" t="s">
        <v>34</v>
      </c>
      <c r="B108" s="214" t="s">
        <v>293</v>
      </c>
      <c r="C108" s="74"/>
      <c r="D108" s="74"/>
      <c r="E108" s="75">
        <f>'Insumos Diversos'!K42</f>
        <v>0</v>
      </c>
      <c r="F108" s="77">
        <v>1</v>
      </c>
      <c r="G108" s="4">
        <f>ROUND((E108*F108),2)</f>
        <v>0</v>
      </c>
      <c r="H108" s="66"/>
    </row>
    <row r="109" spans="1:8" s="62" customFormat="1" x14ac:dyDescent="0.2">
      <c r="A109" s="67" t="s">
        <v>35</v>
      </c>
      <c r="B109" s="214" t="s">
        <v>259</v>
      </c>
      <c r="C109" s="74"/>
      <c r="D109" s="74"/>
      <c r="E109" s="75">
        <f>'Insumos Diversos'!K54</f>
        <v>0</v>
      </c>
      <c r="F109" s="78">
        <v>1</v>
      </c>
      <c r="G109" s="4">
        <f t="shared" ref="G109:G111" si="4">ROUND((E109*F109),2)</f>
        <v>0</v>
      </c>
      <c r="H109" s="66"/>
    </row>
    <row r="110" spans="1:8" s="62" customFormat="1" x14ac:dyDescent="0.2">
      <c r="A110" s="67" t="s">
        <v>36</v>
      </c>
      <c r="B110" s="214" t="s">
        <v>294</v>
      </c>
      <c r="C110" s="74"/>
      <c r="D110" s="74"/>
      <c r="E110" s="75">
        <f>'Insumos Diversos'!K63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4" t="s">
        <v>4</v>
      </c>
      <c r="C138" s="444"/>
      <c r="D138" s="444"/>
      <c r="E138" s="444"/>
      <c r="F138" s="51">
        <f>F22</f>
        <v>1</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138"/>
    </row>
    <row r="147" spans="7:7" x14ac:dyDescent="0.2">
      <c r="G147" s="56"/>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A40:E40"/>
    <mergeCell ref="A41:G41"/>
    <mergeCell ref="B42:E42"/>
    <mergeCell ref="B43:E43"/>
    <mergeCell ref="B44:E44"/>
    <mergeCell ref="B32:E32"/>
    <mergeCell ref="A33:F33"/>
    <mergeCell ref="A34:G34"/>
    <mergeCell ref="A35:G35"/>
    <mergeCell ref="B36:E36"/>
    <mergeCell ref="B37:E37"/>
    <mergeCell ref="A51:G51"/>
    <mergeCell ref="B52:D52"/>
    <mergeCell ref="B53:D53"/>
    <mergeCell ref="B54:D54"/>
    <mergeCell ref="B55:D55"/>
    <mergeCell ref="B56:D56"/>
    <mergeCell ref="B45:E45"/>
    <mergeCell ref="B46:E46"/>
    <mergeCell ref="B47:E47"/>
    <mergeCell ref="B48:E48"/>
    <mergeCell ref="B49:E49"/>
    <mergeCell ref="A50:E50"/>
    <mergeCell ref="B63:E63"/>
    <mergeCell ref="B64:E64"/>
    <mergeCell ref="B65:F65"/>
    <mergeCell ref="A66:F66"/>
    <mergeCell ref="A67:G67"/>
    <mergeCell ref="B69:E69"/>
    <mergeCell ref="B57:D57"/>
    <mergeCell ref="B58:D58"/>
    <mergeCell ref="B59:D59"/>
    <mergeCell ref="B60:D60"/>
    <mergeCell ref="A61:F61"/>
    <mergeCell ref="A62:G62"/>
    <mergeCell ref="A76:G76"/>
    <mergeCell ref="A77:G77"/>
    <mergeCell ref="B78:E78"/>
    <mergeCell ref="B79:E79"/>
    <mergeCell ref="B80:E80"/>
    <mergeCell ref="B81:E81"/>
    <mergeCell ref="B70:E70"/>
    <mergeCell ref="B71:E71"/>
    <mergeCell ref="B72:E72"/>
    <mergeCell ref="B73:E73"/>
    <mergeCell ref="B74:E74"/>
    <mergeCell ref="A75:E75"/>
    <mergeCell ref="B88:E88"/>
    <mergeCell ref="B89:E89"/>
    <mergeCell ref="A90:E90"/>
    <mergeCell ref="A91:G91"/>
    <mergeCell ref="B92:E92"/>
    <mergeCell ref="B93:E93"/>
    <mergeCell ref="B82:E82"/>
    <mergeCell ref="B83:E83"/>
    <mergeCell ref="A84:E84"/>
    <mergeCell ref="A85:G85"/>
    <mergeCell ref="B86:E86"/>
    <mergeCell ref="B87:E87"/>
    <mergeCell ref="B100:E100"/>
    <mergeCell ref="B101:E101"/>
    <mergeCell ref="B102:E102"/>
    <mergeCell ref="B103:E103"/>
    <mergeCell ref="A104:F104"/>
    <mergeCell ref="A105:G105"/>
    <mergeCell ref="A94:E94"/>
    <mergeCell ref="A95:G95"/>
    <mergeCell ref="B96:E96"/>
    <mergeCell ref="B97:E97"/>
    <mergeCell ref="A98:E98"/>
    <mergeCell ref="A99:G99"/>
    <mergeCell ref="B120:E120"/>
    <mergeCell ref="B121:E121"/>
    <mergeCell ref="B123:E123"/>
    <mergeCell ref="A124:E124"/>
    <mergeCell ref="A125:G125"/>
    <mergeCell ref="B126:F126"/>
    <mergeCell ref="A113:F113"/>
    <mergeCell ref="A114:G114"/>
    <mergeCell ref="B116:E116"/>
    <mergeCell ref="B117:E117"/>
    <mergeCell ref="B118:E118"/>
    <mergeCell ref="B119:E119"/>
    <mergeCell ref="B122:E122"/>
    <mergeCell ref="A133:F133"/>
    <mergeCell ref="A134:G134"/>
    <mergeCell ref="B138:E138"/>
    <mergeCell ref="B139:E139"/>
    <mergeCell ref="B127:F127"/>
    <mergeCell ref="B128:F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3">
    <pageSetUpPr fitToPage="1"/>
  </sheetPr>
  <dimension ref="A1:R95"/>
  <sheetViews>
    <sheetView view="pageBreakPreview" zoomScaleNormal="115" zoomScaleSheetLayoutView="100" workbookViewId="0">
      <selection activeCell="C15" sqref="C15"/>
    </sheetView>
  </sheetViews>
  <sheetFormatPr defaultColWidth="11.7109375" defaultRowHeight="16.5" x14ac:dyDescent="0.2"/>
  <cols>
    <col min="1" max="1" width="32.28515625" style="57" customWidth="1"/>
    <col min="2" max="2" width="27.140625" style="57" customWidth="1"/>
    <col min="3" max="3" width="26" style="57" bestFit="1" customWidth="1"/>
    <col min="4" max="4" width="8.140625" style="57" bestFit="1" customWidth="1"/>
    <col min="5" max="5" width="7.85546875" style="57" bestFit="1" customWidth="1"/>
    <col min="6" max="6" width="7.7109375" style="57" customWidth="1"/>
    <col min="7" max="7" width="12.85546875" style="57" bestFit="1" customWidth="1"/>
    <col min="8" max="8" width="14.42578125" style="57" bestFit="1" customWidth="1"/>
    <col min="9" max="9" width="15.140625" style="57" bestFit="1" customWidth="1"/>
    <col min="10" max="10" width="15.140625" style="112" customWidth="1"/>
    <col min="11" max="11" width="15.140625" style="57" customWidth="1"/>
    <col min="12" max="13" width="18.140625" style="57" customWidth="1"/>
    <col min="14" max="14" width="18" style="91" bestFit="1" customWidth="1"/>
    <col min="15" max="15" width="15.28515625" style="57" bestFit="1" customWidth="1"/>
    <col min="16" max="16" width="18" style="57" bestFit="1" customWidth="1"/>
    <col min="17" max="17" width="15" style="57" bestFit="1" customWidth="1"/>
    <col min="18" max="16384" width="11.7109375" style="57"/>
  </cols>
  <sheetData>
    <row r="1" spans="1:17" ht="26.25" customHeight="1" x14ac:dyDescent="0.2">
      <c r="A1" s="462" t="s">
        <v>296</v>
      </c>
      <c r="B1" s="463"/>
      <c r="C1" s="463"/>
      <c r="D1" s="463"/>
      <c r="E1" s="463"/>
      <c r="F1" s="463"/>
      <c r="G1" s="463"/>
      <c r="H1" s="463"/>
      <c r="I1" s="464"/>
      <c r="J1" s="107"/>
      <c r="K1" s="103"/>
    </row>
    <row r="2" spans="1:17" ht="26.25" customHeight="1" thickBot="1" x14ac:dyDescent="0.25">
      <c r="A2" s="465" t="s">
        <v>295</v>
      </c>
      <c r="B2" s="466"/>
      <c r="C2" s="466"/>
      <c r="D2" s="466"/>
      <c r="E2" s="466"/>
      <c r="F2" s="466"/>
      <c r="G2" s="466"/>
      <c r="H2" s="466"/>
      <c r="I2" s="467"/>
      <c r="J2" s="108"/>
      <c r="K2" s="99"/>
    </row>
    <row r="3" spans="1:17" ht="38.25" customHeight="1" thickBot="1" x14ac:dyDescent="0.25">
      <c r="A3" s="468" t="s">
        <v>224</v>
      </c>
      <c r="B3" s="469"/>
      <c r="C3" s="469"/>
      <c r="D3" s="469"/>
      <c r="E3" s="469"/>
      <c r="F3" s="469"/>
      <c r="G3" s="469"/>
      <c r="H3" s="469"/>
      <c r="I3" s="470"/>
      <c r="J3" s="109"/>
      <c r="K3" s="104"/>
      <c r="L3" s="458"/>
      <c r="M3" s="458"/>
    </row>
    <row r="4" spans="1:17" s="58" customFormat="1" ht="25.5" x14ac:dyDescent="0.2">
      <c r="A4" s="471" t="s">
        <v>13</v>
      </c>
      <c r="B4" s="472"/>
      <c r="C4" s="473"/>
      <c r="D4" s="84" t="s">
        <v>144</v>
      </c>
      <c r="E4" s="139" t="s">
        <v>143</v>
      </c>
      <c r="F4" s="139" t="s">
        <v>142</v>
      </c>
      <c r="G4" s="140" t="s">
        <v>17</v>
      </c>
      <c r="H4" s="139" t="s">
        <v>15</v>
      </c>
      <c r="I4" s="141" t="s">
        <v>16</v>
      </c>
      <c r="J4" s="110"/>
      <c r="K4" s="61"/>
      <c r="L4" s="61"/>
      <c r="M4" s="61"/>
      <c r="N4" s="92"/>
      <c r="O4" s="59"/>
    </row>
    <row r="5" spans="1:17" ht="18" customHeight="1" x14ac:dyDescent="0.2">
      <c r="A5" s="142" t="str">
        <f>'Vigia DIU Arm - CEARA'!F16</f>
        <v>VIGILANTE ARMADO</v>
      </c>
      <c r="B5" s="121" t="str">
        <f>'Vigia DIU Arm - CEARA'!F20</f>
        <v>12 HS DIURNO</v>
      </c>
      <c r="C5" s="121" t="str">
        <f>'Vigia DIU Arm - CEARA'!F7</f>
        <v>ARARAQUARA/SP (CEARA)</v>
      </c>
      <c r="D5" s="115">
        <f>'Vigia DIU Arm - CEARA'!F21</f>
        <v>2</v>
      </c>
      <c r="E5" s="115">
        <f>'Vigia DIU Arm - CEARA'!F22</f>
        <v>1</v>
      </c>
      <c r="F5" s="115">
        <f t="shared" ref="F5" si="0">E5*D5</f>
        <v>2</v>
      </c>
      <c r="G5" s="116">
        <f ca="1">'Vigia DIU Arm - CEARA'!G136</f>
        <v>0</v>
      </c>
      <c r="H5" s="117">
        <f t="shared" ref="H5" ca="1" si="1">ROUND((G5*E5),2)</f>
        <v>0</v>
      </c>
      <c r="I5" s="118">
        <f t="shared" ref="I5" ca="1" si="2">H5*12</f>
        <v>0</v>
      </c>
      <c r="J5" s="111"/>
      <c r="K5" s="105"/>
      <c r="L5" s="60"/>
      <c r="M5" s="60"/>
      <c r="O5" s="59"/>
      <c r="P5" s="59"/>
      <c r="Q5" s="59"/>
    </row>
    <row r="6" spans="1:17" ht="18" customHeight="1" x14ac:dyDescent="0.2">
      <c r="A6" s="142" t="str">
        <f>'Vigia NOT Arm - CEARA'!F16</f>
        <v>VIGILANTE ARMADO</v>
      </c>
      <c r="B6" s="121" t="str">
        <f>'Vigia NOT Arm - CEARA'!F20</f>
        <v>12 HORAS NOTURNO</v>
      </c>
      <c r="C6" s="121" t="str">
        <f>'Vigia NOT Arm - CEARA'!F7</f>
        <v>ARARAQUARA/SP (CEARA)</v>
      </c>
      <c r="D6" s="115">
        <f>'Vigia NOT Arm - CEARA'!F21</f>
        <v>2</v>
      </c>
      <c r="E6" s="115">
        <f>'Vigia NOT Arm - CEARA'!F22</f>
        <v>1</v>
      </c>
      <c r="F6" s="115">
        <f>E6*D6</f>
        <v>2</v>
      </c>
      <c r="G6" s="116">
        <f ca="1">'Vigia NOT Arm - CEARA'!G136</f>
        <v>0</v>
      </c>
      <c r="H6" s="117">
        <f ca="1">ROUND((G6*E6),2)</f>
        <v>0</v>
      </c>
      <c r="I6" s="118">
        <f ca="1">H6*12</f>
        <v>0</v>
      </c>
      <c r="J6" s="111"/>
      <c r="K6" s="105"/>
      <c r="L6" s="60"/>
      <c r="M6" s="60"/>
      <c r="O6" s="59"/>
      <c r="P6" s="59"/>
      <c r="Q6" s="59"/>
    </row>
    <row r="7" spans="1:17" s="88" customFormat="1" ht="18" customHeight="1" x14ac:dyDescent="0.2">
      <c r="A7" s="474" t="s">
        <v>234</v>
      </c>
      <c r="B7" s="475"/>
      <c r="C7" s="475"/>
      <c r="D7" s="475"/>
      <c r="E7" s="143">
        <f>SUM(E5:E6)</f>
        <v>2</v>
      </c>
      <c r="F7" s="144">
        <f>SUM(F5:F6)</f>
        <v>4</v>
      </c>
      <c r="G7" s="122"/>
      <c r="H7" s="122">
        <f ca="1">SUM(H5:H6)</f>
        <v>0</v>
      </c>
      <c r="I7" s="123">
        <f ca="1">SUM(I5:I6)</f>
        <v>0</v>
      </c>
      <c r="J7" s="119"/>
      <c r="K7" s="120"/>
      <c r="L7" s="86"/>
      <c r="M7" s="86"/>
      <c r="N7" s="93"/>
      <c r="O7" s="87"/>
      <c r="P7" s="87"/>
      <c r="Q7" s="87"/>
    </row>
    <row r="8" spans="1:17" s="88" customFormat="1" ht="18" customHeight="1" x14ac:dyDescent="0.2">
      <c r="A8" s="142" t="str">
        <f>'Vigia DIU Desarm - CEBAU'!F16</f>
        <v>VIGILANTE DESARMADO</v>
      </c>
      <c r="B8" s="121" t="str">
        <f>'Vigia DIU Desarm - CEBAU'!F20</f>
        <v>12 HS DIURNO</v>
      </c>
      <c r="C8" s="121" t="str">
        <f>'Vigia DIU Desarm - CEBAU'!F7</f>
        <v>BAURU/SP (CEBAU)</v>
      </c>
      <c r="D8" s="115">
        <f>'Vigia DIU Desarm - CEBAU'!F21</f>
        <v>2</v>
      </c>
      <c r="E8" s="115">
        <f>'Vigia DIU Desarm - CEBAU'!F22</f>
        <v>1</v>
      </c>
      <c r="F8" s="115">
        <f t="shared" ref="F8" si="3">E8*D8</f>
        <v>2</v>
      </c>
      <c r="G8" s="116">
        <f ca="1">'Vigia DIU Desarm - CEBAU'!G136</f>
        <v>0</v>
      </c>
      <c r="H8" s="117">
        <f ca="1">ROUND((G8*E8),2)</f>
        <v>0</v>
      </c>
      <c r="I8" s="118">
        <f ca="1">H8*12</f>
        <v>0</v>
      </c>
      <c r="J8" s="111"/>
      <c r="K8" s="120"/>
      <c r="L8" s="86"/>
      <c r="M8" s="86"/>
      <c r="N8" s="93"/>
      <c r="O8" s="87"/>
      <c r="P8" s="87"/>
      <c r="Q8" s="87"/>
    </row>
    <row r="9" spans="1:17" ht="18" customHeight="1" x14ac:dyDescent="0.2">
      <c r="A9" s="142" t="str">
        <f>'Vigia NOT Desarm - CEBAU'!F16</f>
        <v>VIGILANTE DESARMADO</v>
      </c>
      <c r="B9" s="121" t="str">
        <f>'Vigia NOT Desarm - CEBAU'!F20</f>
        <v>12 HORAS NOTURNO</v>
      </c>
      <c r="C9" s="121" t="str">
        <f>'Vigia NOT Desarm - CEBAU'!F7</f>
        <v>BAURU/SP (CEBAU)</v>
      </c>
      <c r="D9" s="115">
        <f>'Vigia NOT Desarm - CEBAU'!F21</f>
        <v>2</v>
      </c>
      <c r="E9" s="115">
        <f>'Vigia NOT Desarm - CEBAU'!F22</f>
        <v>1</v>
      </c>
      <c r="F9" s="115">
        <f>E9*D9</f>
        <v>2</v>
      </c>
      <c r="G9" s="116">
        <f ca="1">'Vigia NOT Desarm - CEBAU'!G136</f>
        <v>0</v>
      </c>
      <c r="H9" s="117">
        <f t="shared" ref="H9:H11" ca="1" si="4">ROUND((G9*E9),2)</f>
        <v>0</v>
      </c>
      <c r="I9" s="118">
        <f t="shared" ref="I9:I11" ca="1" si="5">H9*12</f>
        <v>0</v>
      </c>
      <c r="J9" s="111"/>
      <c r="K9" s="105"/>
      <c r="L9" s="60"/>
      <c r="M9" s="60"/>
      <c r="O9" s="59"/>
      <c r="P9" s="59"/>
      <c r="Q9" s="59"/>
    </row>
    <row r="10" spans="1:17" ht="18" customHeight="1" x14ac:dyDescent="0.2">
      <c r="A10" s="142" t="str">
        <f>'Vigia DIU Desarm Mot - CEBAU'!F16</f>
        <v>VIGILANTE DESARM MOTORIZADO</v>
      </c>
      <c r="B10" s="121" t="str">
        <f>'Vigia DIU Desarm Mot - CEBAU'!F20</f>
        <v>12 HS DIURNO</v>
      </c>
      <c r="C10" s="121" t="str">
        <f>'Vigia DIU Desarm Mot - CEBAU'!F7</f>
        <v>BAURU/SP (CEBAU)</v>
      </c>
      <c r="D10" s="115">
        <f>'Vigia DIU Desarm Mot - CEBAU'!F21</f>
        <v>2</v>
      </c>
      <c r="E10" s="115">
        <f>'Vigia DIU Desarm Mot - CEBAU'!F22</f>
        <v>1</v>
      </c>
      <c r="F10" s="115">
        <f t="shared" ref="F10:F11" si="6">E10*D10</f>
        <v>2</v>
      </c>
      <c r="G10" s="116">
        <f ca="1">'Vigia DIU Desarm Mot - CEBAU'!G136</f>
        <v>0</v>
      </c>
      <c r="H10" s="117">
        <f t="shared" ca="1" si="4"/>
        <v>0</v>
      </c>
      <c r="I10" s="118">
        <f t="shared" ca="1" si="5"/>
        <v>0</v>
      </c>
      <c r="J10" s="111"/>
      <c r="K10" s="105"/>
      <c r="L10" s="60"/>
      <c r="M10" s="60"/>
      <c r="O10" s="59"/>
      <c r="P10" s="59"/>
      <c r="Q10" s="59"/>
    </row>
    <row r="11" spans="1:17" ht="18" customHeight="1" x14ac:dyDescent="0.2">
      <c r="A11" s="142" t="str">
        <f>'Vigia NOT Desarm Mot - CEBAU'!F16</f>
        <v>VIGILANTE DESARM MOTORIZADO</v>
      </c>
      <c r="B11" s="121" t="str">
        <f>'Vigia NOT Desarm Mot - CEBAU'!F20</f>
        <v>12 HORAS NOTURNO</v>
      </c>
      <c r="C11" s="121" t="str">
        <f>'Vigia NOT Desarm Mot - CEBAU'!F7</f>
        <v>BAURU/SP (CEBAU)</v>
      </c>
      <c r="D11" s="115">
        <f>'Vigia NOT Desarm Mot - CEBAU'!F21</f>
        <v>2</v>
      </c>
      <c r="E11" s="115">
        <f>'Vigia NOT Desarm Mot - CEBAU'!F22</f>
        <v>1</v>
      </c>
      <c r="F11" s="115">
        <f t="shared" si="6"/>
        <v>2</v>
      </c>
      <c r="G11" s="116">
        <f ca="1">'Vigia NOT Desarm Mot - CEBAU'!G136</f>
        <v>0</v>
      </c>
      <c r="H11" s="117">
        <f t="shared" ca="1" si="4"/>
        <v>0</v>
      </c>
      <c r="I11" s="118">
        <f t="shared" ca="1" si="5"/>
        <v>0</v>
      </c>
      <c r="J11" s="111"/>
      <c r="K11" s="105"/>
      <c r="L11" s="60"/>
      <c r="M11" s="60"/>
      <c r="O11" s="59"/>
      <c r="P11" s="59"/>
      <c r="Q11" s="59"/>
    </row>
    <row r="12" spans="1:17" s="88" customFormat="1" ht="18" customHeight="1" x14ac:dyDescent="0.2">
      <c r="A12" s="474" t="s">
        <v>235</v>
      </c>
      <c r="B12" s="475"/>
      <c r="C12" s="475"/>
      <c r="D12" s="476"/>
      <c r="E12" s="124">
        <f>SUM(E8:E11)</f>
        <v>4</v>
      </c>
      <c r="F12" s="124">
        <f>SUM(F8:F11)</f>
        <v>8</v>
      </c>
      <c r="G12" s="122"/>
      <c r="H12" s="122">
        <f ca="1">SUM(H8:H11)</f>
        <v>0</v>
      </c>
      <c r="I12" s="123">
        <f ca="1">SUM(I8:I11)</f>
        <v>0</v>
      </c>
      <c r="J12" s="119"/>
      <c r="K12" s="120"/>
      <c r="L12" s="86"/>
      <c r="M12" s="86"/>
      <c r="N12" s="93"/>
      <c r="O12" s="87"/>
      <c r="P12" s="87"/>
      <c r="Q12" s="87"/>
    </row>
    <row r="13" spans="1:17" ht="18" customHeight="1" x14ac:dyDescent="0.2">
      <c r="A13" s="114" t="str">
        <f>'Vigia NOT desarm - CEFRA'!F16</f>
        <v>VIGILANTE DESARMADO</v>
      </c>
      <c r="B13" s="121" t="str">
        <f>'Vigia NOT desarm - CEFRA'!F20</f>
        <v>12 HORAS NOTURNO</v>
      </c>
      <c r="C13" s="121" t="str">
        <f>'Vigia NOT desarm - CEFRA'!F7</f>
        <v>FRANCA/SP (CEFRA)</v>
      </c>
      <c r="D13" s="115">
        <f>'Vigia NOT desarm - CEFRA'!F21</f>
        <v>2</v>
      </c>
      <c r="E13" s="115">
        <f>'Vigia NOT desarm - CEFRA'!F22</f>
        <v>1</v>
      </c>
      <c r="F13" s="115">
        <f>E13*D13</f>
        <v>2</v>
      </c>
      <c r="G13" s="116">
        <f ca="1">'Vigia NOT desarm - CEFRA'!G136</f>
        <v>0</v>
      </c>
      <c r="H13" s="117">
        <f ca="1">ROUND(G13*E13,2)</f>
        <v>0</v>
      </c>
      <c r="I13" s="118">
        <f ca="1">H13*12</f>
        <v>0</v>
      </c>
      <c r="J13" s="111"/>
      <c r="K13" s="105"/>
      <c r="L13" s="60"/>
      <c r="M13" s="60"/>
      <c r="O13" s="59"/>
      <c r="P13" s="59"/>
      <c r="Q13" s="59"/>
    </row>
    <row r="14" spans="1:17" s="88" customFormat="1" ht="18" customHeight="1" x14ac:dyDescent="0.2">
      <c r="A14" s="474" t="s">
        <v>236</v>
      </c>
      <c r="B14" s="475"/>
      <c r="C14" s="475"/>
      <c r="D14" s="476"/>
      <c r="E14" s="124">
        <f>SUM(E13:E13)</f>
        <v>1</v>
      </c>
      <c r="F14" s="124">
        <f>SUM(F13:F13)</f>
        <v>2</v>
      </c>
      <c r="G14" s="122"/>
      <c r="H14" s="122">
        <f ca="1">SUM(H13:H13)</f>
        <v>0</v>
      </c>
      <c r="I14" s="123">
        <f ca="1">SUM(I13:I13)</f>
        <v>0</v>
      </c>
      <c r="J14" s="119"/>
      <c r="K14" s="120"/>
      <c r="L14" s="86"/>
      <c r="M14" s="86"/>
      <c r="N14" s="93"/>
      <c r="O14" s="87"/>
      <c r="P14" s="87"/>
      <c r="Q14" s="87"/>
    </row>
    <row r="15" spans="1:17" ht="18" customHeight="1" x14ac:dyDescent="0.2">
      <c r="A15" s="114" t="str">
        <f>'Vigia DIU Arm - CERIB'!F16</f>
        <v>VIGILANTE ARMADO</v>
      </c>
      <c r="B15" s="121" t="str">
        <f>'Vigia DIU Arm - CERIB'!F20</f>
        <v>12 HS DIURNO</v>
      </c>
      <c r="C15" s="121" t="str">
        <f>'Vigia DIU Arm - CERIB'!F7</f>
        <v>RIBEIRÃO PRETO/SP (CERIB)</v>
      </c>
      <c r="D15" s="115">
        <f>'Vigia DIU Arm - CERIB'!F21</f>
        <v>2</v>
      </c>
      <c r="E15" s="115">
        <f>'Vigia DIU Arm - CERIB'!F22</f>
        <v>3</v>
      </c>
      <c r="F15" s="115">
        <f>E15*D15</f>
        <v>6</v>
      </c>
      <c r="G15" s="116">
        <f ca="1">'Vigia DIU Arm - CERIB'!G136</f>
        <v>0</v>
      </c>
      <c r="H15" s="117">
        <f ca="1">G15*E15</f>
        <v>0</v>
      </c>
      <c r="I15" s="118">
        <f ca="1">H15*12</f>
        <v>0</v>
      </c>
      <c r="J15" s="111"/>
      <c r="K15" s="105"/>
      <c r="L15" s="60"/>
      <c r="M15" s="60"/>
      <c r="O15" s="59"/>
      <c r="P15" s="59"/>
      <c r="Q15" s="59"/>
    </row>
    <row r="16" spans="1:17" ht="18" customHeight="1" x14ac:dyDescent="0.2">
      <c r="A16" s="114" t="str">
        <f>'Vigia NOT Arm - CERIB'!F16</f>
        <v>VIGILANTE ARMADO</v>
      </c>
      <c r="B16" s="121" t="str">
        <f>'Vigia NOT Arm - CERIB'!F20</f>
        <v>12 HORAS NOTURNO</v>
      </c>
      <c r="C16" s="121" t="str">
        <f>'Vigia NOT Arm - CERIB'!F7</f>
        <v>RIBEIRÃO PRETO/SP (CERIB)</v>
      </c>
      <c r="D16" s="115">
        <f>'Vigia NOT Arm - CERIB'!F21</f>
        <v>2</v>
      </c>
      <c r="E16" s="115">
        <f>'Vigia NOT Arm - CERIB'!F22</f>
        <v>3</v>
      </c>
      <c r="F16" s="115">
        <f>E16*D16</f>
        <v>6</v>
      </c>
      <c r="G16" s="116">
        <f ca="1">'Vigia NOT Arm - CERIB'!G136</f>
        <v>0</v>
      </c>
      <c r="H16" s="117">
        <f ca="1">G16*E16</f>
        <v>0</v>
      </c>
      <c r="I16" s="118">
        <f ca="1">H16*12</f>
        <v>0</v>
      </c>
      <c r="J16" s="111"/>
      <c r="K16" s="105"/>
      <c r="L16" s="60"/>
      <c r="M16" s="60"/>
      <c r="O16" s="59"/>
      <c r="P16" s="59"/>
      <c r="Q16" s="59"/>
    </row>
    <row r="17" spans="1:18" ht="18" customHeight="1" x14ac:dyDescent="0.2">
      <c r="A17" s="142" t="str">
        <f>'Vigia DIU Líder Arm Mot - CERIB'!F16</f>
        <v>VIGILANTE LÍDER ARM MOTORIZADO</v>
      </c>
      <c r="B17" s="121" t="str">
        <f>'Vigia DIU Líder Arm Mot - CERIB'!F20</f>
        <v>12 HS DIURNO</v>
      </c>
      <c r="C17" s="121" t="str">
        <f>'Vigia DIU Líder Arm Mot - CERIB'!F7</f>
        <v>RIBEIRÃO PRETO/SP (CERIB)</v>
      </c>
      <c r="D17" s="115">
        <f>'Vigia DIU Líder Arm Mot - CERIB'!F21</f>
        <v>2</v>
      </c>
      <c r="E17" s="115">
        <f>'Vigia DIU Líder Arm Mot - CERIB'!F22</f>
        <v>1</v>
      </c>
      <c r="F17" s="115">
        <f t="shared" ref="F17:F18" si="7">E17*D17</f>
        <v>2</v>
      </c>
      <c r="G17" s="116">
        <f ca="1">'Vigia DIU Líder Arm Mot - CERIB'!G136</f>
        <v>0</v>
      </c>
      <c r="H17" s="117">
        <f t="shared" ref="H17:H18" ca="1" si="8">G17*E17</f>
        <v>0</v>
      </c>
      <c r="I17" s="118">
        <f t="shared" ref="I17:I18" ca="1" si="9">H17*12</f>
        <v>0</v>
      </c>
      <c r="J17" s="111"/>
      <c r="K17" s="105"/>
      <c r="L17" s="60"/>
      <c r="M17" s="60"/>
      <c r="O17" s="59"/>
      <c r="P17" s="59"/>
      <c r="Q17" s="59"/>
    </row>
    <row r="18" spans="1:18" ht="18" customHeight="1" x14ac:dyDescent="0.2">
      <c r="A18" s="142" t="str">
        <f>'Vigia NOT Líder Arm Mot - CERIB'!F16</f>
        <v>VIGILANTE LÍDER ARM MOTORIZADO</v>
      </c>
      <c r="B18" s="121" t="str">
        <f>'Vigia NOT Líder Arm Mot - CERIB'!F20</f>
        <v>12 HS NOTURNO</v>
      </c>
      <c r="C18" s="121" t="str">
        <f>'Vigia NOT Líder Arm Mot - CERIB'!F7</f>
        <v>RIBEIRÃO PRETO/SP (CERIB)</v>
      </c>
      <c r="D18" s="115">
        <f>'Vigia NOT Líder Arm Mot - CERIB'!F21</f>
        <v>2</v>
      </c>
      <c r="E18" s="115">
        <f>'Vigia NOT Líder Arm Mot - CERIB'!F22</f>
        <v>1</v>
      </c>
      <c r="F18" s="115">
        <f t="shared" si="7"/>
        <v>2</v>
      </c>
      <c r="G18" s="116">
        <f ca="1">'Vigia NOT Líder Arm Mot - CERIB'!G136</f>
        <v>0</v>
      </c>
      <c r="H18" s="117">
        <f t="shared" ca="1" si="8"/>
        <v>0</v>
      </c>
      <c r="I18" s="118">
        <f t="shared" ca="1" si="9"/>
        <v>0</v>
      </c>
      <c r="J18" s="111"/>
      <c r="K18" s="105"/>
      <c r="L18" s="60"/>
      <c r="M18" s="60"/>
      <c r="O18" s="59"/>
      <c r="P18" s="59"/>
      <c r="Q18" s="59"/>
    </row>
    <row r="19" spans="1:18" s="88" customFormat="1" ht="18" customHeight="1" thickBot="1" x14ac:dyDescent="0.25">
      <c r="A19" s="474" t="s">
        <v>237</v>
      </c>
      <c r="B19" s="475"/>
      <c r="C19" s="475"/>
      <c r="D19" s="476"/>
      <c r="E19" s="124">
        <f>SUM(E15:E18)</f>
        <v>8</v>
      </c>
      <c r="F19" s="124">
        <f>SUM(F15:F18)</f>
        <v>16</v>
      </c>
      <c r="G19" s="122"/>
      <c r="H19" s="122">
        <f ca="1">SUM(H15:H18)</f>
        <v>0</v>
      </c>
      <c r="I19" s="123">
        <f ca="1">SUM(I15:I18)</f>
        <v>0</v>
      </c>
      <c r="J19" s="119"/>
      <c r="K19" s="120"/>
      <c r="L19" s="86"/>
      <c r="M19" s="86"/>
      <c r="N19" s="93"/>
      <c r="O19" s="87"/>
      <c r="P19" s="87"/>
      <c r="Q19" s="87"/>
    </row>
    <row r="20" spans="1:18" s="90" customFormat="1" ht="28.5" customHeight="1" thickTop="1" thickBot="1" x14ac:dyDescent="0.25">
      <c r="A20" s="459" t="s">
        <v>163</v>
      </c>
      <c r="B20" s="460"/>
      <c r="C20" s="460"/>
      <c r="D20" s="461"/>
      <c r="E20" s="145">
        <f>SUM(E7,E12,E14,E19)</f>
        <v>15</v>
      </c>
      <c r="F20" s="145">
        <f>SUM(F7,F12,F14,F19)</f>
        <v>30</v>
      </c>
      <c r="G20" s="146"/>
      <c r="H20" s="146">
        <f ca="1">SUM(H7,H12,H14,H19)</f>
        <v>0</v>
      </c>
      <c r="I20" s="147">
        <f ca="1">H20*12</f>
        <v>0</v>
      </c>
      <c r="J20" s="106"/>
      <c r="K20" s="106"/>
      <c r="L20" s="95"/>
      <c r="M20" s="95"/>
      <c r="N20" s="94"/>
      <c r="O20" s="89"/>
      <c r="P20" s="89"/>
      <c r="R20" s="89"/>
    </row>
    <row r="21" spans="1:18" x14ac:dyDescent="0.2">
      <c r="E21" s="96" t="s">
        <v>164</v>
      </c>
      <c r="F21" s="96" t="s">
        <v>165</v>
      </c>
    </row>
    <row r="23" spans="1:18" x14ac:dyDescent="0.2">
      <c r="D23" s="207"/>
    </row>
    <row r="24" spans="1:18" x14ac:dyDescent="0.2">
      <c r="D24" s="207"/>
    </row>
    <row r="95" spans="6:6" x14ac:dyDescent="0.2">
      <c r="F95" s="57">
        <f>ROUND((1/220)*15.22,4)</f>
        <v>6.9199999999999998E-2</v>
      </c>
    </row>
  </sheetData>
  <mergeCells count="10">
    <mergeCell ref="L3:M3"/>
    <mergeCell ref="A20:D20"/>
    <mergeCell ref="A1:I1"/>
    <mergeCell ref="A2:I2"/>
    <mergeCell ref="A3:I3"/>
    <mergeCell ref="A4:C4"/>
    <mergeCell ref="A7:D7"/>
    <mergeCell ref="A12:D12"/>
    <mergeCell ref="A14:D14"/>
    <mergeCell ref="A19:D19"/>
  </mergeCells>
  <printOptions horizontalCentered="1" verticalCentered="1"/>
  <pageMargins left="0.39370078740157483" right="0.39370078740157483" top="0.98425196850393704" bottom="0.98425196850393704" header="0.78740157480314965" footer="0.6692913385826772"/>
  <pageSetup paperSize="9" scale="94" orientation="landscape" r:id="rId1"/>
  <headerFooter alignWithMargins="0">
    <oddHeader>&amp;R&amp;9Planilha MODELO</oddHeader>
    <oddFooter>&amp;C&amp;9&amp;A - Pág.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BreakPreview" topLeftCell="A28" zoomScaleNormal="100" zoomScaleSheetLayoutView="100" workbookViewId="0">
      <selection activeCell="A63" sqref="A63:C63"/>
    </sheetView>
  </sheetViews>
  <sheetFormatPr defaultRowHeight="12.75" x14ac:dyDescent="0.2"/>
  <cols>
    <col min="1" max="1" width="50.42578125" style="148" customWidth="1"/>
    <col min="2" max="2" width="12.7109375" style="148" customWidth="1"/>
    <col min="3" max="3" width="10.7109375" style="148" customWidth="1"/>
    <col min="4" max="11" width="11.5703125" style="148" customWidth="1"/>
    <col min="12" max="248" width="9.140625" style="148"/>
    <col min="249" max="249" width="13.5703125" style="148" customWidth="1"/>
    <col min="250" max="250" width="12.85546875" style="148" customWidth="1"/>
    <col min="251" max="251" width="15" style="148" customWidth="1"/>
    <col min="252" max="253" width="13.42578125" style="148" customWidth="1"/>
    <col min="254" max="504" width="9.140625" style="148"/>
    <col min="505" max="505" width="13.5703125" style="148" customWidth="1"/>
    <col min="506" max="506" width="12.85546875" style="148" customWidth="1"/>
    <col min="507" max="507" width="15" style="148" customWidth="1"/>
    <col min="508" max="509" width="13.42578125" style="148" customWidth="1"/>
    <col min="510" max="760" width="9.140625" style="148"/>
    <col min="761" max="761" width="13.5703125" style="148" customWidth="1"/>
    <col min="762" max="762" width="12.85546875" style="148" customWidth="1"/>
    <col min="763" max="763" width="15" style="148" customWidth="1"/>
    <col min="764" max="765" width="13.42578125" style="148" customWidth="1"/>
    <col min="766" max="1016" width="9.140625" style="148"/>
    <col min="1017" max="1017" width="13.5703125" style="148" customWidth="1"/>
    <col min="1018" max="1018" width="12.85546875" style="148" customWidth="1"/>
    <col min="1019" max="1019" width="15" style="148" customWidth="1"/>
    <col min="1020" max="1021" width="13.42578125" style="148" customWidth="1"/>
    <col min="1022" max="1272" width="9.140625" style="148"/>
    <col min="1273" max="1273" width="13.5703125" style="148" customWidth="1"/>
    <col min="1274" max="1274" width="12.85546875" style="148" customWidth="1"/>
    <col min="1275" max="1275" width="15" style="148" customWidth="1"/>
    <col min="1276" max="1277" width="13.42578125" style="148" customWidth="1"/>
    <col min="1278" max="1528" width="9.140625" style="148"/>
    <col min="1529" max="1529" width="13.5703125" style="148" customWidth="1"/>
    <col min="1530" max="1530" width="12.85546875" style="148" customWidth="1"/>
    <col min="1531" max="1531" width="15" style="148" customWidth="1"/>
    <col min="1532" max="1533" width="13.42578125" style="148" customWidth="1"/>
    <col min="1534" max="1784" width="9.140625" style="148"/>
    <col min="1785" max="1785" width="13.5703125" style="148" customWidth="1"/>
    <col min="1786" max="1786" width="12.85546875" style="148" customWidth="1"/>
    <col min="1787" max="1787" width="15" style="148" customWidth="1"/>
    <col min="1788" max="1789" width="13.42578125" style="148" customWidth="1"/>
    <col min="1790" max="2040" width="9.140625" style="148"/>
    <col min="2041" max="2041" width="13.5703125" style="148" customWidth="1"/>
    <col min="2042" max="2042" width="12.85546875" style="148" customWidth="1"/>
    <col min="2043" max="2043" width="15" style="148" customWidth="1"/>
    <col min="2044" max="2045" width="13.42578125" style="148" customWidth="1"/>
    <col min="2046" max="2296" width="9.140625" style="148"/>
    <col min="2297" max="2297" width="13.5703125" style="148" customWidth="1"/>
    <col min="2298" max="2298" width="12.85546875" style="148" customWidth="1"/>
    <col min="2299" max="2299" width="15" style="148" customWidth="1"/>
    <col min="2300" max="2301" width="13.42578125" style="148" customWidth="1"/>
    <col min="2302" max="2552" width="9.140625" style="148"/>
    <col min="2553" max="2553" width="13.5703125" style="148" customWidth="1"/>
    <col min="2554" max="2554" width="12.85546875" style="148" customWidth="1"/>
    <col min="2555" max="2555" width="15" style="148" customWidth="1"/>
    <col min="2556" max="2557" width="13.42578125" style="148" customWidth="1"/>
    <col min="2558" max="2808" width="9.140625" style="148"/>
    <col min="2809" max="2809" width="13.5703125" style="148" customWidth="1"/>
    <col min="2810" max="2810" width="12.85546875" style="148" customWidth="1"/>
    <col min="2811" max="2811" width="15" style="148" customWidth="1"/>
    <col min="2812" max="2813" width="13.42578125" style="148" customWidth="1"/>
    <col min="2814" max="3064" width="9.140625" style="148"/>
    <col min="3065" max="3065" width="13.5703125" style="148" customWidth="1"/>
    <col min="3066" max="3066" width="12.85546875" style="148" customWidth="1"/>
    <col min="3067" max="3067" width="15" style="148" customWidth="1"/>
    <col min="3068" max="3069" width="13.42578125" style="148" customWidth="1"/>
    <col min="3070" max="3320" width="9.140625" style="148"/>
    <col min="3321" max="3321" width="13.5703125" style="148" customWidth="1"/>
    <col min="3322" max="3322" width="12.85546875" style="148" customWidth="1"/>
    <col min="3323" max="3323" width="15" style="148" customWidth="1"/>
    <col min="3324" max="3325" width="13.42578125" style="148" customWidth="1"/>
    <col min="3326" max="3576" width="9.140625" style="148"/>
    <col min="3577" max="3577" width="13.5703125" style="148" customWidth="1"/>
    <col min="3578" max="3578" width="12.85546875" style="148" customWidth="1"/>
    <col min="3579" max="3579" width="15" style="148" customWidth="1"/>
    <col min="3580" max="3581" width="13.42578125" style="148" customWidth="1"/>
    <col min="3582" max="3832" width="9.140625" style="148"/>
    <col min="3833" max="3833" width="13.5703125" style="148" customWidth="1"/>
    <col min="3834" max="3834" width="12.85546875" style="148" customWidth="1"/>
    <col min="3835" max="3835" width="15" style="148" customWidth="1"/>
    <col min="3836" max="3837" width="13.42578125" style="148" customWidth="1"/>
    <col min="3838" max="4088" width="9.140625" style="148"/>
    <col min="4089" max="4089" width="13.5703125" style="148" customWidth="1"/>
    <col min="4090" max="4090" width="12.85546875" style="148" customWidth="1"/>
    <col min="4091" max="4091" width="15" style="148" customWidth="1"/>
    <col min="4092" max="4093" width="13.42578125" style="148" customWidth="1"/>
    <col min="4094" max="4344" width="9.140625" style="148"/>
    <col min="4345" max="4345" width="13.5703125" style="148" customWidth="1"/>
    <col min="4346" max="4346" width="12.85546875" style="148" customWidth="1"/>
    <col min="4347" max="4347" width="15" style="148" customWidth="1"/>
    <col min="4348" max="4349" width="13.42578125" style="148" customWidth="1"/>
    <col min="4350" max="4600" width="9.140625" style="148"/>
    <col min="4601" max="4601" width="13.5703125" style="148" customWidth="1"/>
    <col min="4602" max="4602" width="12.85546875" style="148" customWidth="1"/>
    <col min="4603" max="4603" width="15" style="148" customWidth="1"/>
    <col min="4604" max="4605" width="13.42578125" style="148" customWidth="1"/>
    <col min="4606" max="4856" width="9.140625" style="148"/>
    <col min="4857" max="4857" width="13.5703125" style="148" customWidth="1"/>
    <col min="4858" max="4858" width="12.85546875" style="148" customWidth="1"/>
    <col min="4859" max="4859" width="15" style="148" customWidth="1"/>
    <col min="4860" max="4861" width="13.42578125" style="148" customWidth="1"/>
    <col min="4862" max="5112" width="9.140625" style="148"/>
    <col min="5113" max="5113" width="13.5703125" style="148" customWidth="1"/>
    <col min="5114" max="5114" width="12.85546875" style="148" customWidth="1"/>
    <col min="5115" max="5115" width="15" style="148" customWidth="1"/>
    <col min="5116" max="5117" width="13.42578125" style="148" customWidth="1"/>
    <col min="5118" max="5368" width="9.140625" style="148"/>
    <col min="5369" max="5369" width="13.5703125" style="148" customWidth="1"/>
    <col min="5370" max="5370" width="12.85546875" style="148" customWidth="1"/>
    <col min="5371" max="5371" width="15" style="148" customWidth="1"/>
    <col min="5372" max="5373" width="13.42578125" style="148" customWidth="1"/>
    <col min="5374" max="5624" width="9.140625" style="148"/>
    <col min="5625" max="5625" width="13.5703125" style="148" customWidth="1"/>
    <col min="5626" max="5626" width="12.85546875" style="148" customWidth="1"/>
    <col min="5627" max="5627" width="15" style="148" customWidth="1"/>
    <col min="5628" max="5629" width="13.42578125" style="148" customWidth="1"/>
    <col min="5630" max="5880" width="9.140625" style="148"/>
    <col min="5881" max="5881" width="13.5703125" style="148" customWidth="1"/>
    <col min="5882" max="5882" width="12.85546875" style="148" customWidth="1"/>
    <col min="5883" max="5883" width="15" style="148" customWidth="1"/>
    <col min="5884" max="5885" width="13.42578125" style="148" customWidth="1"/>
    <col min="5886" max="6136" width="9.140625" style="148"/>
    <col min="6137" max="6137" width="13.5703125" style="148" customWidth="1"/>
    <col min="6138" max="6138" width="12.85546875" style="148" customWidth="1"/>
    <col min="6139" max="6139" width="15" style="148" customWidth="1"/>
    <col min="6140" max="6141" width="13.42578125" style="148" customWidth="1"/>
    <col min="6142" max="6392" width="9.140625" style="148"/>
    <col min="6393" max="6393" width="13.5703125" style="148" customWidth="1"/>
    <col min="6394" max="6394" width="12.85546875" style="148" customWidth="1"/>
    <col min="6395" max="6395" width="15" style="148" customWidth="1"/>
    <col min="6396" max="6397" width="13.42578125" style="148" customWidth="1"/>
    <col min="6398" max="6648" width="9.140625" style="148"/>
    <col min="6649" max="6649" width="13.5703125" style="148" customWidth="1"/>
    <col min="6650" max="6650" width="12.85546875" style="148" customWidth="1"/>
    <col min="6651" max="6651" width="15" style="148" customWidth="1"/>
    <col min="6652" max="6653" width="13.42578125" style="148" customWidth="1"/>
    <col min="6654" max="6904" width="9.140625" style="148"/>
    <col min="6905" max="6905" width="13.5703125" style="148" customWidth="1"/>
    <col min="6906" max="6906" width="12.85546875" style="148" customWidth="1"/>
    <col min="6907" max="6907" width="15" style="148" customWidth="1"/>
    <col min="6908" max="6909" width="13.42578125" style="148" customWidth="1"/>
    <col min="6910" max="7160" width="9.140625" style="148"/>
    <col min="7161" max="7161" width="13.5703125" style="148" customWidth="1"/>
    <col min="7162" max="7162" width="12.85546875" style="148" customWidth="1"/>
    <col min="7163" max="7163" width="15" style="148" customWidth="1"/>
    <col min="7164" max="7165" width="13.42578125" style="148" customWidth="1"/>
    <col min="7166" max="7416" width="9.140625" style="148"/>
    <col min="7417" max="7417" width="13.5703125" style="148" customWidth="1"/>
    <col min="7418" max="7418" width="12.85546875" style="148" customWidth="1"/>
    <col min="7419" max="7419" width="15" style="148" customWidth="1"/>
    <col min="7420" max="7421" width="13.42578125" style="148" customWidth="1"/>
    <col min="7422" max="7672" width="9.140625" style="148"/>
    <col min="7673" max="7673" width="13.5703125" style="148" customWidth="1"/>
    <col min="7674" max="7674" width="12.85546875" style="148" customWidth="1"/>
    <col min="7675" max="7675" width="15" style="148" customWidth="1"/>
    <col min="7676" max="7677" width="13.42578125" style="148" customWidth="1"/>
    <col min="7678" max="7928" width="9.140625" style="148"/>
    <col min="7929" max="7929" width="13.5703125" style="148" customWidth="1"/>
    <col min="7930" max="7930" width="12.85546875" style="148" customWidth="1"/>
    <col min="7931" max="7931" width="15" style="148" customWidth="1"/>
    <col min="7932" max="7933" width="13.42578125" style="148" customWidth="1"/>
    <col min="7934" max="8184" width="9.140625" style="148"/>
    <col min="8185" max="8185" width="13.5703125" style="148" customWidth="1"/>
    <col min="8186" max="8186" width="12.85546875" style="148" customWidth="1"/>
    <col min="8187" max="8187" width="15" style="148" customWidth="1"/>
    <col min="8188" max="8189" width="13.42578125" style="148" customWidth="1"/>
    <col min="8190" max="8440" width="9.140625" style="148"/>
    <col min="8441" max="8441" width="13.5703125" style="148" customWidth="1"/>
    <col min="8442" max="8442" width="12.85546875" style="148" customWidth="1"/>
    <col min="8443" max="8443" width="15" style="148" customWidth="1"/>
    <col min="8444" max="8445" width="13.42578125" style="148" customWidth="1"/>
    <col min="8446" max="8696" width="9.140625" style="148"/>
    <col min="8697" max="8697" width="13.5703125" style="148" customWidth="1"/>
    <col min="8698" max="8698" width="12.85546875" style="148" customWidth="1"/>
    <col min="8699" max="8699" width="15" style="148" customWidth="1"/>
    <col min="8700" max="8701" width="13.42578125" style="148" customWidth="1"/>
    <col min="8702" max="8952" width="9.140625" style="148"/>
    <col min="8953" max="8953" width="13.5703125" style="148" customWidth="1"/>
    <col min="8954" max="8954" width="12.85546875" style="148" customWidth="1"/>
    <col min="8955" max="8955" width="15" style="148" customWidth="1"/>
    <col min="8956" max="8957" width="13.42578125" style="148" customWidth="1"/>
    <col min="8958" max="9208" width="9.140625" style="148"/>
    <col min="9209" max="9209" width="13.5703125" style="148" customWidth="1"/>
    <col min="9210" max="9210" width="12.85546875" style="148" customWidth="1"/>
    <col min="9211" max="9211" width="15" style="148" customWidth="1"/>
    <col min="9212" max="9213" width="13.42578125" style="148" customWidth="1"/>
    <col min="9214" max="9464" width="9.140625" style="148"/>
    <col min="9465" max="9465" width="13.5703125" style="148" customWidth="1"/>
    <col min="9466" max="9466" width="12.85546875" style="148" customWidth="1"/>
    <col min="9467" max="9467" width="15" style="148" customWidth="1"/>
    <col min="9468" max="9469" width="13.42578125" style="148" customWidth="1"/>
    <col min="9470" max="9720" width="9.140625" style="148"/>
    <col min="9721" max="9721" width="13.5703125" style="148" customWidth="1"/>
    <col min="9722" max="9722" width="12.85546875" style="148" customWidth="1"/>
    <col min="9723" max="9723" width="15" style="148" customWidth="1"/>
    <col min="9724" max="9725" width="13.42578125" style="148" customWidth="1"/>
    <col min="9726" max="9976" width="9.140625" style="148"/>
    <col min="9977" max="9977" width="13.5703125" style="148" customWidth="1"/>
    <col min="9978" max="9978" width="12.85546875" style="148" customWidth="1"/>
    <col min="9979" max="9979" width="15" style="148" customWidth="1"/>
    <col min="9980" max="9981" width="13.42578125" style="148" customWidth="1"/>
    <col min="9982" max="10232" width="9.140625" style="148"/>
    <col min="10233" max="10233" width="13.5703125" style="148" customWidth="1"/>
    <col min="10234" max="10234" width="12.85546875" style="148" customWidth="1"/>
    <col min="10235" max="10235" width="15" style="148" customWidth="1"/>
    <col min="10236" max="10237" width="13.42578125" style="148" customWidth="1"/>
    <col min="10238" max="10488" width="9.140625" style="148"/>
    <col min="10489" max="10489" width="13.5703125" style="148" customWidth="1"/>
    <col min="10490" max="10490" width="12.85546875" style="148" customWidth="1"/>
    <col min="10491" max="10491" width="15" style="148" customWidth="1"/>
    <col min="10492" max="10493" width="13.42578125" style="148" customWidth="1"/>
    <col min="10494" max="10744" width="9.140625" style="148"/>
    <col min="10745" max="10745" width="13.5703125" style="148" customWidth="1"/>
    <col min="10746" max="10746" width="12.85546875" style="148" customWidth="1"/>
    <col min="10747" max="10747" width="15" style="148" customWidth="1"/>
    <col min="10748" max="10749" width="13.42578125" style="148" customWidth="1"/>
    <col min="10750" max="11000" width="9.140625" style="148"/>
    <col min="11001" max="11001" width="13.5703125" style="148" customWidth="1"/>
    <col min="11002" max="11002" width="12.85546875" style="148" customWidth="1"/>
    <col min="11003" max="11003" width="15" style="148" customWidth="1"/>
    <col min="11004" max="11005" width="13.42578125" style="148" customWidth="1"/>
    <col min="11006" max="11256" width="9.140625" style="148"/>
    <col min="11257" max="11257" width="13.5703125" style="148" customWidth="1"/>
    <col min="11258" max="11258" width="12.85546875" style="148" customWidth="1"/>
    <col min="11259" max="11259" width="15" style="148" customWidth="1"/>
    <col min="11260" max="11261" width="13.42578125" style="148" customWidth="1"/>
    <col min="11262" max="11512" width="9.140625" style="148"/>
    <col min="11513" max="11513" width="13.5703125" style="148" customWidth="1"/>
    <col min="11514" max="11514" width="12.85546875" style="148" customWidth="1"/>
    <col min="11515" max="11515" width="15" style="148" customWidth="1"/>
    <col min="11516" max="11517" width="13.42578125" style="148" customWidth="1"/>
    <col min="11518" max="11768" width="9.140625" style="148"/>
    <col min="11769" max="11769" width="13.5703125" style="148" customWidth="1"/>
    <col min="11770" max="11770" width="12.85546875" style="148" customWidth="1"/>
    <col min="11771" max="11771" width="15" style="148" customWidth="1"/>
    <col min="11772" max="11773" width="13.42578125" style="148" customWidth="1"/>
    <col min="11774" max="12024" width="9.140625" style="148"/>
    <col min="12025" max="12025" width="13.5703125" style="148" customWidth="1"/>
    <col min="12026" max="12026" width="12.85546875" style="148" customWidth="1"/>
    <col min="12027" max="12027" width="15" style="148" customWidth="1"/>
    <col min="12028" max="12029" width="13.42578125" style="148" customWidth="1"/>
    <col min="12030" max="12280" width="9.140625" style="148"/>
    <col min="12281" max="12281" width="13.5703125" style="148" customWidth="1"/>
    <col min="12282" max="12282" width="12.85546875" style="148" customWidth="1"/>
    <col min="12283" max="12283" width="15" style="148" customWidth="1"/>
    <col min="12284" max="12285" width="13.42578125" style="148" customWidth="1"/>
    <col min="12286" max="12536" width="9.140625" style="148"/>
    <col min="12537" max="12537" width="13.5703125" style="148" customWidth="1"/>
    <col min="12538" max="12538" width="12.85546875" style="148" customWidth="1"/>
    <col min="12539" max="12539" width="15" style="148" customWidth="1"/>
    <col min="12540" max="12541" width="13.42578125" style="148" customWidth="1"/>
    <col min="12542" max="12792" width="9.140625" style="148"/>
    <col min="12793" max="12793" width="13.5703125" style="148" customWidth="1"/>
    <col min="12794" max="12794" width="12.85546875" style="148" customWidth="1"/>
    <col min="12795" max="12795" width="15" style="148" customWidth="1"/>
    <col min="12796" max="12797" width="13.42578125" style="148" customWidth="1"/>
    <col min="12798" max="13048" width="9.140625" style="148"/>
    <col min="13049" max="13049" width="13.5703125" style="148" customWidth="1"/>
    <col min="13050" max="13050" width="12.85546875" style="148" customWidth="1"/>
    <col min="13051" max="13051" width="15" style="148" customWidth="1"/>
    <col min="13052" max="13053" width="13.42578125" style="148" customWidth="1"/>
    <col min="13054" max="13304" width="9.140625" style="148"/>
    <col min="13305" max="13305" width="13.5703125" style="148" customWidth="1"/>
    <col min="13306" max="13306" width="12.85546875" style="148" customWidth="1"/>
    <col min="13307" max="13307" width="15" style="148" customWidth="1"/>
    <col min="13308" max="13309" width="13.42578125" style="148" customWidth="1"/>
    <col min="13310" max="13560" width="9.140625" style="148"/>
    <col min="13561" max="13561" width="13.5703125" style="148" customWidth="1"/>
    <col min="13562" max="13562" width="12.85546875" style="148" customWidth="1"/>
    <col min="13563" max="13563" width="15" style="148" customWidth="1"/>
    <col min="13564" max="13565" width="13.42578125" style="148" customWidth="1"/>
    <col min="13566" max="13816" width="9.140625" style="148"/>
    <col min="13817" max="13817" width="13.5703125" style="148" customWidth="1"/>
    <col min="13818" max="13818" width="12.85546875" style="148" customWidth="1"/>
    <col min="13819" max="13819" width="15" style="148" customWidth="1"/>
    <col min="13820" max="13821" width="13.42578125" style="148" customWidth="1"/>
    <col min="13822" max="14072" width="9.140625" style="148"/>
    <col min="14073" max="14073" width="13.5703125" style="148" customWidth="1"/>
    <col min="14074" max="14074" width="12.85546875" style="148" customWidth="1"/>
    <col min="14075" max="14075" width="15" style="148" customWidth="1"/>
    <col min="14076" max="14077" width="13.42578125" style="148" customWidth="1"/>
    <col min="14078" max="14328" width="9.140625" style="148"/>
    <col min="14329" max="14329" width="13.5703125" style="148" customWidth="1"/>
    <col min="14330" max="14330" width="12.85546875" style="148" customWidth="1"/>
    <col min="14331" max="14331" width="15" style="148" customWidth="1"/>
    <col min="14332" max="14333" width="13.42578125" style="148" customWidth="1"/>
    <col min="14334" max="14584" width="9.140625" style="148"/>
    <col min="14585" max="14585" width="13.5703125" style="148" customWidth="1"/>
    <col min="14586" max="14586" width="12.85546875" style="148" customWidth="1"/>
    <col min="14587" max="14587" width="15" style="148" customWidth="1"/>
    <col min="14588" max="14589" width="13.42578125" style="148" customWidth="1"/>
    <col min="14590" max="14840" width="9.140625" style="148"/>
    <col min="14841" max="14841" width="13.5703125" style="148" customWidth="1"/>
    <col min="14842" max="14842" width="12.85546875" style="148" customWidth="1"/>
    <col min="14843" max="14843" width="15" style="148" customWidth="1"/>
    <col min="14844" max="14845" width="13.42578125" style="148" customWidth="1"/>
    <col min="14846" max="15096" width="9.140625" style="148"/>
    <col min="15097" max="15097" width="13.5703125" style="148" customWidth="1"/>
    <col min="15098" max="15098" width="12.85546875" style="148" customWidth="1"/>
    <col min="15099" max="15099" width="15" style="148" customWidth="1"/>
    <col min="15100" max="15101" width="13.42578125" style="148" customWidth="1"/>
    <col min="15102" max="15352" width="9.140625" style="148"/>
    <col min="15353" max="15353" width="13.5703125" style="148" customWidth="1"/>
    <col min="15354" max="15354" width="12.85546875" style="148" customWidth="1"/>
    <col min="15355" max="15355" width="15" style="148" customWidth="1"/>
    <col min="15356" max="15357" width="13.42578125" style="148" customWidth="1"/>
    <col min="15358" max="15608" width="9.140625" style="148"/>
    <col min="15609" max="15609" width="13.5703125" style="148" customWidth="1"/>
    <col min="15610" max="15610" width="12.85546875" style="148" customWidth="1"/>
    <col min="15611" max="15611" width="15" style="148" customWidth="1"/>
    <col min="15612" max="15613" width="13.42578125" style="148" customWidth="1"/>
    <col min="15614" max="15864" width="9.140625" style="148"/>
    <col min="15865" max="15865" width="13.5703125" style="148" customWidth="1"/>
    <col min="15866" max="15866" width="12.85546875" style="148" customWidth="1"/>
    <col min="15867" max="15867" width="15" style="148" customWidth="1"/>
    <col min="15868" max="15869" width="13.42578125" style="148" customWidth="1"/>
    <col min="15870" max="16120" width="9.140625" style="148"/>
    <col min="16121" max="16121" width="13.5703125" style="148" customWidth="1"/>
    <col min="16122" max="16122" width="12.85546875" style="148" customWidth="1"/>
    <col min="16123" max="16123" width="15" style="148" customWidth="1"/>
    <col min="16124" max="16125" width="13.42578125" style="148" customWidth="1"/>
    <col min="16126" max="16384" width="9.140625" style="148"/>
  </cols>
  <sheetData>
    <row r="1" spans="1:11" ht="16.5" x14ac:dyDescent="0.2">
      <c r="A1" s="270" t="s">
        <v>268</v>
      </c>
      <c r="B1" s="271"/>
      <c r="C1" s="271"/>
      <c r="D1" s="271"/>
      <c r="E1" s="271"/>
      <c r="F1" s="271"/>
      <c r="G1" s="271"/>
      <c r="H1" s="271"/>
      <c r="I1" s="271"/>
      <c r="J1" s="271"/>
      <c r="K1" s="272"/>
    </row>
    <row r="2" spans="1:11" s="149" customFormat="1" x14ac:dyDescent="0.2">
      <c r="A2" s="273" t="s">
        <v>216</v>
      </c>
      <c r="B2" s="274"/>
      <c r="C2" s="274"/>
      <c r="D2" s="274"/>
      <c r="E2" s="274"/>
      <c r="F2" s="274"/>
      <c r="G2" s="274"/>
      <c r="H2" s="274"/>
      <c r="I2" s="274"/>
      <c r="J2" s="274"/>
      <c r="K2" s="275"/>
    </row>
    <row r="3" spans="1:11" s="149" customFormat="1" ht="12.75" customHeight="1" thickBot="1" x14ac:dyDescent="0.25">
      <c r="A3" s="276" t="s">
        <v>223</v>
      </c>
      <c r="B3" s="277"/>
      <c r="C3" s="277"/>
      <c r="D3" s="277"/>
      <c r="E3" s="277"/>
      <c r="F3" s="277"/>
      <c r="G3" s="277"/>
      <c r="H3" s="277"/>
      <c r="I3" s="277"/>
      <c r="J3" s="277"/>
      <c r="K3" s="278"/>
    </row>
    <row r="4" spans="1:11" s="150" customFormat="1" ht="13.5" x14ac:dyDescent="0.2">
      <c r="A4" s="279" t="s">
        <v>238</v>
      </c>
      <c r="B4" s="281" t="s">
        <v>138</v>
      </c>
      <c r="C4" s="281" t="s">
        <v>139</v>
      </c>
      <c r="D4" s="283" t="s">
        <v>239</v>
      </c>
      <c r="E4" s="284"/>
      <c r="F4" s="283" t="s">
        <v>240</v>
      </c>
      <c r="G4" s="284"/>
      <c r="H4" s="283" t="s">
        <v>241</v>
      </c>
      <c r="I4" s="284"/>
      <c r="J4" s="283" t="s">
        <v>242</v>
      </c>
      <c r="K4" s="285"/>
    </row>
    <row r="5" spans="1:11" s="150" customFormat="1" ht="13.5" x14ac:dyDescent="0.2">
      <c r="A5" s="280"/>
      <c r="B5" s="282"/>
      <c r="C5" s="282"/>
      <c r="D5" s="151" t="s">
        <v>140</v>
      </c>
      <c r="E5" s="151" t="s">
        <v>141</v>
      </c>
      <c r="F5" s="151" t="s">
        <v>140</v>
      </c>
      <c r="G5" s="151" t="s">
        <v>141</v>
      </c>
      <c r="H5" s="151" t="s">
        <v>140</v>
      </c>
      <c r="I5" s="151" t="s">
        <v>141</v>
      </c>
      <c r="J5" s="151" t="s">
        <v>140</v>
      </c>
      <c r="K5" s="152" t="s">
        <v>141</v>
      </c>
    </row>
    <row r="6" spans="1:11" ht="16.5" x14ac:dyDescent="0.2">
      <c r="A6" s="234" t="s">
        <v>272</v>
      </c>
      <c r="B6" s="153">
        <v>30</v>
      </c>
      <c r="C6" s="154">
        <v>0</v>
      </c>
      <c r="D6" s="126">
        <v>4</v>
      </c>
      <c r="E6" s="155">
        <f t="shared" ref="E6:E7" si="0">ROUND((C6*D6)/B6,2)</f>
        <v>0</v>
      </c>
      <c r="F6" s="156">
        <v>8</v>
      </c>
      <c r="G6" s="155">
        <f t="shared" ref="G6:G7" si="1">ROUND((C6*F6)/B6,2)</f>
        <v>0</v>
      </c>
      <c r="H6" s="126">
        <v>2</v>
      </c>
      <c r="I6" s="155">
        <f t="shared" ref="I6:I7" si="2">ROUND((C6*H6)/B6,2)</f>
        <v>0</v>
      </c>
      <c r="J6" s="126">
        <v>16</v>
      </c>
      <c r="K6" s="157">
        <f t="shared" ref="K6:K7" si="3">ROUND((C6*J6)/B6,2)</f>
        <v>0</v>
      </c>
    </row>
    <row r="7" spans="1:11" ht="16.5" x14ac:dyDescent="0.2">
      <c r="A7" s="235" t="s">
        <v>273</v>
      </c>
      <c r="B7" s="153">
        <v>30</v>
      </c>
      <c r="C7" s="154">
        <v>0</v>
      </c>
      <c r="D7" s="126">
        <v>2</v>
      </c>
      <c r="E7" s="155">
        <f t="shared" si="0"/>
        <v>0</v>
      </c>
      <c r="F7" s="156">
        <v>4</v>
      </c>
      <c r="G7" s="155">
        <f t="shared" si="1"/>
        <v>0</v>
      </c>
      <c r="H7" s="126">
        <v>1</v>
      </c>
      <c r="I7" s="155">
        <f t="shared" si="2"/>
        <v>0</v>
      </c>
      <c r="J7" s="126">
        <v>8</v>
      </c>
      <c r="K7" s="157">
        <f t="shared" si="3"/>
        <v>0</v>
      </c>
    </row>
    <row r="8" spans="1:11" ht="16.5" x14ac:dyDescent="0.2">
      <c r="A8" s="234" t="s">
        <v>274</v>
      </c>
      <c r="B8" s="153">
        <v>30</v>
      </c>
      <c r="C8" s="154">
        <v>0</v>
      </c>
      <c r="D8" s="126">
        <v>2</v>
      </c>
      <c r="E8" s="155">
        <f>ROUND((C8*D8)/B8,2)</f>
        <v>0</v>
      </c>
      <c r="F8" s="156">
        <v>4</v>
      </c>
      <c r="G8" s="155">
        <f>ROUND((C8*F8)/B8,2)</f>
        <v>0</v>
      </c>
      <c r="H8" s="126">
        <v>1</v>
      </c>
      <c r="I8" s="155">
        <f>ROUND((C8*H8)/B8,2)</f>
        <v>0</v>
      </c>
      <c r="J8" s="126">
        <v>8</v>
      </c>
      <c r="K8" s="157">
        <f>ROUND((C8*J8)/B8,2)</f>
        <v>0</v>
      </c>
    </row>
    <row r="9" spans="1:11" ht="16.5" x14ac:dyDescent="0.2">
      <c r="A9" s="234" t="s">
        <v>275</v>
      </c>
      <c r="B9" s="153">
        <v>30</v>
      </c>
      <c r="C9" s="154">
        <v>0</v>
      </c>
      <c r="D9" s="126">
        <v>4</v>
      </c>
      <c r="E9" s="155">
        <f t="shared" ref="E9:E21" si="4">ROUND((C9*D9)/B9,2)</f>
        <v>0</v>
      </c>
      <c r="F9" s="156">
        <v>8</v>
      </c>
      <c r="G9" s="155">
        <f t="shared" ref="G9:G21" si="5">ROUND((C9*F9)/B9,2)</f>
        <v>0</v>
      </c>
      <c r="H9" s="126">
        <v>2</v>
      </c>
      <c r="I9" s="155">
        <f t="shared" ref="I9:I21" si="6">ROUND((C9*H9)/B9,2)</f>
        <v>0</v>
      </c>
      <c r="J9" s="126">
        <v>16</v>
      </c>
      <c r="K9" s="157">
        <f t="shared" ref="K9:K21" si="7">ROUND((C9*J9)/B9,2)</f>
        <v>0</v>
      </c>
    </row>
    <row r="10" spans="1:11" ht="16.5" x14ac:dyDescent="0.2">
      <c r="A10" s="234" t="s">
        <v>243</v>
      </c>
      <c r="B10" s="153">
        <v>30</v>
      </c>
      <c r="C10" s="154">
        <v>0</v>
      </c>
      <c r="D10" s="126">
        <v>2</v>
      </c>
      <c r="E10" s="155">
        <f t="shared" si="4"/>
        <v>0</v>
      </c>
      <c r="F10" s="156">
        <v>2</v>
      </c>
      <c r="G10" s="155">
        <f t="shared" si="5"/>
        <v>0</v>
      </c>
      <c r="H10" s="126">
        <v>2</v>
      </c>
      <c r="I10" s="155">
        <f t="shared" si="6"/>
        <v>0</v>
      </c>
      <c r="J10" s="126">
        <v>9</v>
      </c>
      <c r="K10" s="157">
        <f t="shared" si="7"/>
        <v>0</v>
      </c>
    </row>
    <row r="11" spans="1:11" ht="16.5" x14ac:dyDescent="0.2">
      <c r="A11" s="234" t="s">
        <v>244</v>
      </c>
      <c r="B11" s="153">
        <v>60</v>
      </c>
      <c r="C11" s="154">
        <v>0</v>
      </c>
      <c r="D11" s="126">
        <v>1</v>
      </c>
      <c r="E11" s="155">
        <f t="shared" si="4"/>
        <v>0</v>
      </c>
      <c r="F11" s="156">
        <v>2</v>
      </c>
      <c r="G11" s="155">
        <f t="shared" si="5"/>
        <v>0</v>
      </c>
      <c r="H11" s="126">
        <v>1</v>
      </c>
      <c r="I11" s="155">
        <f t="shared" si="6"/>
        <v>0</v>
      </c>
      <c r="J11" s="126">
        <v>3</v>
      </c>
      <c r="K11" s="157">
        <f t="shared" si="7"/>
        <v>0</v>
      </c>
    </row>
    <row r="12" spans="1:11" ht="16.5" x14ac:dyDescent="0.2">
      <c r="A12" s="234" t="s">
        <v>245</v>
      </c>
      <c r="B12" s="153">
        <v>60</v>
      </c>
      <c r="C12" s="154">
        <v>0</v>
      </c>
      <c r="D12" s="126">
        <v>1</v>
      </c>
      <c r="E12" s="155">
        <f t="shared" si="4"/>
        <v>0</v>
      </c>
      <c r="F12" s="156">
        <v>1</v>
      </c>
      <c r="G12" s="155">
        <f t="shared" si="5"/>
        <v>0</v>
      </c>
      <c r="H12" s="126">
        <v>1</v>
      </c>
      <c r="I12" s="155">
        <f t="shared" si="6"/>
        <v>0</v>
      </c>
      <c r="J12" s="126">
        <v>1</v>
      </c>
      <c r="K12" s="157">
        <f t="shared" si="7"/>
        <v>0</v>
      </c>
    </row>
    <row r="13" spans="1:11" ht="16.5" x14ac:dyDescent="0.2">
      <c r="A13" s="234" t="s">
        <v>246</v>
      </c>
      <c r="B13" s="153">
        <v>60</v>
      </c>
      <c r="C13" s="154">
        <v>0</v>
      </c>
      <c r="D13" s="126">
        <v>3</v>
      </c>
      <c r="E13" s="155">
        <f t="shared" si="4"/>
        <v>0</v>
      </c>
      <c r="F13" s="156">
        <v>4</v>
      </c>
      <c r="G13" s="155">
        <f t="shared" si="5"/>
        <v>0</v>
      </c>
      <c r="H13" s="126">
        <v>3</v>
      </c>
      <c r="I13" s="155">
        <f t="shared" si="6"/>
        <v>0</v>
      </c>
      <c r="J13" s="126">
        <v>8</v>
      </c>
      <c r="K13" s="157">
        <f t="shared" si="7"/>
        <v>0</v>
      </c>
    </row>
    <row r="14" spans="1:11" ht="16.5" x14ac:dyDescent="0.2">
      <c r="A14" s="234" t="s">
        <v>247</v>
      </c>
      <c r="B14" s="153">
        <v>36</v>
      </c>
      <c r="C14" s="154">
        <v>0</v>
      </c>
      <c r="D14" s="126">
        <v>1</v>
      </c>
      <c r="E14" s="155">
        <f t="shared" si="4"/>
        <v>0</v>
      </c>
      <c r="F14" s="156">
        <v>2</v>
      </c>
      <c r="G14" s="155">
        <f t="shared" si="5"/>
        <v>0</v>
      </c>
      <c r="H14" s="126">
        <v>1</v>
      </c>
      <c r="I14" s="155">
        <f t="shared" si="6"/>
        <v>0</v>
      </c>
      <c r="J14" s="126">
        <v>3</v>
      </c>
      <c r="K14" s="157">
        <f t="shared" si="7"/>
        <v>0</v>
      </c>
    </row>
    <row r="15" spans="1:11" ht="16.5" x14ac:dyDescent="0.2">
      <c r="A15" s="234" t="s">
        <v>248</v>
      </c>
      <c r="B15" s="153">
        <v>6</v>
      </c>
      <c r="C15" s="154">
        <v>0</v>
      </c>
      <c r="D15" s="126">
        <v>2</v>
      </c>
      <c r="E15" s="155">
        <f t="shared" si="4"/>
        <v>0</v>
      </c>
      <c r="F15" s="156">
        <v>2</v>
      </c>
      <c r="G15" s="155">
        <f t="shared" si="5"/>
        <v>0</v>
      </c>
      <c r="H15" s="126">
        <v>2</v>
      </c>
      <c r="I15" s="155">
        <f t="shared" si="6"/>
        <v>0</v>
      </c>
      <c r="J15" s="126">
        <v>3</v>
      </c>
      <c r="K15" s="157">
        <f t="shared" si="7"/>
        <v>0</v>
      </c>
    </row>
    <row r="16" spans="1:11" ht="16.5" x14ac:dyDescent="0.2">
      <c r="A16" s="234" t="s">
        <v>249</v>
      </c>
      <c r="B16" s="153">
        <v>1</v>
      </c>
      <c r="C16" s="154">
        <v>0</v>
      </c>
      <c r="D16" s="126">
        <v>2</v>
      </c>
      <c r="E16" s="155">
        <f t="shared" si="4"/>
        <v>0</v>
      </c>
      <c r="F16" s="156">
        <v>3</v>
      </c>
      <c r="G16" s="155">
        <f t="shared" si="5"/>
        <v>0</v>
      </c>
      <c r="H16" s="126">
        <v>2</v>
      </c>
      <c r="I16" s="155">
        <f t="shared" si="6"/>
        <v>0</v>
      </c>
      <c r="J16" s="126">
        <v>6</v>
      </c>
      <c r="K16" s="157">
        <f t="shared" si="7"/>
        <v>0</v>
      </c>
    </row>
    <row r="17" spans="1:11" ht="16.5" x14ac:dyDescent="0.2">
      <c r="A17" s="234" t="s">
        <v>175</v>
      </c>
      <c r="B17" s="153">
        <v>6</v>
      </c>
      <c r="C17" s="154">
        <v>0</v>
      </c>
      <c r="D17" s="126">
        <v>1</v>
      </c>
      <c r="E17" s="155">
        <f t="shared" si="4"/>
        <v>0</v>
      </c>
      <c r="F17" s="156">
        <v>1</v>
      </c>
      <c r="G17" s="155">
        <f t="shared" si="5"/>
        <v>0</v>
      </c>
      <c r="H17" s="126">
        <v>1</v>
      </c>
      <c r="I17" s="155">
        <f t="shared" si="6"/>
        <v>0</v>
      </c>
      <c r="J17" s="126">
        <v>7</v>
      </c>
      <c r="K17" s="157">
        <f t="shared" si="7"/>
        <v>0</v>
      </c>
    </row>
    <row r="18" spans="1:11" ht="16.5" x14ac:dyDescent="0.2">
      <c r="A18" s="234" t="s">
        <v>250</v>
      </c>
      <c r="B18" s="153">
        <v>6</v>
      </c>
      <c r="C18" s="154">
        <v>0</v>
      </c>
      <c r="D18" s="126">
        <v>4</v>
      </c>
      <c r="E18" s="155">
        <f t="shared" si="4"/>
        <v>0</v>
      </c>
      <c r="F18" s="156">
        <v>4</v>
      </c>
      <c r="G18" s="155">
        <f t="shared" si="5"/>
        <v>0</v>
      </c>
      <c r="H18" s="126">
        <v>4</v>
      </c>
      <c r="I18" s="155">
        <f t="shared" si="6"/>
        <v>0</v>
      </c>
      <c r="J18" s="126">
        <v>15</v>
      </c>
      <c r="K18" s="157">
        <f t="shared" si="7"/>
        <v>0</v>
      </c>
    </row>
    <row r="19" spans="1:11" ht="16.5" x14ac:dyDescent="0.2">
      <c r="A19" s="234" t="s">
        <v>251</v>
      </c>
      <c r="B19" s="153">
        <v>1</v>
      </c>
      <c r="C19" s="154">
        <v>0</v>
      </c>
      <c r="D19" s="126">
        <v>1</v>
      </c>
      <c r="E19" s="155">
        <f t="shared" si="4"/>
        <v>0</v>
      </c>
      <c r="F19" s="156">
        <v>1</v>
      </c>
      <c r="G19" s="155">
        <f t="shared" si="5"/>
        <v>0</v>
      </c>
      <c r="H19" s="126">
        <v>1</v>
      </c>
      <c r="I19" s="155">
        <f t="shared" si="6"/>
        <v>0</v>
      </c>
      <c r="J19" s="126">
        <v>10</v>
      </c>
      <c r="K19" s="157">
        <f t="shared" si="7"/>
        <v>0</v>
      </c>
    </row>
    <row r="20" spans="1:11" ht="16.5" x14ac:dyDescent="0.2">
      <c r="A20" s="234" t="s">
        <v>252</v>
      </c>
      <c r="B20" s="153">
        <v>12</v>
      </c>
      <c r="C20" s="155">
        <v>0</v>
      </c>
      <c r="D20" s="153">
        <v>0</v>
      </c>
      <c r="E20" s="155">
        <f t="shared" si="4"/>
        <v>0</v>
      </c>
      <c r="F20" s="126">
        <v>0</v>
      </c>
      <c r="G20" s="155">
        <f t="shared" si="5"/>
        <v>0</v>
      </c>
      <c r="H20" s="126">
        <v>0</v>
      </c>
      <c r="I20" s="155">
        <f t="shared" si="6"/>
        <v>0</v>
      </c>
      <c r="J20" s="126">
        <v>2</v>
      </c>
      <c r="K20" s="157">
        <f t="shared" si="7"/>
        <v>0</v>
      </c>
    </row>
    <row r="21" spans="1:11" ht="16.5" x14ac:dyDescent="0.2">
      <c r="A21" s="234" t="s">
        <v>271</v>
      </c>
      <c r="B21" s="153">
        <v>24</v>
      </c>
      <c r="C21" s="155">
        <v>0</v>
      </c>
      <c r="D21" s="153">
        <v>0</v>
      </c>
      <c r="E21" s="155">
        <f t="shared" si="4"/>
        <v>0</v>
      </c>
      <c r="F21" s="126">
        <v>0</v>
      </c>
      <c r="G21" s="155">
        <f t="shared" si="5"/>
        <v>0</v>
      </c>
      <c r="H21" s="126">
        <v>0</v>
      </c>
      <c r="I21" s="155">
        <f t="shared" si="6"/>
        <v>0</v>
      </c>
      <c r="J21" s="126">
        <v>2</v>
      </c>
      <c r="K21" s="157">
        <f t="shared" si="7"/>
        <v>0</v>
      </c>
    </row>
    <row r="22" spans="1:11" ht="17.25" thickBot="1" x14ac:dyDescent="0.25">
      <c r="A22" s="286" t="s">
        <v>149</v>
      </c>
      <c r="B22" s="287"/>
      <c r="C22" s="288"/>
      <c r="D22" s="158"/>
      <c r="E22" s="159">
        <f>SUM(E6:E21)</f>
        <v>0</v>
      </c>
      <c r="F22" s="160"/>
      <c r="G22" s="159">
        <f>SUM(G6:G21)</f>
        <v>0</v>
      </c>
      <c r="H22" s="158"/>
      <c r="I22" s="159">
        <f>SUM(I6:I21)</f>
        <v>0</v>
      </c>
      <c r="J22" s="160"/>
      <c r="K22" s="161">
        <f>SUM(K6:K21)</f>
        <v>0</v>
      </c>
    </row>
    <row r="23" spans="1:11" s="165" customFormat="1" ht="17.25" thickBot="1" x14ac:dyDescent="0.25">
      <c r="A23" s="289" t="s">
        <v>150</v>
      </c>
      <c r="B23" s="290"/>
      <c r="C23" s="291"/>
      <c r="D23" s="162"/>
      <c r="E23" s="163">
        <f>E22/'Resumo Geral'!F7</f>
        <v>0</v>
      </c>
      <c r="F23" s="164"/>
      <c r="G23" s="163">
        <f>G22/'Resumo Geral'!F12</f>
        <v>0</v>
      </c>
      <c r="H23" s="162"/>
      <c r="I23" s="163">
        <f>I22/'Resumo Geral'!F14</f>
        <v>0</v>
      </c>
      <c r="J23" s="164"/>
      <c r="K23" s="163">
        <f>K22/'Resumo Geral'!F19</f>
        <v>0</v>
      </c>
    </row>
    <row r="24" spans="1:11" ht="13.5" thickBot="1" x14ac:dyDescent="0.25">
      <c r="A24" s="166"/>
      <c r="K24" s="167"/>
    </row>
    <row r="25" spans="1:11" s="168" customFormat="1" ht="13.5" x14ac:dyDescent="0.2">
      <c r="A25" s="292" t="s">
        <v>290</v>
      </c>
      <c r="B25" s="294" t="s">
        <v>253</v>
      </c>
      <c r="C25" s="296" t="s">
        <v>269</v>
      </c>
      <c r="D25" s="302" t="s">
        <v>239</v>
      </c>
      <c r="E25" s="303"/>
      <c r="F25" s="302" t="s">
        <v>240</v>
      </c>
      <c r="G25" s="303"/>
      <c r="H25" s="302" t="s">
        <v>241</v>
      </c>
      <c r="I25" s="303"/>
      <c r="J25" s="304" t="s">
        <v>242</v>
      </c>
      <c r="K25" s="305"/>
    </row>
    <row r="26" spans="1:11" s="168" customFormat="1" ht="25.5" customHeight="1" thickBot="1" x14ac:dyDescent="0.25">
      <c r="A26" s="293"/>
      <c r="B26" s="295"/>
      <c r="C26" s="297"/>
      <c r="D26" s="169" t="s">
        <v>140</v>
      </c>
      <c r="E26" s="169" t="s">
        <v>141</v>
      </c>
      <c r="F26" s="169" t="s">
        <v>140</v>
      </c>
      <c r="G26" s="169" t="s">
        <v>141</v>
      </c>
      <c r="H26" s="169" t="s">
        <v>140</v>
      </c>
      <c r="I26" s="169" t="s">
        <v>141</v>
      </c>
      <c r="J26" s="170" t="s">
        <v>140</v>
      </c>
      <c r="K26" s="171" t="s">
        <v>141</v>
      </c>
    </row>
    <row r="27" spans="1:11" s="149" customFormat="1" ht="16.5" x14ac:dyDescent="0.2">
      <c r="A27" s="236" t="s">
        <v>283</v>
      </c>
      <c r="B27" s="237">
        <v>0</v>
      </c>
      <c r="C27" s="238">
        <v>0.1</v>
      </c>
      <c r="D27" s="172">
        <v>1</v>
      </c>
      <c r="E27" s="239">
        <f>ROUND(((B27*C27)*D27)/12,2)</f>
        <v>0</v>
      </c>
      <c r="F27" s="172">
        <v>0</v>
      </c>
      <c r="G27" s="239">
        <f>ROUND(((B27*C27)*F27)/12,2)</f>
        <v>0</v>
      </c>
      <c r="H27" s="172">
        <v>0</v>
      </c>
      <c r="I27" s="239">
        <f>ROUND(((B27*C27)*H27)/12,2)</f>
        <v>0</v>
      </c>
      <c r="J27" s="173">
        <v>4</v>
      </c>
      <c r="K27" s="240">
        <f>ROUND(((B27*C27)*J27)/12,2)</f>
        <v>0</v>
      </c>
    </row>
    <row r="28" spans="1:11" s="149" customFormat="1" ht="16.5" x14ac:dyDescent="0.2">
      <c r="A28" s="234" t="s">
        <v>284</v>
      </c>
      <c r="B28" s="241">
        <v>0</v>
      </c>
      <c r="C28" s="203">
        <v>60</v>
      </c>
      <c r="D28" s="126">
        <v>12</v>
      </c>
      <c r="E28" s="154">
        <f>ROUND((B28*D28)/C28,2)</f>
        <v>0</v>
      </c>
      <c r="F28" s="244">
        <v>0</v>
      </c>
      <c r="G28" s="154">
        <f>ROUND((B28*F28)/C28,2)</f>
        <v>0</v>
      </c>
      <c r="H28" s="126">
        <v>0</v>
      </c>
      <c r="I28" s="154">
        <f>ROUND((B28*H28)/C28,2)</f>
        <v>0</v>
      </c>
      <c r="J28" s="126">
        <v>48</v>
      </c>
      <c r="K28" s="242">
        <f>ROUND((B28*J28)/C28,2)</f>
        <v>0</v>
      </c>
    </row>
    <row r="29" spans="1:11" ht="16.5" x14ac:dyDescent="0.2">
      <c r="A29" s="245" t="s">
        <v>282</v>
      </c>
      <c r="B29" s="241">
        <v>0</v>
      </c>
      <c r="C29" s="246">
        <v>60</v>
      </c>
      <c r="D29" s="244">
        <v>2</v>
      </c>
      <c r="E29" s="154">
        <f t="shared" ref="E29:E31" si="8">ROUND((B29*D29)/C29,2)</f>
        <v>0</v>
      </c>
      <c r="F29" s="244">
        <v>0</v>
      </c>
      <c r="G29" s="154">
        <f t="shared" ref="G29:G31" si="9">ROUND((B29*F29)/C29,2)</f>
        <v>0</v>
      </c>
      <c r="H29" s="244">
        <v>0</v>
      </c>
      <c r="I29" s="154">
        <f t="shared" ref="I29:I31" si="10">ROUND((B29*H29)/C29,2)</f>
        <v>0</v>
      </c>
      <c r="J29" s="244">
        <v>8</v>
      </c>
      <c r="K29" s="242">
        <f t="shared" ref="K29:K31" si="11">ROUND((B29*J29)/C29,2)</f>
        <v>0</v>
      </c>
    </row>
    <row r="30" spans="1:11" ht="16.5" x14ac:dyDescent="0.2">
      <c r="A30" s="245" t="s">
        <v>286</v>
      </c>
      <c r="B30" s="241">
        <v>0</v>
      </c>
      <c r="C30" s="246">
        <v>12</v>
      </c>
      <c r="D30" s="244">
        <v>4</v>
      </c>
      <c r="E30" s="154">
        <f t="shared" si="8"/>
        <v>0</v>
      </c>
      <c r="F30" s="244">
        <v>0</v>
      </c>
      <c r="G30" s="154">
        <f t="shared" si="9"/>
        <v>0</v>
      </c>
      <c r="H30" s="244">
        <v>0</v>
      </c>
      <c r="I30" s="154">
        <f t="shared" si="10"/>
        <v>0</v>
      </c>
      <c r="J30" s="244">
        <v>16</v>
      </c>
      <c r="K30" s="242">
        <f>ROUND((B30*J30)/C30,2)</f>
        <v>0</v>
      </c>
    </row>
    <row r="31" spans="1:11" s="149" customFormat="1" ht="16.5" x14ac:dyDescent="0.2">
      <c r="A31" s="234" t="s">
        <v>285</v>
      </c>
      <c r="B31" s="241">
        <v>0</v>
      </c>
      <c r="C31" s="203">
        <v>30</v>
      </c>
      <c r="D31" s="126">
        <v>2</v>
      </c>
      <c r="E31" s="154">
        <f t="shared" si="8"/>
        <v>0</v>
      </c>
      <c r="F31" s="244">
        <v>0</v>
      </c>
      <c r="G31" s="154">
        <f t="shared" si="9"/>
        <v>0</v>
      </c>
      <c r="H31" s="126">
        <v>0</v>
      </c>
      <c r="I31" s="154">
        <f t="shared" si="10"/>
        <v>0</v>
      </c>
      <c r="J31" s="126">
        <v>8</v>
      </c>
      <c r="K31" s="242">
        <f t="shared" si="11"/>
        <v>0</v>
      </c>
    </row>
    <row r="32" spans="1:11" s="149" customFormat="1" ht="17.25" thickBot="1" x14ac:dyDescent="0.25">
      <c r="A32" s="286" t="s">
        <v>254</v>
      </c>
      <c r="B32" s="287"/>
      <c r="C32" s="288"/>
      <c r="D32" s="179"/>
      <c r="E32" s="180">
        <f>SUM(E27:E31)</f>
        <v>0</v>
      </c>
      <c r="F32" s="179"/>
      <c r="G32" s="180">
        <f>SUM(G27:G31)</f>
        <v>0</v>
      </c>
      <c r="H32" s="179"/>
      <c r="I32" s="180">
        <f>SUM(I27:I31)</f>
        <v>0</v>
      </c>
      <c r="J32" s="181"/>
      <c r="K32" s="182">
        <f>SUM(K27:K31)</f>
        <v>0</v>
      </c>
    </row>
    <row r="33" spans="1:11" s="183" customFormat="1" ht="17.25" thickBot="1" x14ac:dyDescent="0.25">
      <c r="A33" s="289" t="s">
        <v>150</v>
      </c>
      <c r="B33" s="290"/>
      <c r="C33" s="291"/>
      <c r="D33" s="162"/>
      <c r="E33" s="163">
        <f>E32/'Resumo Geral'!F7</f>
        <v>0</v>
      </c>
      <c r="F33" s="164"/>
      <c r="G33" s="163">
        <f>G32/('Resumo Geral'!F10+'Resumo Geral'!F11)</f>
        <v>0</v>
      </c>
      <c r="H33" s="162"/>
      <c r="I33" s="163">
        <v>0</v>
      </c>
      <c r="J33" s="164"/>
      <c r="K33" s="163">
        <f>K32/'Resumo Geral'!F19</f>
        <v>0</v>
      </c>
    </row>
    <row r="34" spans="1:11" s="202" customFormat="1" ht="17.25" thickBot="1" x14ac:dyDescent="0.25">
      <c r="A34" s="198"/>
      <c r="B34" s="198"/>
      <c r="C34" s="198"/>
      <c r="D34" s="199"/>
      <c r="E34" s="200"/>
      <c r="F34" s="201"/>
      <c r="G34" s="200"/>
      <c r="H34" s="199"/>
      <c r="I34" s="200"/>
      <c r="J34" s="201"/>
      <c r="K34" s="200"/>
    </row>
    <row r="35" spans="1:11" s="168" customFormat="1" ht="13.5" x14ac:dyDescent="0.2">
      <c r="A35" s="292" t="s">
        <v>281</v>
      </c>
      <c r="B35" s="294" t="s">
        <v>253</v>
      </c>
      <c r="C35" s="296" t="s">
        <v>269</v>
      </c>
      <c r="D35" s="302" t="s">
        <v>239</v>
      </c>
      <c r="E35" s="303"/>
      <c r="F35" s="302" t="s">
        <v>240</v>
      </c>
      <c r="G35" s="303"/>
      <c r="H35" s="302" t="s">
        <v>241</v>
      </c>
      <c r="I35" s="303"/>
      <c r="J35" s="304" t="s">
        <v>242</v>
      </c>
      <c r="K35" s="305"/>
    </row>
    <row r="36" spans="1:11" s="168" customFormat="1" ht="25.5" customHeight="1" thickBot="1" x14ac:dyDescent="0.25">
      <c r="A36" s="293"/>
      <c r="B36" s="295"/>
      <c r="C36" s="297"/>
      <c r="D36" s="169" t="s">
        <v>140</v>
      </c>
      <c r="E36" s="169" t="s">
        <v>141</v>
      </c>
      <c r="F36" s="169" t="s">
        <v>140</v>
      </c>
      <c r="G36" s="169" t="s">
        <v>141</v>
      </c>
      <c r="H36" s="169" t="s">
        <v>140</v>
      </c>
      <c r="I36" s="169" t="s">
        <v>141</v>
      </c>
      <c r="J36" s="170" t="s">
        <v>140</v>
      </c>
      <c r="K36" s="171" t="s">
        <v>141</v>
      </c>
    </row>
    <row r="37" spans="1:11" s="149" customFormat="1" ht="33" x14ac:dyDescent="0.2">
      <c r="A37" s="247" t="s">
        <v>276</v>
      </c>
      <c r="B37" s="174">
        <v>0</v>
      </c>
      <c r="C37" s="205">
        <v>0.1</v>
      </c>
      <c r="D37" s="175">
        <v>0</v>
      </c>
      <c r="E37" s="174">
        <f>ROUND(((B37*C37)*D37)/12,2)</f>
        <v>0</v>
      </c>
      <c r="F37" s="175">
        <v>1</v>
      </c>
      <c r="G37" s="174">
        <f>ROUND(((B37*C37)*F37)/12,2)</f>
        <v>0</v>
      </c>
      <c r="H37" s="176">
        <v>0</v>
      </c>
      <c r="I37" s="174">
        <f>ROUND(((B37*C37)*H37)/12,2)</f>
        <v>0</v>
      </c>
      <c r="J37" s="177">
        <v>1</v>
      </c>
      <c r="K37" s="178">
        <f>ROUND(((B37*C37)*J37)/12,2)</f>
        <v>0</v>
      </c>
    </row>
    <row r="38" spans="1:11" ht="16.5" x14ac:dyDescent="0.2">
      <c r="A38" s="243" t="s">
        <v>288</v>
      </c>
      <c r="B38" s="174">
        <v>0</v>
      </c>
      <c r="C38" s="204">
        <v>24</v>
      </c>
      <c r="D38" s="156">
        <v>0</v>
      </c>
      <c r="E38" s="155">
        <f>ROUND((B38*D38)/C38,2)</f>
        <v>0</v>
      </c>
      <c r="F38" s="156">
        <v>4</v>
      </c>
      <c r="G38" s="155">
        <f>ROUND((B38*F38)/C38,2)</f>
        <v>0</v>
      </c>
      <c r="H38" s="156">
        <v>0</v>
      </c>
      <c r="I38" s="155">
        <f t="shared" ref="I38:I40" si="12">ROUND((B38*H38)/C38,2)</f>
        <v>0</v>
      </c>
      <c r="J38" s="156">
        <v>4</v>
      </c>
      <c r="K38" s="157">
        <f t="shared" ref="K38:K40" si="13">ROUND((B38*J38)/C38,2)</f>
        <v>0</v>
      </c>
    </row>
    <row r="39" spans="1:11" ht="16.5" x14ac:dyDescent="0.2">
      <c r="A39" s="234" t="s">
        <v>287</v>
      </c>
      <c r="B39" s="174">
        <v>0</v>
      </c>
      <c r="C39" s="206">
        <v>12</v>
      </c>
      <c r="D39" s="153">
        <v>0</v>
      </c>
      <c r="E39" s="155">
        <f t="shared" ref="E39:E40" si="14">ROUND((B39*D39)/C39,2)</f>
        <v>0</v>
      </c>
      <c r="F39" s="126">
        <v>4</v>
      </c>
      <c r="G39" s="155">
        <f t="shared" ref="G39:G40" si="15">ROUND((B39*F39)/C39,2)</f>
        <v>0</v>
      </c>
      <c r="H39" s="126">
        <v>0</v>
      </c>
      <c r="I39" s="155">
        <f t="shared" si="12"/>
        <v>0</v>
      </c>
      <c r="J39" s="126">
        <v>4</v>
      </c>
      <c r="K39" s="157">
        <f t="shared" si="13"/>
        <v>0</v>
      </c>
    </row>
    <row r="40" spans="1:11" ht="16.5" x14ac:dyDescent="0.2">
      <c r="A40" s="234" t="s">
        <v>289</v>
      </c>
      <c r="B40" s="174">
        <v>0</v>
      </c>
      <c r="C40" s="206">
        <v>12</v>
      </c>
      <c r="D40" s="153">
        <v>0</v>
      </c>
      <c r="E40" s="155">
        <f t="shared" si="14"/>
        <v>0</v>
      </c>
      <c r="F40" s="126">
        <v>4</v>
      </c>
      <c r="G40" s="155">
        <f t="shared" si="15"/>
        <v>0</v>
      </c>
      <c r="H40" s="126">
        <v>0</v>
      </c>
      <c r="I40" s="155">
        <f t="shared" si="12"/>
        <v>0</v>
      </c>
      <c r="J40" s="126">
        <v>4</v>
      </c>
      <c r="K40" s="157">
        <f t="shared" si="13"/>
        <v>0</v>
      </c>
    </row>
    <row r="41" spans="1:11" s="149" customFormat="1" ht="17.25" thickBot="1" x14ac:dyDescent="0.25">
      <c r="A41" s="286" t="s">
        <v>254</v>
      </c>
      <c r="B41" s="287"/>
      <c r="C41" s="288"/>
      <c r="D41" s="179"/>
      <c r="E41" s="180">
        <f>SUM(E37:E40)</f>
        <v>0</v>
      </c>
      <c r="F41" s="179"/>
      <c r="G41" s="180">
        <f>SUM(G37:G40)</f>
        <v>0</v>
      </c>
      <c r="H41" s="179"/>
      <c r="I41" s="180">
        <f>SUM(I37:I40)</f>
        <v>0</v>
      </c>
      <c r="J41" s="181"/>
      <c r="K41" s="182">
        <f>SUM(K37:K40)</f>
        <v>0</v>
      </c>
    </row>
    <row r="42" spans="1:11" s="183" customFormat="1" ht="17.25" thickBot="1" x14ac:dyDescent="0.25">
      <c r="A42" s="289" t="s">
        <v>150</v>
      </c>
      <c r="B42" s="290"/>
      <c r="C42" s="291"/>
      <c r="D42" s="162"/>
      <c r="E42" s="163">
        <f>E41/'Resumo Geral'!F20</f>
        <v>0</v>
      </c>
      <c r="F42" s="164"/>
      <c r="G42" s="163">
        <f>G41/('Resumo Geral'!F10+'Resumo Geral'!F11)</f>
        <v>0</v>
      </c>
      <c r="H42" s="162"/>
      <c r="I42" s="163">
        <v>0</v>
      </c>
      <c r="J42" s="164"/>
      <c r="K42" s="163">
        <f>K41/('Resumo Geral'!F17+'Resumo Geral'!F18)</f>
        <v>0</v>
      </c>
    </row>
    <row r="43" spans="1:11" ht="13.5" thickBot="1" x14ac:dyDescent="0.25"/>
    <row r="44" spans="1:11" s="150" customFormat="1" ht="13.5" x14ac:dyDescent="0.2">
      <c r="A44" s="292" t="s">
        <v>259</v>
      </c>
      <c r="B44" s="294" t="s">
        <v>145</v>
      </c>
      <c r="C44" s="330" t="s">
        <v>139</v>
      </c>
      <c r="D44" s="302" t="s">
        <v>239</v>
      </c>
      <c r="E44" s="303"/>
      <c r="F44" s="302" t="s">
        <v>240</v>
      </c>
      <c r="G44" s="303"/>
      <c r="H44" s="302" t="s">
        <v>241</v>
      </c>
      <c r="I44" s="303"/>
      <c r="J44" s="302" t="s">
        <v>242</v>
      </c>
      <c r="K44" s="305"/>
    </row>
    <row r="45" spans="1:11" s="150" customFormat="1" ht="13.5" x14ac:dyDescent="0.2">
      <c r="A45" s="280"/>
      <c r="B45" s="329"/>
      <c r="C45" s="282"/>
      <c r="D45" s="151" t="s">
        <v>140</v>
      </c>
      <c r="E45" s="151" t="s">
        <v>141</v>
      </c>
      <c r="F45" s="151" t="s">
        <v>140</v>
      </c>
      <c r="G45" s="151" t="s">
        <v>141</v>
      </c>
      <c r="H45" s="151" t="s">
        <v>140</v>
      </c>
      <c r="I45" s="151" t="s">
        <v>141</v>
      </c>
      <c r="J45" s="151" t="s">
        <v>140</v>
      </c>
      <c r="K45" s="152" t="s">
        <v>141</v>
      </c>
    </row>
    <row r="46" spans="1:11" ht="16.5" x14ac:dyDescent="0.2">
      <c r="A46" s="234" t="s">
        <v>260</v>
      </c>
      <c r="B46" s="153">
        <v>6</v>
      </c>
      <c r="C46" s="155">
        <v>0</v>
      </c>
      <c r="D46" s="153">
        <v>2</v>
      </c>
      <c r="E46" s="155">
        <f>ROUND((C46*D46)/B46,2)</f>
        <v>0</v>
      </c>
      <c r="F46" s="153">
        <v>2</v>
      </c>
      <c r="G46" s="155">
        <f>ROUND((C46*F46)/B46,2)</f>
        <v>0</v>
      </c>
      <c r="H46" s="153">
        <v>2</v>
      </c>
      <c r="I46" s="155">
        <f>ROUND((C46*H46)/B46,2)</f>
        <v>0</v>
      </c>
      <c r="J46" s="153">
        <v>2</v>
      </c>
      <c r="K46" s="157">
        <f>ROUND((C46*J46)/B46,2)</f>
        <v>0</v>
      </c>
    </row>
    <row r="47" spans="1:11" ht="16.5" x14ac:dyDescent="0.2">
      <c r="A47" s="234" t="s">
        <v>172</v>
      </c>
      <c r="B47" s="153">
        <v>6</v>
      </c>
      <c r="C47" s="155">
        <v>0</v>
      </c>
      <c r="D47" s="153">
        <v>2</v>
      </c>
      <c r="E47" s="155">
        <f>ROUND((C47*D47)/B47,2)</f>
        <v>0</v>
      </c>
      <c r="F47" s="153">
        <v>2</v>
      </c>
      <c r="G47" s="155">
        <f>ROUND((C47*F47)/B47,2)</f>
        <v>0</v>
      </c>
      <c r="H47" s="153">
        <v>2</v>
      </c>
      <c r="I47" s="155">
        <f>ROUND((C47*H47)/B47,2)</f>
        <v>0</v>
      </c>
      <c r="J47" s="153">
        <v>2</v>
      </c>
      <c r="K47" s="157">
        <f>ROUND((C47*J47)/B47,2)</f>
        <v>0</v>
      </c>
    </row>
    <row r="48" spans="1:11" ht="16.5" x14ac:dyDescent="0.2">
      <c r="A48" s="234" t="s">
        <v>146</v>
      </c>
      <c r="B48" s="153">
        <v>6</v>
      </c>
      <c r="C48" s="155">
        <v>0</v>
      </c>
      <c r="D48" s="153">
        <v>1</v>
      </c>
      <c r="E48" s="155">
        <f>ROUND((C48*D48)/B48,2)</f>
        <v>0</v>
      </c>
      <c r="F48" s="153">
        <v>1</v>
      </c>
      <c r="G48" s="155">
        <f>ROUND((C48*F48)/B48,2)</f>
        <v>0</v>
      </c>
      <c r="H48" s="153">
        <v>1</v>
      </c>
      <c r="I48" s="155">
        <f>ROUND((C48*H48)/B48,2)</f>
        <v>0</v>
      </c>
      <c r="J48" s="153">
        <v>1</v>
      </c>
      <c r="K48" s="157">
        <f>ROUND((C48*J48)/B48,2)</f>
        <v>0</v>
      </c>
    </row>
    <row r="49" spans="1:11" ht="16.5" x14ac:dyDescent="0.2">
      <c r="A49" s="234" t="s">
        <v>261</v>
      </c>
      <c r="B49" s="153">
        <v>6</v>
      </c>
      <c r="C49" s="155">
        <v>0</v>
      </c>
      <c r="D49" s="153">
        <v>1</v>
      </c>
      <c r="E49" s="155">
        <f>ROUND((C49*D49)/B49,2)</f>
        <v>0</v>
      </c>
      <c r="F49" s="153">
        <v>1</v>
      </c>
      <c r="G49" s="155">
        <f>ROUND((C49*F49)/B49,2)</f>
        <v>0</v>
      </c>
      <c r="H49" s="153">
        <v>1</v>
      </c>
      <c r="I49" s="155">
        <f>ROUND((C49*H49)/B49,2)</f>
        <v>0</v>
      </c>
      <c r="J49" s="153">
        <v>1</v>
      </c>
      <c r="K49" s="157">
        <f>ROUND((C49*J49)/B49,2)</f>
        <v>0</v>
      </c>
    </row>
    <row r="50" spans="1:11" ht="16.5" x14ac:dyDescent="0.2">
      <c r="A50" s="234" t="s">
        <v>173</v>
      </c>
      <c r="B50" s="153">
        <v>12</v>
      </c>
      <c r="C50" s="155">
        <v>0</v>
      </c>
      <c r="D50" s="153">
        <v>1</v>
      </c>
      <c r="E50" s="155">
        <f>ROUND((C50*D50)/B50,2)</f>
        <v>0</v>
      </c>
      <c r="F50" s="153">
        <v>1</v>
      </c>
      <c r="G50" s="155">
        <f>ROUND((C50*F50)/B50,2)</f>
        <v>0</v>
      </c>
      <c r="H50" s="153">
        <v>1</v>
      </c>
      <c r="I50" s="155">
        <f>ROUND((C50*H50)/B50,2)</f>
        <v>0</v>
      </c>
      <c r="J50" s="153">
        <v>1</v>
      </c>
      <c r="K50" s="157">
        <f>ROUND((C50*J50)/B50,2)</f>
        <v>0</v>
      </c>
    </row>
    <row r="51" spans="1:11" ht="16.5" x14ac:dyDescent="0.2">
      <c r="A51" s="234" t="s">
        <v>262</v>
      </c>
      <c r="B51" s="153">
        <v>6</v>
      </c>
      <c r="C51" s="155">
        <v>0</v>
      </c>
      <c r="D51" s="153">
        <v>4</v>
      </c>
      <c r="E51" s="155">
        <f t="shared" ref="E51:E53" si="16">ROUND((C51*D51)/B51,2)</f>
        <v>0</v>
      </c>
      <c r="F51" s="153">
        <v>4</v>
      </c>
      <c r="G51" s="155">
        <f t="shared" ref="G51:G53" si="17">ROUND((C51*F51)/B51,2)</f>
        <v>0</v>
      </c>
      <c r="H51" s="153">
        <v>4</v>
      </c>
      <c r="I51" s="155">
        <f t="shared" ref="I51:I53" si="18">ROUND((C51*H51)/B51,2)</f>
        <v>0</v>
      </c>
      <c r="J51" s="153">
        <v>4</v>
      </c>
      <c r="K51" s="157">
        <f t="shared" ref="K51:K53" si="19">ROUND((C51*J51)/B51,2)</f>
        <v>0</v>
      </c>
    </row>
    <row r="52" spans="1:11" ht="16.5" x14ac:dyDescent="0.2">
      <c r="A52" s="234" t="s">
        <v>263</v>
      </c>
      <c r="B52" s="153">
        <v>6</v>
      </c>
      <c r="C52" s="155">
        <v>0</v>
      </c>
      <c r="D52" s="153">
        <v>1</v>
      </c>
      <c r="E52" s="155">
        <f t="shared" si="16"/>
        <v>0</v>
      </c>
      <c r="F52" s="153">
        <v>1</v>
      </c>
      <c r="G52" s="155">
        <f t="shared" si="17"/>
        <v>0</v>
      </c>
      <c r="H52" s="153">
        <v>1</v>
      </c>
      <c r="I52" s="155">
        <f t="shared" si="18"/>
        <v>0</v>
      </c>
      <c r="J52" s="153">
        <v>1</v>
      </c>
      <c r="K52" s="157">
        <f t="shared" si="19"/>
        <v>0</v>
      </c>
    </row>
    <row r="53" spans="1:11" ht="17.25" thickBot="1" x14ac:dyDescent="0.25">
      <c r="A53" s="248" t="s">
        <v>147</v>
      </c>
      <c r="B53" s="184">
        <v>12</v>
      </c>
      <c r="C53" s="185">
        <v>0</v>
      </c>
      <c r="D53" s="184">
        <v>1</v>
      </c>
      <c r="E53" s="185">
        <f t="shared" si="16"/>
        <v>0</v>
      </c>
      <c r="F53" s="184">
        <v>1</v>
      </c>
      <c r="G53" s="185">
        <f t="shared" si="17"/>
        <v>0</v>
      </c>
      <c r="H53" s="184">
        <v>1</v>
      </c>
      <c r="I53" s="185">
        <f t="shared" si="18"/>
        <v>0</v>
      </c>
      <c r="J53" s="184">
        <v>1</v>
      </c>
      <c r="K53" s="186">
        <f t="shared" si="19"/>
        <v>0</v>
      </c>
    </row>
    <row r="54" spans="1:11" ht="17.25" thickBot="1" x14ac:dyDescent="0.25">
      <c r="A54" s="331" t="s">
        <v>148</v>
      </c>
      <c r="B54" s="332"/>
      <c r="C54" s="333"/>
      <c r="D54" s="187"/>
      <c r="E54" s="188">
        <f>SUM(E46:E53)</f>
        <v>0</v>
      </c>
      <c r="F54" s="189"/>
      <c r="G54" s="188">
        <f>SUM(G46:G53)</f>
        <v>0</v>
      </c>
      <c r="H54" s="187"/>
      <c r="I54" s="188">
        <f>SUM(I46:I53)</f>
        <v>0</v>
      </c>
      <c r="J54" s="189"/>
      <c r="K54" s="190">
        <f>SUM(K46:K53)</f>
        <v>0</v>
      </c>
    </row>
    <row r="55" spans="1:11" ht="13.5" thickBot="1" x14ac:dyDescent="0.25">
      <c r="A55" s="166"/>
      <c r="K55" s="167"/>
    </row>
    <row r="56" spans="1:11" s="150" customFormat="1" ht="13.5" x14ac:dyDescent="0.2">
      <c r="A56" s="292" t="s">
        <v>291</v>
      </c>
      <c r="B56" s="294" t="s">
        <v>145</v>
      </c>
      <c r="C56" s="330" t="s">
        <v>139</v>
      </c>
      <c r="D56" s="302" t="s">
        <v>239</v>
      </c>
      <c r="E56" s="303"/>
      <c r="F56" s="302" t="s">
        <v>240</v>
      </c>
      <c r="G56" s="303"/>
      <c r="H56" s="302" t="s">
        <v>241</v>
      </c>
      <c r="I56" s="303"/>
      <c r="J56" s="302" t="s">
        <v>242</v>
      </c>
      <c r="K56" s="305"/>
    </row>
    <row r="57" spans="1:11" s="150" customFormat="1" ht="13.5" x14ac:dyDescent="0.2">
      <c r="A57" s="280"/>
      <c r="B57" s="329"/>
      <c r="C57" s="282"/>
      <c r="D57" s="151" t="s">
        <v>140</v>
      </c>
      <c r="E57" s="151" t="s">
        <v>141</v>
      </c>
      <c r="F57" s="151" t="s">
        <v>140</v>
      </c>
      <c r="G57" s="151" t="s">
        <v>141</v>
      </c>
      <c r="H57" s="151" t="s">
        <v>140</v>
      </c>
      <c r="I57" s="151" t="s">
        <v>141</v>
      </c>
      <c r="J57" s="151" t="s">
        <v>140</v>
      </c>
      <c r="K57" s="152" t="s">
        <v>141</v>
      </c>
    </row>
    <row r="58" spans="1:11" ht="16.5" x14ac:dyDescent="0.2">
      <c r="A58" s="243" t="s">
        <v>264</v>
      </c>
      <c r="B58" s="156">
        <v>12</v>
      </c>
      <c r="C58" s="191">
        <v>0</v>
      </c>
      <c r="D58" s="156">
        <v>1</v>
      </c>
      <c r="E58" s="155">
        <f>ROUND((C58*D58)/B58,2)</f>
        <v>0</v>
      </c>
      <c r="F58" s="156">
        <v>1</v>
      </c>
      <c r="G58" s="155">
        <f>ROUND((C58*F58)/B58,2)</f>
        <v>0</v>
      </c>
      <c r="H58" s="156">
        <v>1</v>
      </c>
      <c r="I58" s="155">
        <f>ROUND((C58*H58)/B58,2)</f>
        <v>0</v>
      </c>
      <c r="J58" s="156">
        <v>1</v>
      </c>
      <c r="K58" s="157">
        <f>ROUND((C58*J58)/B58,2)</f>
        <v>0</v>
      </c>
    </row>
    <row r="59" spans="1:11" ht="16.5" x14ac:dyDescent="0.2">
      <c r="A59" s="243" t="s">
        <v>265</v>
      </c>
      <c r="B59" s="156">
        <v>12</v>
      </c>
      <c r="C59" s="191">
        <v>0</v>
      </c>
      <c r="D59" s="156">
        <v>1</v>
      </c>
      <c r="E59" s="155">
        <f t="shared" ref="E59:E62" si="20">ROUND((C59*D59)/B59,2)</f>
        <v>0</v>
      </c>
      <c r="F59" s="156">
        <v>1</v>
      </c>
      <c r="G59" s="155">
        <f t="shared" ref="G59:G62" si="21">ROUND((C59*F59)/B59,2)</f>
        <v>0</v>
      </c>
      <c r="H59" s="156">
        <v>1</v>
      </c>
      <c r="I59" s="155">
        <f t="shared" ref="I59:I62" si="22">ROUND((C59*H59)/B59,2)</f>
        <v>0</v>
      </c>
      <c r="J59" s="156">
        <v>1</v>
      </c>
      <c r="K59" s="157">
        <f t="shared" ref="K59:K62" si="23">ROUND((C59*J59)/B59,2)</f>
        <v>0</v>
      </c>
    </row>
    <row r="60" spans="1:11" ht="16.5" x14ac:dyDescent="0.2">
      <c r="A60" s="243" t="s">
        <v>266</v>
      </c>
      <c r="B60" s="156">
        <v>12</v>
      </c>
      <c r="C60" s="191">
        <v>0</v>
      </c>
      <c r="D60" s="156">
        <v>1</v>
      </c>
      <c r="E60" s="155">
        <f t="shared" si="20"/>
        <v>0</v>
      </c>
      <c r="F60" s="156">
        <v>1</v>
      </c>
      <c r="G60" s="155">
        <f t="shared" si="21"/>
        <v>0</v>
      </c>
      <c r="H60" s="156">
        <v>1</v>
      </c>
      <c r="I60" s="155">
        <f t="shared" si="22"/>
        <v>0</v>
      </c>
      <c r="J60" s="156">
        <v>1</v>
      </c>
      <c r="K60" s="157">
        <f t="shared" si="23"/>
        <v>0</v>
      </c>
    </row>
    <row r="61" spans="1:11" ht="16.5" x14ac:dyDescent="0.2">
      <c r="A61" s="243" t="s">
        <v>267</v>
      </c>
      <c r="B61" s="156">
        <v>1</v>
      </c>
      <c r="C61" s="191">
        <v>0</v>
      </c>
      <c r="D61" s="156">
        <v>1</v>
      </c>
      <c r="E61" s="155">
        <f t="shared" si="20"/>
        <v>0</v>
      </c>
      <c r="F61" s="156">
        <v>1</v>
      </c>
      <c r="G61" s="155">
        <f t="shared" si="21"/>
        <v>0</v>
      </c>
      <c r="H61" s="156">
        <v>1</v>
      </c>
      <c r="I61" s="155">
        <f t="shared" si="22"/>
        <v>0</v>
      </c>
      <c r="J61" s="156">
        <v>1</v>
      </c>
      <c r="K61" s="157">
        <f t="shared" si="23"/>
        <v>0</v>
      </c>
    </row>
    <row r="62" spans="1:11" ht="16.5" x14ac:dyDescent="0.2">
      <c r="A62" s="249" t="s">
        <v>174</v>
      </c>
      <c r="B62" s="192">
        <v>1</v>
      </c>
      <c r="C62" s="193">
        <v>0</v>
      </c>
      <c r="D62" s="192">
        <v>1</v>
      </c>
      <c r="E62" s="185">
        <f t="shared" si="20"/>
        <v>0</v>
      </c>
      <c r="F62" s="192">
        <v>1</v>
      </c>
      <c r="G62" s="185">
        <f t="shared" si="21"/>
        <v>0</v>
      </c>
      <c r="H62" s="192">
        <v>1</v>
      </c>
      <c r="I62" s="185">
        <f t="shared" si="22"/>
        <v>0</v>
      </c>
      <c r="J62" s="192">
        <v>1</v>
      </c>
      <c r="K62" s="186">
        <f t="shared" si="23"/>
        <v>0</v>
      </c>
    </row>
    <row r="63" spans="1:11" ht="17.25" thickBot="1" x14ac:dyDescent="0.25">
      <c r="A63" s="286" t="s">
        <v>270</v>
      </c>
      <c r="B63" s="287"/>
      <c r="C63" s="288"/>
      <c r="D63" s="194"/>
      <c r="E63" s="180">
        <f>SUM(E58:E62)</f>
        <v>0</v>
      </c>
      <c r="F63" s="195"/>
      <c r="G63" s="196">
        <f>SUM(G58:G62)</f>
        <v>0</v>
      </c>
      <c r="H63" s="194"/>
      <c r="I63" s="180">
        <f>SUM(I58:I62)</f>
        <v>0</v>
      </c>
      <c r="J63" s="195"/>
      <c r="K63" s="182">
        <f>SUM(K58:K62)</f>
        <v>0</v>
      </c>
    </row>
    <row r="64" spans="1:11" ht="13.5" thickBot="1" x14ac:dyDescent="0.25">
      <c r="A64" s="166"/>
      <c r="K64" s="167"/>
    </row>
    <row r="65" spans="1:11" s="150" customFormat="1" ht="13.5" x14ac:dyDescent="0.2">
      <c r="A65" s="292" t="s">
        <v>151</v>
      </c>
      <c r="B65" s="298" t="s">
        <v>145</v>
      </c>
      <c r="C65" s="299"/>
      <c r="D65" s="302" t="s">
        <v>239</v>
      </c>
      <c r="E65" s="303"/>
      <c r="F65" s="302" t="s">
        <v>240</v>
      </c>
      <c r="G65" s="303"/>
      <c r="H65" s="302" t="s">
        <v>241</v>
      </c>
      <c r="I65" s="303"/>
      <c r="J65" s="302" t="s">
        <v>242</v>
      </c>
      <c r="K65" s="305"/>
    </row>
    <row r="66" spans="1:11" s="150" customFormat="1" ht="13.5" x14ac:dyDescent="0.2">
      <c r="A66" s="280"/>
      <c r="B66" s="300"/>
      <c r="C66" s="301"/>
      <c r="D66" s="283" t="s">
        <v>140</v>
      </c>
      <c r="E66" s="284"/>
      <c r="F66" s="283" t="s">
        <v>140</v>
      </c>
      <c r="G66" s="284"/>
      <c r="H66" s="283" t="s">
        <v>140</v>
      </c>
      <c r="I66" s="284"/>
      <c r="J66" s="283" t="s">
        <v>140</v>
      </c>
      <c r="K66" s="285"/>
    </row>
    <row r="67" spans="1:11" ht="16.5" x14ac:dyDescent="0.2">
      <c r="A67" s="234" t="s">
        <v>152</v>
      </c>
      <c r="B67" s="306">
        <v>60</v>
      </c>
      <c r="C67" s="307"/>
      <c r="D67" s="312">
        <v>1</v>
      </c>
      <c r="E67" s="313"/>
      <c r="F67" s="314">
        <v>1</v>
      </c>
      <c r="G67" s="315"/>
      <c r="H67" s="312">
        <v>1</v>
      </c>
      <c r="I67" s="313"/>
      <c r="J67" s="312">
        <v>1</v>
      </c>
      <c r="K67" s="316"/>
    </row>
    <row r="68" spans="1:11" ht="16.5" x14ac:dyDescent="0.2">
      <c r="A68" s="245" t="s">
        <v>255</v>
      </c>
      <c r="B68" s="308"/>
      <c r="C68" s="309"/>
      <c r="D68" s="319">
        <v>0</v>
      </c>
      <c r="E68" s="320"/>
      <c r="F68" s="317">
        <v>0</v>
      </c>
      <c r="G68" s="321"/>
      <c r="H68" s="312">
        <v>0</v>
      </c>
      <c r="I68" s="313"/>
      <c r="J68" s="317">
        <v>0</v>
      </c>
      <c r="K68" s="318"/>
    </row>
    <row r="69" spans="1:11" ht="16.5" x14ac:dyDescent="0.2">
      <c r="A69" s="245" t="s">
        <v>153</v>
      </c>
      <c r="B69" s="308"/>
      <c r="C69" s="309"/>
      <c r="D69" s="319">
        <v>1</v>
      </c>
      <c r="E69" s="320"/>
      <c r="F69" s="317">
        <v>0</v>
      </c>
      <c r="G69" s="321"/>
      <c r="H69" s="312">
        <v>1</v>
      </c>
      <c r="I69" s="313"/>
      <c r="J69" s="317">
        <v>1</v>
      </c>
      <c r="K69" s="318"/>
    </row>
    <row r="70" spans="1:11" ht="16.5" x14ac:dyDescent="0.2">
      <c r="A70" s="245" t="s">
        <v>256</v>
      </c>
      <c r="B70" s="308"/>
      <c r="C70" s="309"/>
      <c r="D70" s="319">
        <v>1</v>
      </c>
      <c r="E70" s="320"/>
      <c r="F70" s="317">
        <v>0</v>
      </c>
      <c r="G70" s="321"/>
      <c r="H70" s="312">
        <v>1</v>
      </c>
      <c r="I70" s="313"/>
      <c r="J70" s="317">
        <v>1</v>
      </c>
      <c r="K70" s="318"/>
    </row>
    <row r="71" spans="1:11" ht="16.5" x14ac:dyDescent="0.2">
      <c r="A71" s="245" t="s">
        <v>257</v>
      </c>
      <c r="B71" s="308"/>
      <c r="C71" s="309"/>
      <c r="D71" s="319">
        <v>1</v>
      </c>
      <c r="E71" s="320"/>
      <c r="F71" s="317">
        <v>0</v>
      </c>
      <c r="G71" s="321"/>
      <c r="H71" s="312">
        <v>1</v>
      </c>
      <c r="I71" s="313"/>
      <c r="J71" s="317">
        <v>1</v>
      </c>
      <c r="K71" s="318"/>
    </row>
    <row r="72" spans="1:11" ht="17.25" thickBot="1" x14ac:dyDescent="0.25">
      <c r="A72" s="250" t="s">
        <v>258</v>
      </c>
      <c r="B72" s="310"/>
      <c r="C72" s="311"/>
      <c r="D72" s="322">
        <v>1</v>
      </c>
      <c r="E72" s="323"/>
      <c r="F72" s="324">
        <v>0</v>
      </c>
      <c r="G72" s="325"/>
      <c r="H72" s="326">
        <v>1</v>
      </c>
      <c r="I72" s="327"/>
      <c r="J72" s="324">
        <v>1</v>
      </c>
      <c r="K72" s="328"/>
    </row>
  </sheetData>
  <mergeCells count="81">
    <mergeCell ref="H35:I35"/>
    <mergeCell ref="J35:K35"/>
    <mergeCell ref="A41:C41"/>
    <mergeCell ref="A42:C42"/>
    <mergeCell ref="A35:A36"/>
    <mergeCell ref="B35:B36"/>
    <mergeCell ref="C35:C36"/>
    <mergeCell ref="D35:E35"/>
    <mergeCell ref="F35:G35"/>
    <mergeCell ref="J44:K44"/>
    <mergeCell ref="A54:C54"/>
    <mergeCell ref="A56:A57"/>
    <mergeCell ref="B56:B57"/>
    <mergeCell ref="C56:C57"/>
    <mergeCell ref="D56:E56"/>
    <mergeCell ref="F56:G56"/>
    <mergeCell ref="H56:I56"/>
    <mergeCell ref="J56:K56"/>
    <mergeCell ref="F72:G72"/>
    <mergeCell ref="H72:I72"/>
    <mergeCell ref="J72:K72"/>
    <mergeCell ref="A44:A45"/>
    <mergeCell ref="B44:B45"/>
    <mergeCell ref="C44:C45"/>
    <mergeCell ref="D44:E44"/>
    <mergeCell ref="F44:G44"/>
    <mergeCell ref="H44:I44"/>
    <mergeCell ref="D70:E70"/>
    <mergeCell ref="F70:G70"/>
    <mergeCell ref="H70:I70"/>
    <mergeCell ref="J70:K70"/>
    <mergeCell ref="D71:E71"/>
    <mergeCell ref="F71:G71"/>
    <mergeCell ref="A63:C63"/>
    <mergeCell ref="J65:K65"/>
    <mergeCell ref="D66:E66"/>
    <mergeCell ref="F66:G66"/>
    <mergeCell ref="H66:I66"/>
    <mergeCell ref="J66:K66"/>
    <mergeCell ref="B67:C72"/>
    <mergeCell ref="D67:E67"/>
    <mergeCell ref="F67:G67"/>
    <mergeCell ref="H67:I67"/>
    <mergeCell ref="J67:K67"/>
    <mergeCell ref="H71:I71"/>
    <mergeCell ref="J71:K71"/>
    <mergeCell ref="D68:E68"/>
    <mergeCell ref="F68:G68"/>
    <mergeCell ref="H68:I68"/>
    <mergeCell ref="J68:K68"/>
    <mergeCell ref="D69:E69"/>
    <mergeCell ref="F69:G69"/>
    <mergeCell ref="H69:I69"/>
    <mergeCell ref="J69:K69"/>
    <mergeCell ref="D72:E72"/>
    <mergeCell ref="F25:G25"/>
    <mergeCell ref="H25:I25"/>
    <mergeCell ref="J25:K25"/>
    <mergeCell ref="A32:C32"/>
    <mergeCell ref="A33:C33"/>
    <mergeCell ref="D25:E25"/>
    <mergeCell ref="A65:A66"/>
    <mergeCell ref="B65:C66"/>
    <mergeCell ref="D65:E65"/>
    <mergeCell ref="F65:G65"/>
    <mergeCell ref="H65:I65"/>
    <mergeCell ref="A22:C22"/>
    <mergeCell ref="A23:C23"/>
    <mergeCell ref="A25:A26"/>
    <mergeCell ref="B25:B26"/>
    <mergeCell ref="C25:C26"/>
    <mergeCell ref="A1:K1"/>
    <mergeCell ref="A2:K2"/>
    <mergeCell ref="A3:K3"/>
    <mergeCell ref="A4:A5"/>
    <mergeCell ref="B4:B5"/>
    <mergeCell ref="C4:C5"/>
    <mergeCell ref="D4:E4"/>
    <mergeCell ref="F4:G4"/>
    <mergeCell ref="H4:I4"/>
    <mergeCell ref="J4:K4"/>
  </mergeCells>
  <pageMargins left="0.511811024" right="0.511811024" top="0.78740157499999996" bottom="0.78740157499999996" header="0.31496062000000002" footer="0.31496062000000002"/>
  <pageSetup paperSize="9" scale="78" orientation="landscape"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H147"/>
  <sheetViews>
    <sheetView view="pageBreakPreview" topLeftCell="A97"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x14ac:dyDescent="0.2">
      <c r="A6" s="354" t="s">
        <v>20</v>
      </c>
      <c r="B6" s="355"/>
      <c r="C6" s="355"/>
      <c r="D6" s="355"/>
      <c r="E6" s="356"/>
      <c r="F6" s="357"/>
      <c r="G6" s="358"/>
    </row>
    <row r="7" spans="1:8" ht="14.1" customHeight="1" x14ac:dyDescent="0.2">
      <c r="A7" s="354" t="s">
        <v>11</v>
      </c>
      <c r="B7" s="355"/>
      <c r="C7" s="355"/>
      <c r="D7" s="355"/>
      <c r="E7" s="356"/>
      <c r="F7" s="370" t="s">
        <v>214</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218</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215</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1</v>
      </c>
      <c r="G22" s="396"/>
    </row>
    <row r="23" spans="1:8" ht="12.75" customHeight="1" x14ac:dyDescent="0.2">
      <c r="A23" s="354" t="s">
        <v>29</v>
      </c>
      <c r="B23" s="355"/>
      <c r="C23" s="355"/>
      <c r="D23" s="355"/>
      <c r="E23" s="356"/>
      <c r="F23" s="389" t="s">
        <v>158</v>
      </c>
      <c r="G23" s="390"/>
    </row>
    <row r="24" spans="1:8" ht="12.75" customHeight="1" x14ac:dyDescent="0.2">
      <c r="A24" s="391" t="s">
        <v>219</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ROUND(F18*F28,2)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v>
      </c>
      <c r="G30" s="4">
        <f>ROUND(G27*F30,2)</f>
        <v>0</v>
      </c>
      <c r="H30" s="5"/>
    </row>
    <row r="31" spans="1:8" x14ac:dyDescent="0.2">
      <c r="A31" s="63" t="s">
        <v>36</v>
      </c>
      <c r="B31" s="359" t="s">
        <v>37</v>
      </c>
      <c r="C31" s="360"/>
      <c r="D31" s="360"/>
      <c r="E31" s="361"/>
      <c r="F31" s="64">
        <f>ROUND((ROUND((0*15.22),2)/52.5)*60,2)</f>
        <v>0</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10"/>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f>15.22*2</f>
        <v>30.44</v>
      </c>
      <c r="G52" s="18">
        <f>IF(ROUND((E52*F52)-(G27*0.06),2)&lt;0,0,ROUND((E52*F52)-(G27*0.06),2))</f>
        <v>0</v>
      </c>
      <c r="H52" s="6"/>
    </row>
    <row r="53" spans="1:8" x14ac:dyDescent="0.2">
      <c r="A53" s="7" t="s">
        <v>59</v>
      </c>
      <c r="B53" s="409" t="s">
        <v>60</v>
      </c>
      <c r="C53" s="410"/>
      <c r="D53" s="410"/>
      <c r="E53" s="19">
        <f>(ROUND(37*0.82,2))*0</f>
        <v>0</v>
      </c>
      <c r="F53" s="20">
        <f>15.22</f>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197" t="s">
        <v>278</v>
      </c>
      <c r="H59" s="6"/>
    </row>
    <row r="60" spans="1:8" x14ac:dyDescent="0.2">
      <c r="A60" s="7" t="s">
        <v>54</v>
      </c>
      <c r="B60" s="409" t="s">
        <v>133</v>
      </c>
      <c r="C60" s="410"/>
      <c r="D60" s="410"/>
      <c r="E60" s="79">
        <v>0</v>
      </c>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Diversos'!E23</f>
        <v>0</v>
      </c>
      <c r="F106" s="35">
        <v>1</v>
      </c>
      <c r="G106" s="4">
        <f>ROUND(SUM(C106:E106),2)*F106</f>
        <v>0</v>
      </c>
      <c r="H106" s="6"/>
    </row>
    <row r="107" spans="1:8" s="62" customFormat="1" x14ac:dyDescent="0.2">
      <c r="A107" s="67" t="s">
        <v>33</v>
      </c>
      <c r="B107" s="214" t="s">
        <v>292</v>
      </c>
      <c r="C107" s="74"/>
      <c r="D107" s="74"/>
      <c r="E107" s="75">
        <f>'Insumos Diversos'!E33</f>
        <v>0</v>
      </c>
      <c r="F107" s="77">
        <v>1</v>
      </c>
      <c r="G107" s="4">
        <f>ROUND((E107*F107),2)</f>
        <v>0</v>
      </c>
      <c r="H107" s="66"/>
    </row>
    <row r="108" spans="1:8" s="62" customFormat="1" x14ac:dyDescent="0.2">
      <c r="A108" s="67" t="s">
        <v>34</v>
      </c>
      <c r="B108" s="214" t="s">
        <v>293</v>
      </c>
      <c r="C108" s="74"/>
      <c r="D108" s="74"/>
      <c r="E108" s="75">
        <f>'Insumos Diversos'!E42</f>
        <v>0</v>
      </c>
      <c r="F108" s="77">
        <v>1</v>
      </c>
      <c r="G108" s="4">
        <f>ROUND((E108*F108),2)</f>
        <v>0</v>
      </c>
      <c r="H108" s="66"/>
    </row>
    <row r="109" spans="1:8" s="62" customFormat="1" x14ac:dyDescent="0.2">
      <c r="A109" s="67" t="s">
        <v>35</v>
      </c>
      <c r="B109" s="214" t="s">
        <v>259</v>
      </c>
      <c r="C109" s="74"/>
      <c r="D109" s="74"/>
      <c r="E109" s="75">
        <f>'Insumos Diversos'!E54</f>
        <v>0</v>
      </c>
      <c r="F109" s="78">
        <v>1</v>
      </c>
      <c r="G109" s="4">
        <f t="shared" ref="G109:G111" si="4">ROUND((E109*F109),2)</f>
        <v>0</v>
      </c>
      <c r="H109" s="66"/>
    </row>
    <row r="110" spans="1:8" s="62" customFormat="1" x14ac:dyDescent="0.2">
      <c r="A110" s="67" t="s">
        <v>36</v>
      </c>
      <c r="B110" s="214" t="s">
        <v>294</v>
      </c>
      <c r="C110" s="74"/>
      <c r="D110" s="74"/>
      <c r="E110" s="75">
        <f>'Insumos Diversos'!E63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4" t="s">
        <v>4</v>
      </c>
      <c r="C138" s="444"/>
      <c r="D138" s="444"/>
      <c r="E138" s="444"/>
      <c r="F138" s="51">
        <f>F22</f>
        <v>1</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10"/>
    </row>
    <row r="147" spans="7:7" x14ac:dyDescent="0.2">
      <c r="G147" s="56"/>
    </row>
  </sheetData>
  <mergeCells count="140">
    <mergeCell ref="B93:E93"/>
    <mergeCell ref="B138:E138"/>
    <mergeCell ref="B139:E139"/>
    <mergeCell ref="B130:F130"/>
    <mergeCell ref="B131:F131"/>
    <mergeCell ref="B132:F132"/>
    <mergeCell ref="A133:F133"/>
    <mergeCell ref="A134:G134"/>
    <mergeCell ref="B116:E116"/>
    <mergeCell ref="B117:E117"/>
    <mergeCell ref="B118:E118"/>
    <mergeCell ref="B119:E119"/>
    <mergeCell ref="B120:E120"/>
    <mergeCell ref="B121:E121"/>
    <mergeCell ref="B123:E123"/>
    <mergeCell ref="A124:E124"/>
    <mergeCell ref="A125:G125"/>
    <mergeCell ref="B126:F126"/>
    <mergeCell ref="B127:F127"/>
    <mergeCell ref="B128:F128"/>
    <mergeCell ref="B129:F129"/>
    <mergeCell ref="B102:E102"/>
    <mergeCell ref="A104:F104"/>
    <mergeCell ref="A105:G105"/>
    <mergeCell ref="A114:G114"/>
    <mergeCell ref="A94:E94"/>
    <mergeCell ref="A99:G99"/>
    <mergeCell ref="B100:E100"/>
    <mergeCell ref="B101:E101"/>
    <mergeCell ref="A95:G95"/>
    <mergeCell ref="B96:E96"/>
    <mergeCell ref="A98:E98"/>
    <mergeCell ref="A113:F113"/>
    <mergeCell ref="B103:E103"/>
    <mergeCell ref="B97:E97"/>
    <mergeCell ref="B89:E89"/>
    <mergeCell ref="A90:E90"/>
    <mergeCell ref="A91:G91"/>
    <mergeCell ref="B92:E92"/>
    <mergeCell ref="A84:E84"/>
    <mergeCell ref="A85:G85"/>
    <mergeCell ref="B86:E86"/>
    <mergeCell ref="B87:E87"/>
    <mergeCell ref="B88:E88"/>
    <mergeCell ref="B79:E79"/>
    <mergeCell ref="B80:E80"/>
    <mergeCell ref="B81:E81"/>
    <mergeCell ref="B82:E82"/>
    <mergeCell ref="B83:E83"/>
    <mergeCell ref="B74:E74"/>
    <mergeCell ref="A75:E75"/>
    <mergeCell ref="A76:G76"/>
    <mergeCell ref="A77:G77"/>
    <mergeCell ref="B78:E78"/>
    <mergeCell ref="B69:E69"/>
    <mergeCell ref="B70:E70"/>
    <mergeCell ref="B71:E71"/>
    <mergeCell ref="B72:E72"/>
    <mergeCell ref="B73:E73"/>
    <mergeCell ref="B63:E63"/>
    <mergeCell ref="B64:E64"/>
    <mergeCell ref="B65:F65"/>
    <mergeCell ref="A66:F66"/>
    <mergeCell ref="A67:G67"/>
    <mergeCell ref="B56:D56"/>
    <mergeCell ref="B57:D57"/>
    <mergeCell ref="B60:D60"/>
    <mergeCell ref="A61:F61"/>
    <mergeCell ref="A62:G62"/>
    <mergeCell ref="A51:G51"/>
    <mergeCell ref="B52:D52"/>
    <mergeCell ref="B53:D53"/>
    <mergeCell ref="B54:D54"/>
    <mergeCell ref="B55:D55"/>
    <mergeCell ref="B59:D59"/>
    <mergeCell ref="B58:D58"/>
    <mergeCell ref="B43:E43"/>
    <mergeCell ref="B44:E44"/>
    <mergeCell ref="B45:E45"/>
    <mergeCell ref="B46:E46"/>
    <mergeCell ref="B47:E47"/>
    <mergeCell ref="B37:E37"/>
    <mergeCell ref="B38:E38"/>
    <mergeCell ref="A40:E40"/>
    <mergeCell ref="A41:G41"/>
    <mergeCell ref="B42:E42"/>
    <mergeCell ref="B32:E32"/>
    <mergeCell ref="A33:F33"/>
    <mergeCell ref="A34:G34"/>
    <mergeCell ref="A35:G35"/>
    <mergeCell ref="B36:E36"/>
    <mergeCell ref="B27:E27"/>
    <mergeCell ref="B28:E28"/>
    <mergeCell ref="B29:E29"/>
    <mergeCell ref="B31:E31"/>
    <mergeCell ref="B30:E30"/>
    <mergeCell ref="A23:E23"/>
    <mergeCell ref="F23:G23"/>
    <mergeCell ref="A24:G24"/>
    <mergeCell ref="A25:G25"/>
    <mergeCell ref="B26:E26"/>
    <mergeCell ref="A20:E20"/>
    <mergeCell ref="F20:G20"/>
    <mergeCell ref="A21:E21"/>
    <mergeCell ref="F21:G21"/>
    <mergeCell ref="A22:E22"/>
    <mergeCell ref="F22:G22"/>
    <mergeCell ref="A18:E18"/>
    <mergeCell ref="F18:G18"/>
    <mergeCell ref="A19:E19"/>
    <mergeCell ref="F19:G19"/>
    <mergeCell ref="A14:G14"/>
    <mergeCell ref="A15:E15"/>
    <mergeCell ref="F15:G15"/>
    <mergeCell ref="A16:E16"/>
    <mergeCell ref="F16:G16"/>
    <mergeCell ref="B122:E122"/>
    <mergeCell ref="A50:E50"/>
    <mergeCell ref="A2:C2"/>
    <mergeCell ref="A1:G1"/>
    <mergeCell ref="F2:G2"/>
    <mergeCell ref="A3:G4"/>
    <mergeCell ref="A5:G5"/>
    <mergeCell ref="A6:E6"/>
    <mergeCell ref="F6:G6"/>
    <mergeCell ref="B48:E48"/>
    <mergeCell ref="B49:E49"/>
    <mergeCell ref="F11:G11"/>
    <mergeCell ref="A12:E12"/>
    <mergeCell ref="F12:G12"/>
    <mergeCell ref="A13:E13"/>
    <mergeCell ref="F13:G13"/>
    <mergeCell ref="A7:E7"/>
    <mergeCell ref="F7:G7"/>
    <mergeCell ref="A8:G9"/>
    <mergeCell ref="A10:E10"/>
    <mergeCell ref="F10:G10"/>
    <mergeCell ref="A11:E11"/>
    <mergeCell ref="A17:E17"/>
    <mergeCell ref="F17:G17"/>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dimension ref="A1:H147"/>
  <sheetViews>
    <sheetView view="pageBreakPreview" topLeftCell="A97"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ht="12.75" customHeight="1" x14ac:dyDescent="0.2">
      <c r="A6" s="354" t="s">
        <v>20</v>
      </c>
      <c r="B6" s="355"/>
      <c r="C6" s="355"/>
      <c r="D6" s="355"/>
      <c r="E6" s="356"/>
      <c r="F6" s="357"/>
      <c r="G6" s="358"/>
    </row>
    <row r="7" spans="1:8" ht="14.1" customHeight="1" x14ac:dyDescent="0.2">
      <c r="A7" s="354" t="s">
        <v>11</v>
      </c>
      <c r="B7" s="355"/>
      <c r="C7" s="355"/>
      <c r="D7" s="355"/>
      <c r="E7" s="356"/>
      <c r="F7" s="370" t="s">
        <v>214</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218</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162</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1</v>
      </c>
      <c r="G22" s="396"/>
    </row>
    <row r="23" spans="1:8" ht="12.75" customHeight="1" x14ac:dyDescent="0.2">
      <c r="A23" s="354" t="s">
        <v>29</v>
      </c>
      <c r="B23" s="355"/>
      <c r="C23" s="355"/>
      <c r="D23" s="355"/>
      <c r="E23" s="356"/>
      <c r="F23" s="389" t="s">
        <v>158</v>
      </c>
      <c r="G23" s="390"/>
    </row>
    <row r="24" spans="1:8" ht="12.75" customHeight="1" x14ac:dyDescent="0.2">
      <c r="A24" s="391" t="s">
        <v>220</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ROUND(G27*F28,2)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v>
      </c>
      <c r="G30" s="4">
        <f>ROUND(G27*F30,2)</f>
        <v>0</v>
      </c>
      <c r="H30" s="5"/>
    </row>
    <row r="31" spans="1:8" x14ac:dyDescent="0.2">
      <c r="A31" s="63" t="s">
        <v>36</v>
      </c>
      <c r="B31" s="359" t="s">
        <v>37</v>
      </c>
      <c r="C31" s="360"/>
      <c r="D31" s="360"/>
      <c r="E31" s="361"/>
      <c r="F31" s="64">
        <f>ROUND((ROUND((7*15.22),2)/52.5)*60,2)</f>
        <v>121.76</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83"/>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f>15.22*2</f>
        <v>30.44</v>
      </c>
      <c r="G52" s="18">
        <f>IF(ROUND((E52*F52)-(G27*0.06),2)&lt;0,0,ROUND((E52*F52)-(G27*0.06),2))</f>
        <v>0</v>
      </c>
      <c r="H52" s="6"/>
    </row>
    <row r="53" spans="1:8" x14ac:dyDescent="0.2">
      <c r="A53" s="7" t="s">
        <v>59</v>
      </c>
      <c r="B53" s="409" t="s">
        <v>60</v>
      </c>
      <c r="C53" s="410"/>
      <c r="D53" s="410"/>
      <c r="E53" s="19">
        <f>(ROUND(37*0.82,2))*0</f>
        <v>0</v>
      </c>
      <c r="F53" s="20">
        <f>15.22</f>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197" t="s">
        <v>278</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Diversos'!E23</f>
        <v>0</v>
      </c>
      <c r="F106" s="35">
        <v>1</v>
      </c>
      <c r="G106" s="4">
        <f>ROUND(SUM(C106:E106),2)*F106</f>
        <v>0</v>
      </c>
      <c r="H106" s="6"/>
    </row>
    <row r="107" spans="1:8" s="62" customFormat="1" x14ac:dyDescent="0.2">
      <c r="A107" s="67" t="s">
        <v>33</v>
      </c>
      <c r="B107" s="214" t="s">
        <v>292</v>
      </c>
      <c r="C107" s="74"/>
      <c r="D107" s="74"/>
      <c r="E107" s="75">
        <f>'Insumos Diversos'!E33</f>
        <v>0</v>
      </c>
      <c r="F107" s="77">
        <v>1</v>
      </c>
      <c r="G107" s="4">
        <f>ROUND((E107*F107),2)</f>
        <v>0</v>
      </c>
      <c r="H107" s="66"/>
    </row>
    <row r="108" spans="1:8" s="62" customFormat="1" x14ac:dyDescent="0.2">
      <c r="A108" s="67" t="s">
        <v>34</v>
      </c>
      <c r="B108" s="214" t="s">
        <v>293</v>
      </c>
      <c r="C108" s="74"/>
      <c r="D108" s="74"/>
      <c r="E108" s="75">
        <f>'Insumos Diversos'!E42</f>
        <v>0</v>
      </c>
      <c r="F108" s="77">
        <v>1</v>
      </c>
      <c r="G108" s="4">
        <f>ROUND((E108*F108),2)</f>
        <v>0</v>
      </c>
      <c r="H108" s="66"/>
    </row>
    <row r="109" spans="1:8" s="62" customFormat="1" x14ac:dyDescent="0.2">
      <c r="A109" s="67" t="s">
        <v>35</v>
      </c>
      <c r="B109" s="214" t="s">
        <v>259</v>
      </c>
      <c r="C109" s="74"/>
      <c r="D109" s="74"/>
      <c r="E109" s="75">
        <f>'Insumos Diversos'!E54</f>
        <v>0</v>
      </c>
      <c r="F109" s="78">
        <v>1</v>
      </c>
      <c r="G109" s="4">
        <f t="shared" ref="G109:G111" si="4">ROUND((E109*F109),2)</f>
        <v>0</v>
      </c>
      <c r="H109" s="66"/>
    </row>
    <row r="110" spans="1:8" s="62" customFormat="1" x14ac:dyDescent="0.2">
      <c r="A110" s="67" t="s">
        <v>36</v>
      </c>
      <c r="B110" s="214" t="s">
        <v>294</v>
      </c>
      <c r="C110" s="74"/>
      <c r="D110" s="74"/>
      <c r="E110" s="75">
        <f>'Insumos Diversos'!E63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4" t="s">
        <v>4</v>
      </c>
      <c r="C138" s="444"/>
      <c r="D138" s="444"/>
      <c r="E138" s="444"/>
      <c r="F138" s="51">
        <f>F22</f>
        <v>1</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83"/>
    </row>
    <row r="147" spans="7:7" x14ac:dyDescent="0.2">
      <c r="G147" s="56"/>
    </row>
  </sheetData>
  <mergeCells count="140">
    <mergeCell ref="A134:G134"/>
    <mergeCell ref="B138:E138"/>
    <mergeCell ref="B139:E139"/>
    <mergeCell ref="A113:F113"/>
    <mergeCell ref="B96:E96"/>
    <mergeCell ref="A98:E98"/>
    <mergeCell ref="A114:G114"/>
    <mergeCell ref="B120:E120"/>
    <mergeCell ref="B121:E121"/>
    <mergeCell ref="B123:E123"/>
    <mergeCell ref="A124:E124"/>
    <mergeCell ref="A125:G125"/>
    <mergeCell ref="B127:F127"/>
    <mergeCell ref="B128:F128"/>
    <mergeCell ref="B129:F129"/>
    <mergeCell ref="B116:E116"/>
    <mergeCell ref="B117:E117"/>
    <mergeCell ref="B118:E118"/>
    <mergeCell ref="B119:E119"/>
    <mergeCell ref="B126:F126"/>
    <mergeCell ref="B130:F130"/>
    <mergeCell ref="B131:F131"/>
    <mergeCell ref="B132:F132"/>
    <mergeCell ref="A133:F133"/>
    <mergeCell ref="B102:E102"/>
    <mergeCell ref="A104:F104"/>
    <mergeCell ref="A95:G95"/>
    <mergeCell ref="A105:G105"/>
    <mergeCell ref="A94:E94"/>
    <mergeCell ref="A99:G99"/>
    <mergeCell ref="B100:E100"/>
    <mergeCell ref="B101:E101"/>
    <mergeCell ref="B89:E89"/>
    <mergeCell ref="A90:E90"/>
    <mergeCell ref="A91:G91"/>
    <mergeCell ref="B92:E92"/>
    <mergeCell ref="B103:E103"/>
    <mergeCell ref="B93:E93"/>
    <mergeCell ref="B97:E97"/>
    <mergeCell ref="A84:E84"/>
    <mergeCell ref="A85:G85"/>
    <mergeCell ref="B86:E86"/>
    <mergeCell ref="B87:E87"/>
    <mergeCell ref="B88:E88"/>
    <mergeCell ref="B79:E79"/>
    <mergeCell ref="B80:E80"/>
    <mergeCell ref="B81:E81"/>
    <mergeCell ref="B82:E82"/>
    <mergeCell ref="B83:E83"/>
    <mergeCell ref="B74:E74"/>
    <mergeCell ref="A75:E75"/>
    <mergeCell ref="A76:G76"/>
    <mergeCell ref="A77:G77"/>
    <mergeCell ref="B78:E78"/>
    <mergeCell ref="B69:E69"/>
    <mergeCell ref="B70:E70"/>
    <mergeCell ref="B71:E71"/>
    <mergeCell ref="B72:E72"/>
    <mergeCell ref="B73:E73"/>
    <mergeCell ref="B63:E63"/>
    <mergeCell ref="B64:E64"/>
    <mergeCell ref="B65:F65"/>
    <mergeCell ref="A66:F66"/>
    <mergeCell ref="A67:G67"/>
    <mergeCell ref="B56:D56"/>
    <mergeCell ref="B57:D57"/>
    <mergeCell ref="B60:D60"/>
    <mergeCell ref="A61:F61"/>
    <mergeCell ref="A62:G62"/>
    <mergeCell ref="A51:G51"/>
    <mergeCell ref="B52:D52"/>
    <mergeCell ref="B53:D53"/>
    <mergeCell ref="B54:D54"/>
    <mergeCell ref="B55:D55"/>
    <mergeCell ref="B59:D59"/>
    <mergeCell ref="B58:D58"/>
    <mergeCell ref="B43:E43"/>
    <mergeCell ref="B44:E44"/>
    <mergeCell ref="B45:E45"/>
    <mergeCell ref="B46:E46"/>
    <mergeCell ref="B47:E47"/>
    <mergeCell ref="A50:E50"/>
    <mergeCell ref="B37:E37"/>
    <mergeCell ref="B38:E38"/>
    <mergeCell ref="A40:E40"/>
    <mergeCell ref="A41:G41"/>
    <mergeCell ref="B42:E42"/>
    <mergeCell ref="B32:E32"/>
    <mergeCell ref="A33:F33"/>
    <mergeCell ref="A34:G34"/>
    <mergeCell ref="A35:G35"/>
    <mergeCell ref="B36:E36"/>
    <mergeCell ref="B27:E27"/>
    <mergeCell ref="B28:E28"/>
    <mergeCell ref="B29:E29"/>
    <mergeCell ref="B31:E31"/>
    <mergeCell ref="B30:E30"/>
    <mergeCell ref="A24:G24"/>
    <mergeCell ref="A25:G25"/>
    <mergeCell ref="B26:E26"/>
    <mergeCell ref="A20:E20"/>
    <mergeCell ref="F20:G20"/>
    <mergeCell ref="A21:E21"/>
    <mergeCell ref="F21:G21"/>
    <mergeCell ref="A22:E22"/>
    <mergeCell ref="F22:G22"/>
    <mergeCell ref="F18:G18"/>
    <mergeCell ref="A19:E19"/>
    <mergeCell ref="F19:G19"/>
    <mergeCell ref="A14:G14"/>
    <mergeCell ref="A15:E15"/>
    <mergeCell ref="F15:G15"/>
    <mergeCell ref="A16:E16"/>
    <mergeCell ref="F16:G16"/>
    <mergeCell ref="A23:E23"/>
    <mergeCell ref="F23:G23"/>
    <mergeCell ref="B122:E122"/>
    <mergeCell ref="A2:C2"/>
    <mergeCell ref="A1:G1"/>
    <mergeCell ref="F2:G2"/>
    <mergeCell ref="A3:G4"/>
    <mergeCell ref="A5:G5"/>
    <mergeCell ref="A6:E6"/>
    <mergeCell ref="F6:G6"/>
    <mergeCell ref="B48:E48"/>
    <mergeCell ref="B49:E49"/>
    <mergeCell ref="F11:G11"/>
    <mergeCell ref="A12:E12"/>
    <mergeCell ref="F12:G12"/>
    <mergeCell ref="A13:E13"/>
    <mergeCell ref="F13:G13"/>
    <mergeCell ref="A7:E7"/>
    <mergeCell ref="F7:G7"/>
    <mergeCell ref="A8:G9"/>
    <mergeCell ref="A10:E10"/>
    <mergeCell ref="F10:G10"/>
    <mergeCell ref="A11:E11"/>
    <mergeCell ref="A17:E17"/>
    <mergeCell ref="F17:G17"/>
    <mergeCell ref="A18:E18"/>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94"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x14ac:dyDescent="0.2">
      <c r="A6" s="354" t="s">
        <v>20</v>
      </c>
      <c r="B6" s="355"/>
      <c r="C6" s="355"/>
      <c r="D6" s="355"/>
      <c r="E6" s="356"/>
      <c r="F6" s="357"/>
      <c r="G6" s="358"/>
    </row>
    <row r="7" spans="1:8" ht="14.1" customHeight="1" x14ac:dyDescent="0.2">
      <c r="A7" s="354" t="s">
        <v>11</v>
      </c>
      <c r="B7" s="355"/>
      <c r="C7" s="355"/>
      <c r="D7" s="355"/>
      <c r="E7" s="356"/>
      <c r="F7" s="370" t="s">
        <v>225</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156</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215</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1</v>
      </c>
      <c r="G22" s="396"/>
    </row>
    <row r="23" spans="1:8" ht="12.75" customHeight="1" x14ac:dyDescent="0.2">
      <c r="A23" s="354" t="s">
        <v>29</v>
      </c>
      <c r="B23" s="355"/>
      <c r="C23" s="355"/>
      <c r="D23" s="355"/>
      <c r="E23" s="356"/>
      <c r="F23" s="389" t="s">
        <v>158</v>
      </c>
      <c r="G23" s="390"/>
    </row>
    <row r="24" spans="1:8" ht="12.75" customHeight="1" x14ac:dyDescent="0.2">
      <c r="A24" s="391" t="s">
        <v>226</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ROUND(F18*F28,2)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v>
      </c>
      <c r="G30" s="4">
        <f>ROUND(G27*F30,2)</f>
        <v>0</v>
      </c>
      <c r="H30" s="5"/>
    </row>
    <row r="31" spans="1:8" x14ac:dyDescent="0.2">
      <c r="A31" s="63" t="s">
        <v>36</v>
      </c>
      <c r="B31" s="359" t="s">
        <v>37</v>
      </c>
      <c r="C31" s="360"/>
      <c r="D31" s="360"/>
      <c r="E31" s="361"/>
      <c r="F31" s="64">
        <f>ROUND((ROUND((0*15.22),2)/52.5)*60,2)</f>
        <v>0</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102"/>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v>10</v>
      </c>
      <c r="G52" s="18">
        <f>IF(ROUND((E52*F52)-(G27*0.06),2)&lt;0,0,ROUND((E52*F52)-(G27*0.06),2))</f>
        <v>0</v>
      </c>
      <c r="H52" s="6"/>
    </row>
    <row r="53" spans="1:8" x14ac:dyDescent="0.2">
      <c r="A53" s="7" t="s">
        <v>59</v>
      </c>
      <c r="B53" s="409" t="s">
        <v>60</v>
      </c>
      <c r="C53" s="410"/>
      <c r="D53" s="410"/>
      <c r="E53" s="19">
        <f>(ROUND(37*0.82,2))*0</f>
        <v>0</v>
      </c>
      <c r="F53" s="20">
        <v>5</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v>0</v>
      </c>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Diversos'!G23</f>
        <v>0</v>
      </c>
      <c r="F106" s="35">
        <v>1</v>
      </c>
      <c r="G106" s="4">
        <f>ROUND(SUM(C106:E106),2)*F106</f>
        <v>0</v>
      </c>
      <c r="H106" s="6"/>
    </row>
    <row r="107" spans="1:8" s="62" customFormat="1" x14ac:dyDescent="0.2">
      <c r="A107" s="67" t="s">
        <v>33</v>
      </c>
      <c r="B107" s="214" t="s">
        <v>292</v>
      </c>
      <c r="C107" s="74"/>
      <c r="D107" s="74"/>
      <c r="E107" s="75">
        <v>0</v>
      </c>
      <c r="F107" s="77">
        <v>1</v>
      </c>
      <c r="G107" s="4">
        <f>ROUND((E107*F107),2)</f>
        <v>0</v>
      </c>
      <c r="H107" s="66"/>
    </row>
    <row r="108" spans="1:8" s="62" customFormat="1" x14ac:dyDescent="0.2">
      <c r="A108" s="67" t="s">
        <v>34</v>
      </c>
      <c r="B108" s="214" t="s">
        <v>293</v>
      </c>
      <c r="C108" s="74"/>
      <c r="D108" s="74"/>
      <c r="E108" s="75">
        <v>0</v>
      </c>
      <c r="F108" s="77">
        <v>1</v>
      </c>
      <c r="G108" s="4">
        <f>ROUND((E108*F108),2)</f>
        <v>0</v>
      </c>
      <c r="H108" s="66"/>
    </row>
    <row r="109" spans="1:8" s="62" customFormat="1" x14ac:dyDescent="0.2">
      <c r="A109" s="67" t="s">
        <v>35</v>
      </c>
      <c r="B109" s="214" t="s">
        <v>259</v>
      </c>
      <c r="C109" s="74"/>
      <c r="D109" s="74"/>
      <c r="E109" s="75">
        <f>'Insumos Diversos'!G54</f>
        <v>0</v>
      </c>
      <c r="F109" s="78">
        <v>1</v>
      </c>
      <c r="G109" s="4">
        <f t="shared" ref="G109:G111" si="4">ROUND((E109*F109),2)</f>
        <v>0</v>
      </c>
      <c r="H109" s="66"/>
    </row>
    <row r="110" spans="1:8" s="62" customFormat="1" x14ac:dyDescent="0.2">
      <c r="A110" s="67" t="s">
        <v>36</v>
      </c>
      <c r="B110" s="214" t="s">
        <v>294</v>
      </c>
      <c r="C110" s="74"/>
      <c r="D110" s="74"/>
      <c r="E110" s="75">
        <f>'Insumos Diversos'!G63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4" t="s">
        <v>4</v>
      </c>
      <c r="C138" s="444"/>
      <c r="D138" s="444"/>
      <c r="E138" s="444"/>
      <c r="F138" s="51">
        <f>F22</f>
        <v>1</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82"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ht="12.75" customHeight="1" x14ac:dyDescent="0.2">
      <c r="A6" s="354" t="s">
        <v>20</v>
      </c>
      <c r="B6" s="355"/>
      <c r="C6" s="355"/>
      <c r="D6" s="355"/>
      <c r="E6" s="356"/>
      <c r="F6" s="357"/>
      <c r="G6" s="358"/>
    </row>
    <row r="7" spans="1:8" ht="14.1" customHeight="1" x14ac:dyDescent="0.2">
      <c r="A7" s="354" t="s">
        <v>11</v>
      </c>
      <c r="B7" s="355"/>
      <c r="C7" s="355"/>
      <c r="D7" s="355"/>
      <c r="E7" s="356"/>
      <c r="F7" s="370" t="s">
        <v>225</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156</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162</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1</v>
      </c>
      <c r="G22" s="396"/>
    </row>
    <row r="23" spans="1:8" ht="12.75" customHeight="1" x14ac:dyDescent="0.2">
      <c r="A23" s="354" t="s">
        <v>29</v>
      </c>
      <c r="B23" s="355"/>
      <c r="C23" s="355"/>
      <c r="D23" s="355"/>
      <c r="E23" s="356"/>
      <c r="F23" s="389" t="s">
        <v>158</v>
      </c>
      <c r="G23" s="390"/>
    </row>
    <row r="24" spans="1:8" ht="12.75" customHeight="1" x14ac:dyDescent="0.2">
      <c r="A24" s="391" t="s">
        <v>227</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ROUND(G27*F28,2)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v>
      </c>
      <c r="G30" s="4">
        <f>ROUND(G27*F30,2)</f>
        <v>0</v>
      </c>
      <c r="H30" s="5"/>
    </row>
    <row r="31" spans="1:8" x14ac:dyDescent="0.2">
      <c r="A31" s="63" t="s">
        <v>36</v>
      </c>
      <c r="B31" s="359" t="s">
        <v>37</v>
      </c>
      <c r="C31" s="360"/>
      <c r="D31" s="360"/>
      <c r="E31" s="361"/>
      <c r="F31" s="64">
        <f>ROUND((ROUND((7*15.22),2)/52.5)*60,2)</f>
        <v>121.76</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102"/>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f>15.22*2</f>
        <v>30.44</v>
      </c>
      <c r="G52" s="18">
        <f>IF(ROUND((E52*F52)-(G27*0.06),2)&lt;0,0,ROUND((E52*F52)-(G27*0.06),2))</f>
        <v>0</v>
      </c>
      <c r="H52" s="6"/>
    </row>
    <row r="53" spans="1:8" x14ac:dyDescent="0.2">
      <c r="A53" s="7" t="s">
        <v>59</v>
      </c>
      <c r="B53" s="409" t="s">
        <v>60</v>
      </c>
      <c r="C53" s="410"/>
      <c r="D53" s="410"/>
      <c r="E53" s="19">
        <f>(ROUND(37*0.82,2))*0</f>
        <v>0</v>
      </c>
      <c r="F53" s="20">
        <f>15.22</f>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Diversos'!G23</f>
        <v>0</v>
      </c>
      <c r="F106" s="35">
        <v>1</v>
      </c>
      <c r="G106" s="4">
        <f>ROUND(SUM(C106:E106),2)*F106</f>
        <v>0</v>
      </c>
      <c r="H106" s="6"/>
    </row>
    <row r="107" spans="1:8" s="62" customFormat="1" x14ac:dyDescent="0.2">
      <c r="A107" s="67" t="s">
        <v>33</v>
      </c>
      <c r="B107" s="214" t="s">
        <v>292</v>
      </c>
      <c r="C107" s="74"/>
      <c r="D107" s="74"/>
      <c r="E107" s="75">
        <v>0</v>
      </c>
      <c r="F107" s="77">
        <v>1</v>
      </c>
      <c r="G107" s="4">
        <f>ROUND((E107*F107),2)</f>
        <v>0</v>
      </c>
      <c r="H107" s="66"/>
    </row>
    <row r="108" spans="1:8" s="62" customFormat="1" x14ac:dyDescent="0.2">
      <c r="A108" s="67" t="s">
        <v>34</v>
      </c>
      <c r="B108" s="214" t="s">
        <v>293</v>
      </c>
      <c r="C108" s="74"/>
      <c r="D108" s="74"/>
      <c r="E108" s="75">
        <v>0</v>
      </c>
      <c r="F108" s="77">
        <v>1</v>
      </c>
      <c r="G108" s="4">
        <f>ROUND((E108*F108),2)</f>
        <v>0</v>
      </c>
      <c r="H108" s="66"/>
    </row>
    <row r="109" spans="1:8" s="62" customFormat="1" x14ac:dyDescent="0.2">
      <c r="A109" s="67" t="s">
        <v>35</v>
      </c>
      <c r="B109" s="214" t="s">
        <v>259</v>
      </c>
      <c r="C109" s="74"/>
      <c r="D109" s="74"/>
      <c r="E109" s="75">
        <f>'Insumos Diversos'!G54</f>
        <v>0</v>
      </c>
      <c r="F109" s="78">
        <v>1</v>
      </c>
      <c r="G109" s="4">
        <f t="shared" ref="G109:G111" si="4">ROUND((E109*F109),2)</f>
        <v>0</v>
      </c>
      <c r="H109" s="66"/>
    </row>
    <row r="110" spans="1:8" s="62" customFormat="1" x14ac:dyDescent="0.2">
      <c r="A110" s="67" t="s">
        <v>36</v>
      </c>
      <c r="B110" s="214" t="s">
        <v>294</v>
      </c>
      <c r="C110" s="74"/>
      <c r="D110" s="74"/>
      <c r="E110" s="75">
        <f>'Insumos Diversos'!G63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4" t="s">
        <v>4</v>
      </c>
      <c r="C138" s="444"/>
      <c r="D138" s="444"/>
      <c r="E138" s="444"/>
      <c r="F138" s="51">
        <f>F22</f>
        <v>1</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91"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x14ac:dyDescent="0.2">
      <c r="A6" s="354" t="s">
        <v>20</v>
      </c>
      <c r="B6" s="355"/>
      <c r="C6" s="355"/>
      <c r="D6" s="355"/>
      <c r="E6" s="356"/>
      <c r="F6" s="357"/>
      <c r="G6" s="358"/>
    </row>
    <row r="7" spans="1:8" ht="14.1" customHeight="1" x14ac:dyDescent="0.2">
      <c r="A7" s="354" t="s">
        <v>11</v>
      </c>
      <c r="B7" s="355"/>
      <c r="C7" s="355"/>
      <c r="D7" s="355"/>
      <c r="E7" s="356"/>
      <c r="F7" s="370" t="s">
        <v>225</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228</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215</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1</v>
      </c>
      <c r="G22" s="396"/>
    </row>
    <row r="23" spans="1:8" ht="12.75" customHeight="1" x14ac:dyDescent="0.2">
      <c r="A23" s="354" t="s">
        <v>29</v>
      </c>
      <c r="B23" s="355"/>
      <c r="C23" s="355"/>
      <c r="D23" s="355"/>
      <c r="E23" s="356"/>
      <c r="F23" s="389" t="s">
        <v>158</v>
      </c>
      <c r="G23" s="390"/>
    </row>
    <row r="24" spans="1:8" ht="12.75" customHeight="1" x14ac:dyDescent="0.2">
      <c r="A24" s="391" t="s">
        <v>226</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ROUND(F18*F28,2)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0.1</v>
      </c>
      <c r="G30" s="4">
        <f>ROUND(G27*F30,2)</f>
        <v>0</v>
      </c>
      <c r="H30" s="5"/>
    </row>
    <row r="31" spans="1:8" x14ac:dyDescent="0.2">
      <c r="A31" s="63" t="s">
        <v>36</v>
      </c>
      <c r="B31" s="359" t="s">
        <v>37</v>
      </c>
      <c r="C31" s="360"/>
      <c r="D31" s="360"/>
      <c r="E31" s="361"/>
      <c r="F31" s="64">
        <f>ROUND((ROUND((0*15.22),2)/52.5)*60,2)</f>
        <v>0</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138"/>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v>10</v>
      </c>
      <c r="G52" s="18">
        <f>IF(ROUND((E52*F52)-(G27*0.06),2)&lt;0,0,ROUND((E52*F52)-(G27*0.06),2))</f>
        <v>0</v>
      </c>
      <c r="H52" s="6"/>
    </row>
    <row r="53" spans="1:8" x14ac:dyDescent="0.2">
      <c r="A53" s="7" t="s">
        <v>59</v>
      </c>
      <c r="B53" s="409" t="s">
        <v>60</v>
      </c>
      <c r="C53" s="410"/>
      <c r="D53" s="410"/>
      <c r="E53" s="19">
        <f>(ROUND(37*0.82,2))*0</f>
        <v>0</v>
      </c>
      <c r="F53" s="20">
        <v>5</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v>0</v>
      </c>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Diversos'!G23</f>
        <v>0</v>
      </c>
      <c r="F106" s="35">
        <v>1</v>
      </c>
      <c r="G106" s="4">
        <f>ROUND(SUM(C106:E106),2)*F106</f>
        <v>0</v>
      </c>
      <c r="H106" s="6"/>
    </row>
    <row r="107" spans="1:8" s="62" customFormat="1" x14ac:dyDescent="0.2">
      <c r="A107" s="67" t="s">
        <v>33</v>
      </c>
      <c r="B107" s="214" t="s">
        <v>292</v>
      </c>
      <c r="C107" s="74"/>
      <c r="D107" s="74"/>
      <c r="E107" s="75">
        <v>0</v>
      </c>
      <c r="F107" s="77">
        <v>1</v>
      </c>
      <c r="G107" s="4">
        <f>ROUND((E107*F107),2)</f>
        <v>0</v>
      </c>
      <c r="H107" s="66"/>
    </row>
    <row r="108" spans="1:8" s="62" customFormat="1" x14ac:dyDescent="0.2">
      <c r="A108" s="67" t="s">
        <v>34</v>
      </c>
      <c r="B108" s="214" t="s">
        <v>293</v>
      </c>
      <c r="C108" s="74"/>
      <c r="D108" s="74"/>
      <c r="E108" s="75">
        <f>'Insumos Diversos'!G42</f>
        <v>0</v>
      </c>
      <c r="F108" s="77">
        <v>1</v>
      </c>
      <c r="G108" s="4">
        <f>ROUND((E108*F108),2)</f>
        <v>0</v>
      </c>
      <c r="H108" s="66"/>
    </row>
    <row r="109" spans="1:8" s="62" customFormat="1" x14ac:dyDescent="0.2">
      <c r="A109" s="67" t="s">
        <v>35</v>
      </c>
      <c r="B109" s="214" t="s">
        <v>259</v>
      </c>
      <c r="C109" s="74"/>
      <c r="D109" s="74"/>
      <c r="E109" s="75">
        <f>'Insumos Diversos'!G54</f>
        <v>0</v>
      </c>
      <c r="F109" s="78">
        <v>1</v>
      </c>
      <c r="G109" s="4">
        <f t="shared" ref="G109:G111" si="4">ROUND((E109*F109),2)</f>
        <v>0</v>
      </c>
      <c r="H109" s="66"/>
    </row>
    <row r="110" spans="1:8" s="62" customFormat="1" x14ac:dyDescent="0.2">
      <c r="A110" s="67" t="s">
        <v>36</v>
      </c>
      <c r="B110" s="214" t="s">
        <v>294</v>
      </c>
      <c r="C110" s="74"/>
      <c r="D110" s="74"/>
      <c r="E110" s="75">
        <f>'Insumos Diversos'!G63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4" t="s">
        <v>4</v>
      </c>
      <c r="C138" s="444"/>
      <c r="D138" s="444"/>
      <c r="E138" s="444"/>
      <c r="F138" s="51">
        <f>F22</f>
        <v>1</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138"/>
    </row>
    <row r="147" spans="7:7" x14ac:dyDescent="0.2">
      <c r="G147" s="56"/>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1:E31"/>
    <mergeCell ref="B30:E30"/>
    <mergeCell ref="A22:E22"/>
    <mergeCell ref="F22:G22"/>
    <mergeCell ref="A23:E23"/>
    <mergeCell ref="F23:G23"/>
    <mergeCell ref="A24:G24"/>
    <mergeCell ref="A25:G25"/>
    <mergeCell ref="B38:E38"/>
    <mergeCell ref="A40:E40"/>
    <mergeCell ref="A41:G41"/>
    <mergeCell ref="B42:E42"/>
    <mergeCell ref="B43:E43"/>
    <mergeCell ref="B44:E44"/>
    <mergeCell ref="B32:E32"/>
    <mergeCell ref="A33:F33"/>
    <mergeCell ref="A34:G34"/>
    <mergeCell ref="A35:G35"/>
    <mergeCell ref="B36:E36"/>
    <mergeCell ref="B37:E37"/>
    <mergeCell ref="A51:G51"/>
    <mergeCell ref="B52:D52"/>
    <mergeCell ref="B53:D53"/>
    <mergeCell ref="B54:D54"/>
    <mergeCell ref="B55:D55"/>
    <mergeCell ref="B56:D56"/>
    <mergeCell ref="B45:E45"/>
    <mergeCell ref="B46:E46"/>
    <mergeCell ref="B47:E47"/>
    <mergeCell ref="B48:E48"/>
    <mergeCell ref="B49:E49"/>
    <mergeCell ref="A50:E50"/>
    <mergeCell ref="B63:E63"/>
    <mergeCell ref="B64:E64"/>
    <mergeCell ref="B65:F65"/>
    <mergeCell ref="A66:F66"/>
    <mergeCell ref="A67:G67"/>
    <mergeCell ref="B69:E69"/>
    <mergeCell ref="B57:D57"/>
    <mergeCell ref="B58:D58"/>
    <mergeCell ref="B59:D59"/>
    <mergeCell ref="B60:D60"/>
    <mergeCell ref="A61:F61"/>
    <mergeCell ref="A62:G62"/>
    <mergeCell ref="A76:G76"/>
    <mergeCell ref="A77:G77"/>
    <mergeCell ref="B78:E78"/>
    <mergeCell ref="B79:E79"/>
    <mergeCell ref="B80:E80"/>
    <mergeCell ref="B81:E81"/>
    <mergeCell ref="B70:E70"/>
    <mergeCell ref="B71:E71"/>
    <mergeCell ref="B72:E72"/>
    <mergeCell ref="B73:E73"/>
    <mergeCell ref="B74:E74"/>
    <mergeCell ref="A75:E75"/>
    <mergeCell ref="B88:E88"/>
    <mergeCell ref="B89:E89"/>
    <mergeCell ref="A90:E90"/>
    <mergeCell ref="A91:G91"/>
    <mergeCell ref="B92:E92"/>
    <mergeCell ref="B93:E93"/>
    <mergeCell ref="B82:E82"/>
    <mergeCell ref="B83:E83"/>
    <mergeCell ref="A84:E84"/>
    <mergeCell ref="A85:G85"/>
    <mergeCell ref="B86:E86"/>
    <mergeCell ref="B87:E87"/>
    <mergeCell ref="B100:E100"/>
    <mergeCell ref="B101:E101"/>
    <mergeCell ref="B102:E102"/>
    <mergeCell ref="B103:E103"/>
    <mergeCell ref="A104:F104"/>
    <mergeCell ref="A105:G105"/>
    <mergeCell ref="A94:E94"/>
    <mergeCell ref="A95:G95"/>
    <mergeCell ref="B96:E96"/>
    <mergeCell ref="B97:E97"/>
    <mergeCell ref="A98:E98"/>
    <mergeCell ref="A99:G99"/>
    <mergeCell ref="B120:E120"/>
    <mergeCell ref="B121:E121"/>
    <mergeCell ref="B123:E123"/>
    <mergeCell ref="A124:E124"/>
    <mergeCell ref="A125:G125"/>
    <mergeCell ref="B126:F126"/>
    <mergeCell ref="A113:F113"/>
    <mergeCell ref="A114:G114"/>
    <mergeCell ref="B116:E116"/>
    <mergeCell ref="B117:E117"/>
    <mergeCell ref="B118:E118"/>
    <mergeCell ref="B119:E119"/>
    <mergeCell ref="B122:E122"/>
    <mergeCell ref="A133:F133"/>
    <mergeCell ref="A134:G134"/>
    <mergeCell ref="B138:E138"/>
    <mergeCell ref="B139:E139"/>
    <mergeCell ref="B127:F127"/>
    <mergeCell ref="B128:F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100"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ht="12.75" customHeight="1" x14ac:dyDescent="0.2">
      <c r="A6" s="354" t="s">
        <v>20</v>
      </c>
      <c r="B6" s="355"/>
      <c r="C6" s="355"/>
      <c r="D6" s="355"/>
      <c r="E6" s="356"/>
      <c r="F6" s="357"/>
      <c r="G6" s="358"/>
    </row>
    <row r="7" spans="1:8" ht="14.1" customHeight="1" x14ac:dyDescent="0.2">
      <c r="A7" s="354" t="s">
        <v>11</v>
      </c>
      <c r="B7" s="355"/>
      <c r="C7" s="355"/>
      <c r="D7" s="355"/>
      <c r="E7" s="356"/>
      <c r="F7" s="370" t="s">
        <v>225</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228</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162</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1</v>
      </c>
      <c r="G22" s="396"/>
    </row>
    <row r="23" spans="1:8" ht="12.75" customHeight="1" x14ac:dyDescent="0.2">
      <c r="A23" s="354" t="s">
        <v>29</v>
      </c>
      <c r="B23" s="355"/>
      <c r="C23" s="355"/>
      <c r="D23" s="355"/>
      <c r="E23" s="356"/>
      <c r="F23" s="389" t="s">
        <v>158</v>
      </c>
      <c r="G23" s="390"/>
    </row>
    <row r="24" spans="1:8" ht="12.75" customHeight="1" x14ac:dyDescent="0.2">
      <c r="A24" s="391" t="s">
        <v>227</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ROUND(G27*F28,2)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0.1</v>
      </c>
      <c r="G30" s="4">
        <f>ROUND(G27*F30,2)</f>
        <v>0</v>
      </c>
      <c r="H30" s="5"/>
    </row>
    <row r="31" spans="1:8" x14ac:dyDescent="0.2">
      <c r="A31" s="63" t="s">
        <v>36</v>
      </c>
      <c r="B31" s="359" t="s">
        <v>37</v>
      </c>
      <c r="C31" s="360"/>
      <c r="D31" s="360"/>
      <c r="E31" s="361"/>
      <c r="F31" s="64">
        <f>ROUND((ROUND((7*15.22),2)/52.5)*60,2)</f>
        <v>121.76</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138"/>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f>15.22*2</f>
        <v>30.44</v>
      </c>
      <c r="G52" s="18">
        <f>IF(ROUND((E52*F52)-(G27*0.06),2)&lt;0,0,ROUND((E52*F52)-(G27*0.06),2))</f>
        <v>0</v>
      </c>
      <c r="H52" s="6"/>
    </row>
    <row r="53" spans="1:8" x14ac:dyDescent="0.2">
      <c r="A53" s="7" t="s">
        <v>59</v>
      </c>
      <c r="B53" s="409" t="s">
        <v>60</v>
      </c>
      <c r="C53" s="410"/>
      <c r="D53" s="410"/>
      <c r="E53" s="19">
        <f>(ROUND(37*0.82,2))*0</f>
        <v>0</v>
      </c>
      <c r="F53" s="20">
        <f>15.22</f>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Diversos'!G23</f>
        <v>0</v>
      </c>
      <c r="F106" s="35">
        <v>1</v>
      </c>
      <c r="G106" s="4">
        <f>ROUND(SUM(C106:E106),2)*F106</f>
        <v>0</v>
      </c>
      <c r="H106" s="6"/>
    </row>
    <row r="107" spans="1:8" s="62" customFormat="1" x14ac:dyDescent="0.2">
      <c r="A107" s="67" t="s">
        <v>33</v>
      </c>
      <c r="B107" s="214" t="s">
        <v>292</v>
      </c>
      <c r="C107" s="74"/>
      <c r="D107" s="74"/>
      <c r="E107" s="75">
        <v>0</v>
      </c>
      <c r="F107" s="77">
        <v>1</v>
      </c>
      <c r="G107" s="4">
        <f>ROUND((E107*F107),2)</f>
        <v>0</v>
      </c>
      <c r="H107" s="66"/>
    </row>
    <row r="108" spans="1:8" s="62" customFormat="1" x14ac:dyDescent="0.2">
      <c r="A108" s="67" t="s">
        <v>34</v>
      </c>
      <c r="B108" s="214" t="s">
        <v>293</v>
      </c>
      <c r="C108" s="74"/>
      <c r="D108" s="74"/>
      <c r="E108" s="75">
        <f>'Insumos Diversos'!G42</f>
        <v>0</v>
      </c>
      <c r="F108" s="77">
        <v>1</v>
      </c>
      <c r="G108" s="4">
        <f>ROUND((E108*F108),2)</f>
        <v>0</v>
      </c>
      <c r="H108" s="66"/>
    </row>
    <row r="109" spans="1:8" s="62" customFormat="1" x14ac:dyDescent="0.2">
      <c r="A109" s="67" t="s">
        <v>35</v>
      </c>
      <c r="B109" s="214" t="s">
        <v>259</v>
      </c>
      <c r="C109" s="74"/>
      <c r="D109" s="74"/>
      <c r="E109" s="75">
        <f>'Insumos Diversos'!G54</f>
        <v>0</v>
      </c>
      <c r="F109" s="78">
        <v>1</v>
      </c>
      <c r="G109" s="4">
        <f t="shared" ref="G109:G111" si="4">ROUND((E109*F109),2)</f>
        <v>0</v>
      </c>
      <c r="H109" s="66"/>
    </row>
    <row r="110" spans="1:8" s="62" customFormat="1" x14ac:dyDescent="0.2">
      <c r="A110" s="67" t="s">
        <v>36</v>
      </c>
      <c r="B110" s="214" t="s">
        <v>294</v>
      </c>
      <c r="C110" s="74"/>
      <c r="D110" s="74"/>
      <c r="E110" s="75">
        <f>'Insumos Diversos'!G63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4" t="s">
        <v>4</v>
      </c>
      <c r="C138" s="444"/>
      <c r="D138" s="444"/>
      <c r="E138" s="444"/>
      <c r="F138" s="51">
        <f>F22</f>
        <v>1</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138"/>
    </row>
    <row r="147" spans="7:7" x14ac:dyDescent="0.2">
      <c r="G147" s="56"/>
    </row>
  </sheetData>
  <mergeCells count="140">
    <mergeCell ref="A1:G1"/>
    <mergeCell ref="A2:C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A40:E40"/>
    <mergeCell ref="A41:G41"/>
    <mergeCell ref="B42:E42"/>
    <mergeCell ref="B43:E43"/>
    <mergeCell ref="B44:E44"/>
    <mergeCell ref="B32:E32"/>
    <mergeCell ref="A33:F33"/>
    <mergeCell ref="A34:G34"/>
    <mergeCell ref="A35:G35"/>
    <mergeCell ref="B36:E36"/>
    <mergeCell ref="B37:E37"/>
    <mergeCell ref="A51:G51"/>
    <mergeCell ref="B52:D52"/>
    <mergeCell ref="B53:D53"/>
    <mergeCell ref="B54:D54"/>
    <mergeCell ref="B55:D55"/>
    <mergeCell ref="B56:D56"/>
    <mergeCell ref="B45:E45"/>
    <mergeCell ref="B46:E46"/>
    <mergeCell ref="B47:E47"/>
    <mergeCell ref="B48:E48"/>
    <mergeCell ref="B49:E49"/>
    <mergeCell ref="A50:E50"/>
    <mergeCell ref="B63:E63"/>
    <mergeCell ref="B64:E64"/>
    <mergeCell ref="B65:F65"/>
    <mergeCell ref="A66:F66"/>
    <mergeCell ref="A67:G67"/>
    <mergeCell ref="B69:E69"/>
    <mergeCell ref="B57:D57"/>
    <mergeCell ref="B58:D58"/>
    <mergeCell ref="B59:D59"/>
    <mergeCell ref="B60:D60"/>
    <mergeCell ref="A61:F61"/>
    <mergeCell ref="A62:G62"/>
    <mergeCell ref="A76:G76"/>
    <mergeCell ref="A77:G77"/>
    <mergeCell ref="B78:E78"/>
    <mergeCell ref="B79:E79"/>
    <mergeCell ref="B80:E80"/>
    <mergeCell ref="B81:E81"/>
    <mergeCell ref="B70:E70"/>
    <mergeCell ref="B71:E71"/>
    <mergeCell ref="B72:E72"/>
    <mergeCell ref="B73:E73"/>
    <mergeCell ref="B74:E74"/>
    <mergeCell ref="A75:E75"/>
    <mergeCell ref="B88:E88"/>
    <mergeCell ref="B89:E89"/>
    <mergeCell ref="A90:E90"/>
    <mergeCell ref="A91:G91"/>
    <mergeCell ref="B92:E92"/>
    <mergeCell ref="B93:E93"/>
    <mergeCell ref="B82:E82"/>
    <mergeCell ref="B83:E83"/>
    <mergeCell ref="A84:E84"/>
    <mergeCell ref="A85:G85"/>
    <mergeCell ref="B86:E86"/>
    <mergeCell ref="B87:E87"/>
    <mergeCell ref="B100:E100"/>
    <mergeCell ref="B101:E101"/>
    <mergeCell ref="B102:E102"/>
    <mergeCell ref="B103:E103"/>
    <mergeCell ref="A104:F104"/>
    <mergeCell ref="A105:G105"/>
    <mergeCell ref="A94:E94"/>
    <mergeCell ref="A95:G95"/>
    <mergeCell ref="B96:E96"/>
    <mergeCell ref="B97:E97"/>
    <mergeCell ref="A98:E98"/>
    <mergeCell ref="A99:G99"/>
    <mergeCell ref="B120:E120"/>
    <mergeCell ref="B121:E121"/>
    <mergeCell ref="B123:E123"/>
    <mergeCell ref="A124:E124"/>
    <mergeCell ref="A125:G125"/>
    <mergeCell ref="B126:F126"/>
    <mergeCell ref="A113:F113"/>
    <mergeCell ref="A114:G114"/>
    <mergeCell ref="B116:E116"/>
    <mergeCell ref="B117:E117"/>
    <mergeCell ref="B118:E118"/>
    <mergeCell ref="B119:E119"/>
    <mergeCell ref="B122:E122"/>
    <mergeCell ref="A133:F133"/>
    <mergeCell ref="A134:G134"/>
    <mergeCell ref="B138:E138"/>
    <mergeCell ref="B139:E139"/>
    <mergeCell ref="B127:F127"/>
    <mergeCell ref="B128:F128"/>
    <mergeCell ref="B129:F129"/>
    <mergeCell ref="B130:F130"/>
    <mergeCell ref="B131:F131"/>
    <mergeCell ref="B132:F132"/>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7"/>
  <sheetViews>
    <sheetView view="pageBreakPreview" topLeftCell="A85" zoomScaleNormal="100" zoomScaleSheetLayoutView="100" workbookViewId="0">
      <selection activeCell="F92" sqref="F92"/>
    </sheetView>
  </sheetViews>
  <sheetFormatPr defaultColWidth="9.140625" defaultRowHeight="12.75" x14ac:dyDescent="0.2"/>
  <cols>
    <col min="1" max="1" width="4.7109375" style="1" customWidth="1"/>
    <col min="2" max="2" width="19.7109375" style="1" customWidth="1"/>
    <col min="3" max="4" width="11.7109375" style="1" customWidth="1"/>
    <col min="5" max="5" width="12.28515625" style="1" customWidth="1"/>
    <col min="6" max="7" width="13.7109375" style="1" customWidth="1"/>
    <col min="8" max="16381" width="9.140625" style="1"/>
    <col min="16382" max="16384" width="17" style="1" customWidth="1"/>
  </cols>
  <sheetData>
    <row r="1" spans="1:8" ht="30" customHeight="1" thickBot="1" x14ac:dyDescent="0.25">
      <c r="A1" s="341" t="s">
        <v>18</v>
      </c>
      <c r="B1" s="341"/>
      <c r="C1" s="341"/>
      <c r="D1" s="341"/>
      <c r="E1" s="341"/>
      <c r="F1" s="341"/>
      <c r="G1" s="341"/>
    </row>
    <row r="2" spans="1:8" ht="18.75" customHeight="1" x14ac:dyDescent="0.2">
      <c r="A2" s="339" t="s">
        <v>216</v>
      </c>
      <c r="B2" s="340"/>
      <c r="C2" s="340"/>
      <c r="D2" s="2"/>
      <c r="E2" s="2"/>
      <c r="F2" s="342"/>
      <c r="G2" s="343"/>
    </row>
    <row r="3" spans="1:8" ht="18" customHeight="1" x14ac:dyDescent="0.2">
      <c r="A3" s="344" t="s">
        <v>222</v>
      </c>
      <c r="B3" s="345"/>
      <c r="C3" s="345"/>
      <c r="D3" s="345"/>
      <c r="E3" s="345"/>
      <c r="F3" s="345"/>
      <c r="G3" s="346"/>
    </row>
    <row r="4" spans="1:8" ht="18" customHeight="1" thickBot="1" x14ac:dyDescent="0.25">
      <c r="A4" s="347"/>
      <c r="B4" s="348"/>
      <c r="C4" s="348"/>
      <c r="D4" s="348"/>
      <c r="E4" s="348"/>
      <c r="F4" s="348"/>
      <c r="G4" s="349"/>
    </row>
    <row r="5" spans="1:8" ht="14.1" customHeight="1" x14ac:dyDescent="0.2">
      <c r="A5" s="350" t="s">
        <v>5</v>
      </c>
      <c r="B5" s="351"/>
      <c r="C5" s="351"/>
      <c r="D5" s="351"/>
      <c r="E5" s="351"/>
      <c r="F5" s="352"/>
      <c r="G5" s="353"/>
    </row>
    <row r="6" spans="1:8" ht="12.75" customHeight="1" x14ac:dyDescent="0.2">
      <c r="A6" s="354" t="s">
        <v>20</v>
      </c>
      <c r="B6" s="355"/>
      <c r="C6" s="355"/>
      <c r="D6" s="355"/>
      <c r="E6" s="356"/>
      <c r="F6" s="357"/>
      <c r="G6" s="358"/>
    </row>
    <row r="7" spans="1:8" ht="14.1" customHeight="1" x14ac:dyDescent="0.2">
      <c r="A7" s="354" t="s">
        <v>11</v>
      </c>
      <c r="B7" s="355"/>
      <c r="C7" s="355"/>
      <c r="D7" s="355"/>
      <c r="E7" s="356"/>
      <c r="F7" s="370" t="s">
        <v>229</v>
      </c>
      <c r="G7" s="358"/>
    </row>
    <row r="8" spans="1:8" ht="19.5" customHeight="1" x14ac:dyDescent="0.2">
      <c r="A8" s="371" t="s">
        <v>154</v>
      </c>
      <c r="B8" s="372"/>
      <c r="C8" s="372"/>
      <c r="D8" s="372"/>
      <c r="E8" s="372"/>
      <c r="F8" s="372"/>
      <c r="G8" s="373"/>
    </row>
    <row r="9" spans="1:8" ht="19.5" customHeight="1" x14ac:dyDescent="0.2">
      <c r="A9" s="374"/>
      <c r="B9" s="375"/>
      <c r="C9" s="375"/>
      <c r="D9" s="375"/>
      <c r="E9" s="375"/>
      <c r="F9" s="375"/>
      <c r="G9" s="376"/>
    </row>
    <row r="10" spans="1:8" ht="14.1" customHeight="1" x14ac:dyDescent="0.2">
      <c r="A10" s="367" t="s">
        <v>21</v>
      </c>
      <c r="B10" s="368"/>
      <c r="C10" s="368"/>
      <c r="D10" s="368"/>
      <c r="E10" s="369"/>
      <c r="F10" s="365">
        <v>2024</v>
      </c>
      <c r="G10" s="366"/>
    </row>
    <row r="11" spans="1:8" ht="14.1" customHeight="1" x14ac:dyDescent="0.2">
      <c r="A11" s="367" t="s">
        <v>22</v>
      </c>
      <c r="B11" s="368"/>
      <c r="C11" s="368"/>
      <c r="D11" s="368"/>
      <c r="E11" s="369"/>
      <c r="F11" s="365" t="s">
        <v>155</v>
      </c>
      <c r="G11" s="366"/>
    </row>
    <row r="12" spans="1:8" ht="14.1" customHeight="1" x14ac:dyDescent="0.2">
      <c r="A12" s="367" t="s">
        <v>23</v>
      </c>
      <c r="B12" s="368"/>
      <c r="C12" s="368"/>
      <c r="D12" s="368"/>
      <c r="E12" s="369"/>
      <c r="F12" s="365" t="s">
        <v>24</v>
      </c>
      <c r="G12" s="366"/>
    </row>
    <row r="13" spans="1:8" ht="14.1" customHeight="1" x14ac:dyDescent="0.2">
      <c r="A13" s="367" t="s">
        <v>10</v>
      </c>
      <c r="B13" s="368"/>
      <c r="C13" s="368"/>
      <c r="D13" s="368"/>
      <c r="E13" s="369"/>
      <c r="F13" s="365" t="s">
        <v>9</v>
      </c>
      <c r="G13" s="366"/>
    </row>
    <row r="14" spans="1:8" ht="14.1" customHeight="1" x14ac:dyDescent="0.2">
      <c r="A14" s="383" t="s">
        <v>6</v>
      </c>
      <c r="B14" s="384"/>
      <c r="C14" s="384"/>
      <c r="D14" s="384"/>
      <c r="E14" s="384"/>
      <c r="F14" s="385"/>
      <c r="G14" s="386"/>
    </row>
    <row r="15" spans="1:8" ht="14.1" customHeight="1" x14ac:dyDescent="0.2">
      <c r="A15" s="367" t="s">
        <v>7</v>
      </c>
      <c r="B15" s="368"/>
      <c r="C15" s="368"/>
      <c r="D15" s="368"/>
      <c r="E15" s="369"/>
      <c r="F15" s="387">
        <v>0</v>
      </c>
      <c r="G15" s="388"/>
    </row>
    <row r="16" spans="1:8" ht="14.1" customHeight="1" x14ac:dyDescent="0.2">
      <c r="A16" s="367" t="s">
        <v>0</v>
      </c>
      <c r="B16" s="368"/>
      <c r="C16" s="368"/>
      <c r="D16" s="368"/>
      <c r="E16" s="369"/>
      <c r="F16" s="377" t="s">
        <v>156</v>
      </c>
      <c r="G16" s="378"/>
      <c r="H16" s="3"/>
    </row>
    <row r="17" spans="1:8" ht="14.1" customHeight="1" x14ac:dyDescent="0.2">
      <c r="A17" s="367" t="s">
        <v>25</v>
      </c>
      <c r="B17" s="368"/>
      <c r="C17" s="368"/>
      <c r="D17" s="368"/>
      <c r="E17" s="369"/>
      <c r="F17" s="377" t="s">
        <v>157</v>
      </c>
      <c r="G17" s="378"/>
      <c r="H17" s="3"/>
    </row>
    <row r="18" spans="1:8" ht="14.1" customHeight="1" x14ac:dyDescent="0.2">
      <c r="A18" s="367" t="s">
        <v>1</v>
      </c>
      <c r="B18" s="368"/>
      <c r="C18" s="368"/>
      <c r="D18" s="368"/>
      <c r="E18" s="369"/>
      <c r="F18" s="379">
        <v>0</v>
      </c>
      <c r="G18" s="380"/>
    </row>
    <row r="19" spans="1:8" ht="14.1" customHeight="1" x14ac:dyDescent="0.2">
      <c r="A19" s="354" t="s">
        <v>8</v>
      </c>
      <c r="B19" s="355"/>
      <c r="C19" s="355"/>
      <c r="D19" s="355"/>
      <c r="E19" s="356"/>
      <c r="F19" s="381">
        <v>45292</v>
      </c>
      <c r="G19" s="382"/>
    </row>
    <row r="20" spans="1:8" ht="14.1" customHeight="1" x14ac:dyDescent="0.2">
      <c r="A20" s="367" t="s">
        <v>26</v>
      </c>
      <c r="B20" s="368"/>
      <c r="C20" s="368"/>
      <c r="D20" s="368"/>
      <c r="E20" s="369"/>
      <c r="F20" s="393" t="s">
        <v>162</v>
      </c>
      <c r="G20" s="394"/>
    </row>
    <row r="21" spans="1:8" ht="14.1" customHeight="1" x14ac:dyDescent="0.2">
      <c r="A21" s="354" t="s">
        <v>27</v>
      </c>
      <c r="B21" s="355"/>
      <c r="C21" s="355"/>
      <c r="D21" s="355"/>
      <c r="E21" s="356"/>
      <c r="F21" s="395">
        <v>2</v>
      </c>
      <c r="G21" s="396"/>
    </row>
    <row r="22" spans="1:8" ht="14.1" customHeight="1" x14ac:dyDescent="0.2">
      <c r="A22" s="354" t="s">
        <v>28</v>
      </c>
      <c r="B22" s="355"/>
      <c r="C22" s="355"/>
      <c r="D22" s="355"/>
      <c r="E22" s="356"/>
      <c r="F22" s="395">
        <v>1</v>
      </c>
      <c r="G22" s="396"/>
    </row>
    <row r="23" spans="1:8" ht="12.75" customHeight="1" x14ac:dyDescent="0.2">
      <c r="A23" s="354" t="s">
        <v>29</v>
      </c>
      <c r="B23" s="355"/>
      <c r="C23" s="355"/>
      <c r="D23" s="355"/>
      <c r="E23" s="356"/>
      <c r="F23" s="389" t="s">
        <v>158</v>
      </c>
      <c r="G23" s="390"/>
    </row>
    <row r="24" spans="1:8" ht="12.75" customHeight="1" x14ac:dyDescent="0.2">
      <c r="A24" s="391" t="s">
        <v>220</v>
      </c>
      <c r="B24" s="357"/>
      <c r="C24" s="357"/>
      <c r="D24" s="357"/>
      <c r="E24" s="357"/>
      <c r="F24" s="357"/>
      <c r="G24" s="358"/>
    </row>
    <row r="25" spans="1:8" x14ac:dyDescent="0.2">
      <c r="A25" s="383" t="s">
        <v>2</v>
      </c>
      <c r="B25" s="384"/>
      <c r="C25" s="384"/>
      <c r="D25" s="384"/>
      <c r="E25" s="384"/>
      <c r="F25" s="385"/>
      <c r="G25" s="386"/>
    </row>
    <row r="26" spans="1:8" x14ac:dyDescent="0.2">
      <c r="A26" s="220">
        <v>1</v>
      </c>
      <c r="B26" s="392" t="s">
        <v>30</v>
      </c>
      <c r="C26" s="392"/>
      <c r="D26" s="392"/>
      <c r="E26" s="392"/>
      <c r="F26" s="221" t="s">
        <v>31</v>
      </c>
      <c r="G26" s="222" t="s">
        <v>3</v>
      </c>
    </row>
    <row r="27" spans="1:8" x14ac:dyDescent="0.2">
      <c r="A27" s="63" t="s">
        <v>32</v>
      </c>
      <c r="B27" s="407" t="s">
        <v>120</v>
      </c>
      <c r="C27" s="407"/>
      <c r="D27" s="407"/>
      <c r="E27" s="407"/>
      <c r="F27" s="64">
        <v>1</v>
      </c>
      <c r="G27" s="4">
        <f>F18*F27</f>
        <v>0</v>
      </c>
      <c r="H27" s="5"/>
    </row>
    <row r="28" spans="1:8" x14ac:dyDescent="0.2">
      <c r="A28" s="63" t="s">
        <v>33</v>
      </c>
      <c r="B28" s="397" t="s">
        <v>121</v>
      </c>
      <c r="C28" s="397"/>
      <c r="D28" s="397"/>
      <c r="E28" s="397"/>
      <c r="F28" s="65">
        <v>0.3</v>
      </c>
      <c r="G28" s="4">
        <f>ROUND(G27*F28,2)</f>
        <v>0</v>
      </c>
      <c r="H28" s="5"/>
    </row>
    <row r="29" spans="1:8" x14ac:dyDescent="0.2">
      <c r="A29" s="63" t="s">
        <v>34</v>
      </c>
      <c r="B29" s="397" t="s">
        <v>19</v>
      </c>
      <c r="C29" s="397"/>
      <c r="D29" s="397"/>
      <c r="E29" s="397"/>
      <c r="F29" s="65">
        <v>0</v>
      </c>
      <c r="G29" s="4">
        <f>ROUND(F15*F29,2)</f>
        <v>0</v>
      </c>
      <c r="H29" s="5"/>
    </row>
    <row r="30" spans="1:8" x14ac:dyDescent="0.2">
      <c r="A30" s="63" t="s">
        <v>35</v>
      </c>
      <c r="B30" s="359" t="s">
        <v>217</v>
      </c>
      <c r="C30" s="360"/>
      <c r="D30" s="360"/>
      <c r="E30" s="361"/>
      <c r="F30" s="65">
        <v>0</v>
      </c>
      <c r="G30" s="4">
        <f>ROUND(G27*F30,2)</f>
        <v>0</v>
      </c>
      <c r="H30" s="5"/>
    </row>
    <row r="31" spans="1:8" x14ac:dyDescent="0.2">
      <c r="A31" s="63" t="s">
        <v>36</v>
      </c>
      <c r="B31" s="359" t="s">
        <v>37</v>
      </c>
      <c r="C31" s="360"/>
      <c r="D31" s="360"/>
      <c r="E31" s="361"/>
      <c r="F31" s="64">
        <f>ROUND((ROUND((7*15.22),2)/52.5)*60,2)</f>
        <v>121.76</v>
      </c>
      <c r="G31" s="4">
        <f>ROUND(ROUND(ROUND((SUM(G27:G30))/220,2)*0.2,2)*F31,2)</f>
        <v>0</v>
      </c>
      <c r="H31" s="5"/>
    </row>
    <row r="32" spans="1:8" x14ac:dyDescent="0.2">
      <c r="A32" s="63" t="s">
        <v>38</v>
      </c>
      <c r="B32" s="397" t="s">
        <v>63</v>
      </c>
      <c r="C32" s="397"/>
      <c r="D32" s="397"/>
      <c r="E32" s="397"/>
      <c r="F32" s="65"/>
      <c r="G32" s="4">
        <f>ROUND(F18*F32,2)</f>
        <v>0</v>
      </c>
      <c r="H32" s="5"/>
    </row>
    <row r="33" spans="1:8" x14ac:dyDescent="0.2">
      <c r="A33" s="398" t="s">
        <v>39</v>
      </c>
      <c r="B33" s="399"/>
      <c r="C33" s="399"/>
      <c r="D33" s="399"/>
      <c r="E33" s="399"/>
      <c r="F33" s="400"/>
      <c r="G33" s="223">
        <f>SUM(G27:G32)</f>
        <v>0</v>
      </c>
    </row>
    <row r="34" spans="1:8" x14ac:dyDescent="0.2">
      <c r="A34" s="383" t="s">
        <v>40</v>
      </c>
      <c r="B34" s="384"/>
      <c r="C34" s="384"/>
      <c r="D34" s="384"/>
      <c r="E34" s="384"/>
      <c r="F34" s="385"/>
      <c r="G34" s="386"/>
    </row>
    <row r="35" spans="1:8" x14ac:dyDescent="0.2">
      <c r="A35" s="401" t="s">
        <v>41</v>
      </c>
      <c r="B35" s="402"/>
      <c r="C35" s="402"/>
      <c r="D35" s="402"/>
      <c r="E35" s="402"/>
      <c r="F35" s="402"/>
      <c r="G35" s="403"/>
      <c r="H35" s="6"/>
    </row>
    <row r="36" spans="1:8" s="11" customFormat="1" x14ac:dyDescent="0.2">
      <c r="A36" s="67" t="s">
        <v>32</v>
      </c>
      <c r="B36" s="404" t="s">
        <v>42</v>
      </c>
      <c r="C36" s="405"/>
      <c r="D36" s="405"/>
      <c r="E36" s="406"/>
      <c r="F36" s="68">
        <v>0</v>
      </c>
      <c r="G36" s="9">
        <f>ROUND(G$33*F36,2)</f>
        <v>0</v>
      </c>
      <c r="H36" s="102"/>
    </row>
    <row r="37" spans="1:8" x14ac:dyDescent="0.2">
      <c r="A37" s="69" t="s">
        <v>33</v>
      </c>
      <c r="B37" s="362" t="s">
        <v>122</v>
      </c>
      <c r="C37" s="363"/>
      <c r="D37" s="363"/>
      <c r="E37" s="364"/>
      <c r="F37" s="70">
        <f>ROUND((1/11)+(1/11)/3, 3)*0</f>
        <v>0</v>
      </c>
      <c r="G37" s="12">
        <f>ROUND(G$33*F37,2)</f>
        <v>0</v>
      </c>
      <c r="H37" s="6"/>
    </row>
    <row r="38" spans="1:8" x14ac:dyDescent="0.2">
      <c r="A38" s="71"/>
      <c r="B38" s="408" t="s">
        <v>43</v>
      </c>
      <c r="C38" s="408"/>
      <c r="D38" s="408"/>
      <c r="E38" s="408"/>
      <c r="F38" s="224">
        <f>SUM(F36:F37)</f>
        <v>0</v>
      </c>
      <c r="G38" s="9"/>
      <c r="H38" s="6"/>
    </row>
    <row r="39" spans="1:8" x14ac:dyDescent="0.2">
      <c r="A39" s="225" t="s">
        <v>34</v>
      </c>
      <c r="B39" s="226" t="s">
        <v>44</v>
      </c>
      <c r="C39" s="227"/>
      <c r="D39" s="227"/>
      <c r="E39" s="227"/>
      <c r="F39" s="228">
        <f>ROUND((F50*F38),4)</f>
        <v>0</v>
      </c>
      <c r="G39" s="229">
        <f>ROUND(G$33*F39,2)</f>
        <v>0</v>
      </c>
      <c r="H39" s="6"/>
    </row>
    <row r="40" spans="1:8" x14ac:dyDescent="0.2">
      <c r="A40" s="336" t="s">
        <v>45</v>
      </c>
      <c r="B40" s="337"/>
      <c r="C40" s="337"/>
      <c r="D40" s="337"/>
      <c r="E40" s="338"/>
      <c r="F40" s="127">
        <f>ROUND(SUM(F38:F39),4)</f>
        <v>0</v>
      </c>
      <c r="G40" s="128">
        <f>SUM(G36:G39)</f>
        <v>0</v>
      </c>
      <c r="H40" s="6">
        <f>ROUND(G33*F40,2)</f>
        <v>0</v>
      </c>
    </row>
    <row r="41" spans="1:8" x14ac:dyDescent="0.2">
      <c r="A41" s="401" t="s">
        <v>123</v>
      </c>
      <c r="B41" s="402"/>
      <c r="C41" s="402"/>
      <c r="D41" s="402"/>
      <c r="E41" s="402"/>
      <c r="F41" s="402"/>
      <c r="G41" s="403"/>
      <c r="H41" s="6"/>
    </row>
    <row r="42" spans="1:8" x14ac:dyDescent="0.2">
      <c r="A42" s="72" t="s">
        <v>32</v>
      </c>
      <c r="B42" s="404" t="s">
        <v>46</v>
      </c>
      <c r="C42" s="405"/>
      <c r="D42" s="405"/>
      <c r="E42" s="406"/>
      <c r="F42" s="73">
        <v>0</v>
      </c>
      <c r="G42" s="15">
        <f>ROUND(G$33*F42,2)</f>
        <v>0</v>
      </c>
      <c r="H42" s="6"/>
    </row>
    <row r="43" spans="1:8" x14ac:dyDescent="0.2">
      <c r="A43" s="67" t="s">
        <v>33</v>
      </c>
      <c r="B43" s="359" t="s">
        <v>47</v>
      </c>
      <c r="C43" s="360"/>
      <c r="D43" s="360"/>
      <c r="E43" s="361"/>
      <c r="F43" s="68">
        <v>0</v>
      </c>
      <c r="G43" s="9">
        <f>ROUND(G$33*F43,2)</f>
        <v>0</v>
      </c>
      <c r="H43" s="6"/>
    </row>
    <row r="44" spans="1:8" x14ac:dyDescent="0.2">
      <c r="A44" s="67" t="s">
        <v>34</v>
      </c>
      <c r="B44" s="359" t="s">
        <v>48</v>
      </c>
      <c r="C44" s="360"/>
      <c r="D44" s="360"/>
      <c r="E44" s="361"/>
      <c r="F44" s="68">
        <v>0</v>
      </c>
      <c r="G44" s="9">
        <f>ROUND(G$33*F44,2)</f>
        <v>0</v>
      </c>
      <c r="H44" s="6"/>
    </row>
    <row r="45" spans="1:8" x14ac:dyDescent="0.2">
      <c r="A45" s="67" t="s">
        <v>35</v>
      </c>
      <c r="B45" s="359" t="s">
        <v>49</v>
      </c>
      <c r="C45" s="360"/>
      <c r="D45" s="360"/>
      <c r="E45" s="361"/>
      <c r="F45" s="68">
        <v>0</v>
      </c>
      <c r="G45" s="9">
        <f t="shared" ref="G45:G49" si="0">ROUND(G$33*F45,2)</f>
        <v>0</v>
      </c>
      <c r="H45" s="6"/>
    </row>
    <row r="46" spans="1:8" x14ac:dyDescent="0.2">
      <c r="A46" s="67" t="s">
        <v>36</v>
      </c>
      <c r="B46" s="359" t="s">
        <v>50</v>
      </c>
      <c r="C46" s="360"/>
      <c r="D46" s="360"/>
      <c r="E46" s="361"/>
      <c r="F46" s="68">
        <v>0</v>
      </c>
      <c r="G46" s="9">
        <f>ROUND(G$33*F46,2)</f>
        <v>0</v>
      </c>
      <c r="H46" s="6"/>
    </row>
    <row r="47" spans="1:8" x14ac:dyDescent="0.2">
      <c r="A47" s="67" t="s">
        <v>38</v>
      </c>
      <c r="B47" s="359" t="s">
        <v>51</v>
      </c>
      <c r="C47" s="360"/>
      <c r="D47" s="360"/>
      <c r="E47" s="361"/>
      <c r="F47" s="68">
        <v>0</v>
      </c>
      <c r="G47" s="9">
        <f t="shared" si="0"/>
        <v>0</v>
      </c>
      <c r="H47" s="6"/>
    </row>
    <row r="48" spans="1:8" x14ac:dyDescent="0.2">
      <c r="A48" s="67" t="s">
        <v>52</v>
      </c>
      <c r="B48" s="359" t="s">
        <v>53</v>
      </c>
      <c r="C48" s="360"/>
      <c r="D48" s="360"/>
      <c r="E48" s="361"/>
      <c r="F48" s="68">
        <v>0</v>
      </c>
      <c r="G48" s="9">
        <f t="shared" si="0"/>
        <v>0</v>
      </c>
      <c r="H48" s="6"/>
    </row>
    <row r="49" spans="1:8" x14ac:dyDescent="0.2">
      <c r="A49" s="69" t="s">
        <v>54</v>
      </c>
      <c r="B49" s="362" t="s">
        <v>55</v>
      </c>
      <c r="C49" s="363"/>
      <c r="D49" s="363"/>
      <c r="E49" s="364"/>
      <c r="F49" s="70">
        <v>0</v>
      </c>
      <c r="G49" s="12">
        <f t="shared" si="0"/>
        <v>0</v>
      </c>
      <c r="H49" s="6"/>
    </row>
    <row r="50" spans="1:8" x14ac:dyDescent="0.2">
      <c r="A50" s="336" t="s">
        <v>56</v>
      </c>
      <c r="B50" s="337"/>
      <c r="C50" s="337"/>
      <c r="D50" s="337"/>
      <c r="E50" s="338"/>
      <c r="F50" s="127">
        <f>SUM(F42:F49)</f>
        <v>0</v>
      </c>
      <c r="G50" s="128">
        <f>SUM(G42:G49)</f>
        <v>0</v>
      </c>
      <c r="H50" s="6">
        <f>ROUND(G33*F50,2)</f>
        <v>0</v>
      </c>
    </row>
    <row r="51" spans="1:8" x14ac:dyDescent="0.2">
      <c r="A51" s="401" t="s">
        <v>57</v>
      </c>
      <c r="B51" s="402"/>
      <c r="C51" s="402"/>
      <c r="D51" s="402"/>
      <c r="E51" s="402"/>
      <c r="F51" s="402"/>
      <c r="G51" s="403"/>
      <c r="H51" s="6"/>
    </row>
    <row r="52" spans="1:8" x14ac:dyDescent="0.2">
      <c r="A52" s="13" t="s">
        <v>32</v>
      </c>
      <c r="B52" s="413" t="s">
        <v>58</v>
      </c>
      <c r="C52" s="414"/>
      <c r="D52" s="414"/>
      <c r="E52" s="16">
        <v>0</v>
      </c>
      <c r="F52" s="17">
        <f>15.22*2</f>
        <v>30.44</v>
      </c>
      <c r="G52" s="18">
        <f>IF(ROUND((E52*F52)-(G27*0.06),2)&lt;0,0,ROUND((E52*F52)-(G27*0.06),2))</f>
        <v>0</v>
      </c>
      <c r="H52" s="6"/>
    </row>
    <row r="53" spans="1:8" x14ac:dyDescent="0.2">
      <c r="A53" s="7" t="s">
        <v>59</v>
      </c>
      <c r="B53" s="409" t="s">
        <v>60</v>
      </c>
      <c r="C53" s="410"/>
      <c r="D53" s="410"/>
      <c r="E53" s="19">
        <f>(ROUND(37*0.82,2))*0</f>
        <v>0</v>
      </c>
      <c r="F53" s="20">
        <f>15.22</f>
        <v>15.22</v>
      </c>
      <c r="G53" s="4">
        <f t="shared" ref="G53:G60" si="1">ROUND((E53*F53),2)</f>
        <v>0</v>
      </c>
      <c r="H53" s="6"/>
    </row>
    <row r="54" spans="1:8" x14ac:dyDescent="0.2">
      <c r="A54" s="7" t="s">
        <v>61</v>
      </c>
      <c r="B54" s="409" t="s">
        <v>62</v>
      </c>
      <c r="C54" s="410"/>
      <c r="D54" s="410"/>
      <c r="E54" s="19">
        <f>(ROUND(187.97*0.95,2))*0</f>
        <v>0</v>
      </c>
      <c r="F54" s="20">
        <v>1</v>
      </c>
      <c r="G54" s="4">
        <f t="shared" si="1"/>
        <v>0</v>
      </c>
      <c r="H54" s="6"/>
    </row>
    <row r="55" spans="1:8" x14ac:dyDescent="0.2">
      <c r="A55" s="7" t="s">
        <v>34</v>
      </c>
      <c r="B55" s="409" t="s">
        <v>159</v>
      </c>
      <c r="C55" s="410"/>
      <c r="D55" s="410"/>
      <c r="E55" s="19">
        <f>(ROUND(187.97*0.95,2))*0</f>
        <v>0</v>
      </c>
      <c r="F55" s="20">
        <v>1</v>
      </c>
      <c r="G55" s="4">
        <f t="shared" si="1"/>
        <v>0</v>
      </c>
      <c r="H55" s="6"/>
    </row>
    <row r="56" spans="1:8" x14ac:dyDescent="0.2">
      <c r="A56" s="7" t="s">
        <v>35</v>
      </c>
      <c r="B56" s="409" t="s">
        <v>160</v>
      </c>
      <c r="C56" s="410"/>
      <c r="D56" s="410"/>
      <c r="E56" s="19">
        <f>SUM((F18*1.5)*0.0085%)</f>
        <v>0</v>
      </c>
      <c r="F56" s="20">
        <v>1</v>
      </c>
      <c r="G56" s="4">
        <f t="shared" si="1"/>
        <v>0</v>
      </c>
      <c r="H56" s="6"/>
    </row>
    <row r="57" spans="1:8" x14ac:dyDescent="0.2">
      <c r="A57" s="7" t="s">
        <v>36</v>
      </c>
      <c r="B57" s="409" t="s">
        <v>161</v>
      </c>
      <c r="C57" s="410"/>
      <c r="D57" s="410"/>
      <c r="E57" s="19">
        <f>ROUND((ROUND((F18*26)+(F18*52),2))*0.0085%,2)</f>
        <v>0</v>
      </c>
      <c r="F57" s="20">
        <v>1</v>
      </c>
      <c r="G57" s="4">
        <f t="shared" si="1"/>
        <v>0</v>
      </c>
      <c r="H57" s="6"/>
    </row>
    <row r="58" spans="1:8" x14ac:dyDescent="0.2">
      <c r="A58" s="7" t="s">
        <v>38</v>
      </c>
      <c r="B58" s="409" t="s">
        <v>133</v>
      </c>
      <c r="C58" s="410"/>
      <c r="D58" s="410"/>
      <c r="E58" s="19">
        <v>0</v>
      </c>
      <c r="F58" s="20">
        <v>1</v>
      </c>
      <c r="G58" s="4">
        <f t="shared" si="1"/>
        <v>0</v>
      </c>
      <c r="H58" s="6"/>
    </row>
    <row r="59" spans="1:8" x14ac:dyDescent="0.2">
      <c r="A59" s="7" t="s">
        <v>52</v>
      </c>
      <c r="B59" s="409" t="s">
        <v>133</v>
      </c>
      <c r="C59" s="410"/>
      <c r="D59" s="410"/>
      <c r="E59" s="79">
        <v>0</v>
      </c>
      <c r="F59" s="20">
        <v>1</v>
      </c>
      <c r="G59" s="4">
        <f t="shared" si="1"/>
        <v>0</v>
      </c>
      <c r="H59" s="6"/>
    </row>
    <row r="60" spans="1:8" x14ac:dyDescent="0.2">
      <c r="A60" s="7" t="s">
        <v>54</v>
      </c>
      <c r="B60" s="409" t="s">
        <v>133</v>
      </c>
      <c r="C60" s="410"/>
      <c r="D60" s="410"/>
      <c r="E60" s="79"/>
      <c r="F60" s="20">
        <v>1</v>
      </c>
      <c r="G60" s="4">
        <f t="shared" si="1"/>
        <v>0</v>
      </c>
      <c r="H60" s="6"/>
    </row>
    <row r="61" spans="1:8" x14ac:dyDescent="0.2">
      <c r="A61" s="411" t="s">
        <v>64</v>
      </c>
      <c r="B61" s="412"/>
      <c r="C61" s="412"/>
      <c r="D61" s="412"/>
      <c r="E61" s="412"/>
      <c r="F61" s="399"/>
      <c r="G61" s="223">
        <f>SUM(G52:G60)</f>
        <v>0</v>
      </c>
      <c r="H61" s="6"/>
    </row>
    <row r="62" spans="1:8" x14ac:dyDescent="0.2">
      <c r="A62" s="383" t="s">
        <v>65</v>
      </c>
      <c r="B62" s="384"/>
      <c r="C62" s="384"/>
      <c r="D62" s="384"/>
      <c r="E62" s="384"/>
      <c r="F62" s="385"/>
      <c r="G62" s="386"/>
      <c r="H62" s="6"/>
    </row>
    <row r="63" spans="1:8" x14ac:dyDescent="0.2">
      <c r="A63" s="21" t="s">
        <v>66</v>
      </c>
      <c r="B63" s="417" t="s">
        <v>67</v>
      </c>
      <c r="C63" s="418"/>
      <c r="D63" s="418"/>
      <c r="E63" s="418"/>
      <c r="F63" s="22">
        <f>F40</f>
        <v>0</v>
      </c>
      <c r="G63" s="23">
        <f>G40</f>
        <v>0</v>
      </c>
      <c r="H63" s="6"/>
    </row>
    <row r="64" spans="1:8" x14ac:dyDescent="0.2">
      <c r="A64" s="24" t="s">
        <v>68</v>
      </c>
      <c r="B64" s="419" t="s">
        <v>134</v>
      </c>
      <c r="C64" s="420"/>
      <c r="D64" s="420"/>
      <c r="E64" s="420"/>
      <c r="F64" s="25">
        <f>F50</f>
        <v>0</v>
      </c>
      <c r="G64" s="26">
        <f>G50</f>
        <v>0</v>
      </c>
      <c r="H64" s="6"/>
    </row>
    <row r="65" spans="1:8" x14ac:dyDescent="0.2">
      <c r="A65" s="24" t="s">
        <v>69</v>
      </c>
      <c r="B65" s="419" t="s">
        <v>70</v>
      </c>
      <c r="C65" s="420"/>
      <c r="D65" s="420"/>
      <c r="E65" s="420"/>
      <c r="F65" s="421"/>
      <c r="G65" s="26">
        <f>G61</f>
        <v>0</v>
      </c>
      <c r="H65" s="6"/>
    </row>
    <row r="66" spans="1:8" ht="13.5" thickBot="1" x14ac:dyDescent="0.25">
      <c r="A66" s="422" t="s">
        <v>71</v>
      </c>
      <c r="B66" s="423"/>
      <c r="C66" s="423"/>
      <c r="D66" s="423"/>
      <c r="E66" s="423"/>
      <c r="F66" s="424"/>
      <c r="G66" s="230">
        <f>SUM(G63:G65)</f>
        <v>0</v>
      </c>
      <c r="H66" s="6"/>
    </row>
    <row r="67" spans="1:8" x14ac:dyDescent="0.2">
      <c r="A67" s="425" t="s">
        <v>72</v>
      </c>
      <c r="B67" s="426"/>
      <c r="C67" s="426"/>
      <c r="D67" s="426"/>
      <c r="E67" s="426"/>
      <c r="F67" s="427"/>
      <c r="G67" s="428"/>
      <c r="H67" s="6"/>
    </row>
    <row r="68" spans="1:8" s="29" customFormat="1" x14ac:dyDescent="0.2">
      <c r="A68" s="220">
        <v>3</v>
      </c>
      <c r="B68" s="27" t="s">
        <v>73</v>
      </c>
      <c r="C68" s="27"/>
      <c r="D68" s="27"/>
      <c r="E68" s="27"/>
      <c r="F68" s="27"/>
      <c r="G68" s="28"/>
      <c r="H68" s="6"/>
    </row>
    <row r="69" spans="1:8" x14ac:dyDescent="0.2">
      <c r="A69" s="13" t="s">
        <v>32</v>
      </c>
      <c r="B69" s="415" t="s">
        <v>74</v>
      </c>
      <c r="C69" s="416"/>
      <c r="D69" s="416"/>
      <c r="E69" s="416"/>
      <c r="F69" s="80">
        <f>ROUND((1/12)*0.05,4)*0</f>
        <v>0</v>
      </c>
      <c r="G69" s="30">
        <f t="shared" ref="G69:G74" si="2">ROUND(G$33*F69,2)</f>
        <v>0</v>
      </c>
      <c r="H69" s="6"/>
    </row>
    <row r="70" spans="1:8" x14ac:dyDescent="0.2">
      <c r="A70" s="7" t="s">
        <v>33</v>
      </c>
      <c r="B70" s="334" t="s">
        <v>75</v>
      </c>
      <c r="C70" s="335"/>
      <c r="D70" s="335"/>
      <c r="E70" s="335"/>
      <c r="F70" s="81">
        <f>ROUND((F69*F49),4)</f>
        <v>0</v>
      </c>
      <c r="G70" s="31">
        <f t="shared" si="2"/>
        <v>0</v>
      </c>
      <c r="H70" s="6"/>
    </row>
    <row r="71" spans="1:8" x14ac:dyDescent="0.2">
      <c r="A71" s="7" t="s">
        <v>34</v>
      </c>
      <c r="B71" s="334" t="s">
        <v>166</v>
      </c>
      <c r="C71" s="335"/>
      <c r="D71" s="335"/>
      <c r="E71" s="335"/>
      <c r="F71" s="81">
        <f>ROUND((0.08*0.4*0.9)*(1+0.09+0.09+0.3),2)*0</f>
        <v>0</v>
      </c>
      <c r="G71" s="31">
        <f t="shared" si="2"/>
        <v>0</v>
      </c>
      <c r="H71" s="6"/>
    </row>
    <row r="72" spans="1:8" x14ac:dyDescent="0.2">
      <c r="A72" s="7" t="s">
        <v>35</v>
      </c>
      <c r="B72" s="334" t="s">
        <v>76</v>
      </c>
      <c r="C72" s="335"/>
      <c r="D72" s="335"/>
      <c r="E72" s="335"/>
      <c r="F72" s="81">
        <f>ROUND(100%/30*7/12*100%,4)*0</f>
        <v>0</v>
      </c>
      <c r="G72" s="31">
        <f t="shared" si="2"/>
        <v>0</v>
      </c>
      <c r="H72" s="6"/>
    </row>
    <row r="73" spans="1:8" s="3" customFormat="1" x14ac:dyDescent="0.2">
      <c r="A73" s="7" t="s">
        <v>36</v>
      </c>
      <c r="B73" s="334" t="s">
        <v>124</v>
      </c>
      <c r="C73" s="335"/>
      <c r="D73" s="335"/>
      <c r="E73" s="335"/>
      <c r="F73" s="81">
        <f>ROUND(F72*F50,4)</f>
        <v>0</v>
      </c>
      <c r="G73" s="31">
        <f t="shared" si="2"/>
        <v>0</v>
      </c>
      <c r="H73" s="6"/>
    </row>
    <row r="74" spans="1:8" x14ac:dyDescent="0.2">
      <c r="A74" s="7" t="s">
        <v>38</v>
      </c>
      <c r="B74" s="431" t="s">
        <v>167</v>
      </c>
      <c r="C74" s="432"/>
      <c r="D74" s="432"/>
      <c r="E74" s="432"/>
      <c r="F74" s="82">
        <v>0</v>
      </c>
      <c r="G74" s="32">
        <f t="shared" si="2"/>
        <v>0</v>
      </c>
      <c r="H74" s="6"/>
    </row>
    <row r="75" spans="1:8" x14ac:dyDescent="0.2">
      <c r="A75" s="411" t="s">
        <v>77</v>
      </c>
      <c r="B75" s="412"/>
      <c r="C75" s="412"/>
      <c r="D75" s="412"/>
      <c r="E75" s="412"/>
      <c r="F75" s="33">
        <f>SUM(F69:F74)</f>
        <v>0</v>
      </c>
      <c r="G75" s="34">
        <f>SUM(G69:G74)</f>
        <v>0</v>
      </c>
      <c r="H75" s="6">
        <f>ROUND(G33*F75,2)</f>
        <v>0</v>
      </c>
    </row>
    <row r="76" spans="1:8" x14ac:dyDescent="0.2">
      <c r="A76" s="383" t="s">
        <v>78</v>
      </c>
      <c r="B76" s="384"/>
      <c r="C76" s="384"/>
      <c r="D76" s="384"/>
      <c r="E76" s="384"/>
      <c r="F76" s="385"/>
      <c r="G76" s="386"/>
      <c r="H76" s="6"/>
    </row>
    <row r="77" spans="1:8" s="29" customFormat="1" x14ac:dyDescent="0.2">
      <c r="A77" s="401" t="s">
        <v>125</v>
      </c>
      <c r="B77" s="402"/>
      <c r="C77" s="402"/>
      <c r="D77" s="402"/>
      <c r="E77" s="402"/>
      <c r="F77" s="402"/>
      <c r="G77" s="403"/>
      <c r="H77" s="6"/>
    </row>
    <row r="78" spans="1:8" x14ac:dyDescent="0.2">
      <c r="A78" s="72" t="s">
        <v>32</v>
      </c>
      <c r="B78" s="433" t="s">
        <v>176</v>
      </c>
      <c r="C78" s="434"/>
      <c r="D78" s="434"/>
      <c r="E78" s="434"/>
      <c r="F78" s="73">
        <v>0</v>
      </c>
      <c r="G78" s="30">
        <f t="shared" ref="G78:G83" si="3">ROUND(G$33*F78,2)</f>
        <v>0</v>
      </c>
      <c r="H78" s="6"/>
    </row>
    <row r="79" spans="1:8" x14ac:dyDescent="0.2">
      <c r="A79" s="67" t="s">
        <v>33</v>
      </c>
      <c r="B79" s="359" t="s">
        <v>126</v>
      </c>
      <c r="C79" s="360"/>
      <c r="D79" s="360"/>
      <c r="E79" s="360"/>
      <c r="F79" s="68">
        <f>ROUND(((1/30)/12)*1,4)*0</f>
        <v>0</v>
      </c>
      <c r="G79" s="31">
        <f t="shared" si="3"/>
        <v>0</v>
      </c>
      <c r="H79" s="6"/>
    </row>
    <row r="80" spans="1:8" x14ac:dyDescent="0.2">
      <c r="A80" s="67" t="s">
        <v>34</v>
      </c>
      <c r="B80" s="359" t="s">
        <v>127</v>
      </c>
      <c r="C80" s="360"/>
      <c r="D80" s="360"/>
      <c r="E80" s="360"/>
      <c r="F80" s="68">
        <f>ROUND((((1/30)/12)*5)*0.02,4)*0</f>
        <v>0</v>
      </c>
      <c r="G80" s="31">
        <f t="shared" si="3"/>
        <v>0</v>
      </c>
      <c r="H80" s="6"/>
    </row>
    <row r="81" spans="1:8" x14ac:dyDescent="0.2">
      <c r="A81" s="67" t="s">
        <v>35</v>
      </c>
      <c r="B81" s="359" t="s">
        <v>128</v>
      </c>
      <c r="C81" s="360"/>
      <c r="D81" s="360"/>
      <c r="E81" s="360"/>
      <c r="F81" s="68">
        <f>ROUND((((1/30)/12)*15)*0.05,4)*0</f>
        <v>0</v>
      </c>
      <c r="G81" s="31">
        <f t="shared" si="3"/>
        <v>0</v>
      </c>
      <c r="H81" s="6"/>
    </row>
    <row r="82" spans="1:8" x14ac:dyDescent="0.2">
      <c r="A82" s="67" t="s">
        <v>36</v>
      </c>
      <c r="B82" s="429" t="s">
        <v>177</v>
      </c>
      <c r="C82" s="430"/>
      <c r="D82" s="430"/>
      <c r="E82" s="430"/>
      <c r="F82" s="68">
        <v>0</v>
      </c>
      <c r="G82" s="31">
        <f t="shared" si="3"/>
        <v>0</v>
      </c>
      <c r="H82" s="6"/>
    </row>
    <row r="83" spans="1:8" x14ac:dyDescent="0.2">
      <c r="A83" s="67" t="s">
        <v>38</v>
      </c>
      <c r="B83" s="362" t="s">
        <v>129</v>
      </c>
      <c r="C83" s="363"/>
      <c r="D83" s="363"/>
      <c r="E83" s="363"/>
      <c r="F83" s="70">
        <f>ROUND((((1/30)/12)*5)*0.5,4)*0</f>
        <v>0</v>
      </c>
      <c r="G83" s="32">
        <f t="shared" si="3"/>
        <v>0</v>
      </c>
      <c r="H83" s="6"/>
    </row>
    <row r="84" spans="1:8" x14ac:dyDescent="0.2">
      <c r="A84" s="438" t="s">
        <v>79</v>
      </c>
      <c r="B84" s="338"/>
      <c r="C84" s="338"/>
      <c r="D84" s="338"/>
      <c r="E84" s="338"/>
      <c r="F84" s="127">
        <f>SUM(F78:F83)</f>
        <v>0</v>
      </c>
      <c r="G84" s="128">
        <f>SUM(G78:G83)</f>
        <v>0</v>
      </c>
      <c r="H84" s="6">
        <f>ROUND(G33*F84,2)</f>
        <v>0</v>
      </c>
    </row>
    <row r="85" spans="1:8" s="29" customFormat="1" x14ac:dyDescent="0.2">
      <c r="A85" s="435" t="s">
        <v>80</v>
      </c>
      <c r="B85" s="436"/>
      <c r="C85" s="436"/>
      <c r="D85" s="436"/>
      <c r="E85" s="436"/>
      <c r="F85" s="436"/>
      <c r="G85" s="437"/>
      <c r="H85" s="6"/>
    </row>
    <row r="86" spans="1:8" x14ac:dyDescent="0.2">
      <c r="A86" s="13" t="s">
        <v>32</v>
      </c>
      <c r="B86" s="415" t="s">
        <v>81</v>
      </c>
      <c r="C86" s="416"/>
      <c r="D86" s="416"/>
      <c r="E86" s="416"/>
      <c r="F86" s="80">
        <f xml:space="preserve"> ROUND((((ROUND((1/11)+(1/11)/3, 3))*4)/12)*1%,4)*0</f>
        <v>0</v>
      </c>
      <c r="G86" s="30">
        <f>ROUND(G$33*F86,2)</f>
        <v>0</v>
      </c>
      <c r="H86" s="6"/>
    </row>
    <row r="87" spans="1:8" x14ac:dyDescent="0.2">
      <c r="A87" s="7" t="s">
        <v>33</v>
      </c>
      <c r="B87" s="334" t="s">
        <v>82</v>
      </c>
      <c r="C87" s="335"/>
      <c r="D87" s="335"/>
      <c r="E87" s="335"/>
      <c r="F87" s="81">
        <f>ROUND(F86*F50,4)</f>
        <v>0</v>
      </c>
      <c r="G87" s="31">
        <f>ROUND(G$33*F87,2)</f>
        <v>0</v>
      </c>
      <c r="H87" s="6"/>
    </row>
    <row r="88" spans="1:8" x14ac:dyDescent="0.2">
      <c r="A88" s="7" t="s">
        <v>34</v>
      </c>
      <c r="B88" s="334" t="s">
        <v>83</v>
      </c>
      <c r="C88" s="335"/>
      <c r="D88" s="335"/>
      <c r="E88" s="335"/>
      <c r="F88" s="81">
        <f>ROUND(ROUND(ROUND(((1+1/12)*4)/12,4)*1%,4)*F50,4)</f>
        <v>0</v>
      </c>
      <c r="G88" s="31">
        <f>ROUND(G$33*F88,2)</f>
        <v>0</v>
      </c>
      <c r="H88" s="6"/>
    </row>
    <row r="89" spans="1:8" x14ac:dyDescent="0.2">
      <c r="A89" s="7" t="s">
        <v>35</v>
      </c>
      <c r="B89" s="334" t="s">
        <v>63</v>
      </c>
      <c r="C89" s="335"/>
      <c r="D89" s="335"/>
      <c r="E89" s="335"/>
      <c r="F89" s="81">
        <v>0</v>
      </c>
      <c r="G89" s="32">
        <f>ROUND(G$33*F89,2)</f>
        <v>0</v>
      </c>
      <c r="H89" s="6"/>
    </row>
    <row r="90" spans="1:8" x14ac:dyDescent="0.2">
      <c r="A90" s="398" t="s">
        <v>84</v>
      </c>
      <c r="B90" s="399"/>
      <c r="C90" s="399"/>
      <c r="D90" s="399"/>
      <c r="E90" s="399"/>
      <c r="F90" s="231">
        <f>SUM(F86:F89)</f>
        <v>0</v>
      </c>
      <c r="G90" s="232">
        <f>SUM(G86:G89)</f>
        <v>0</v>
      </c>
      <c r="H90" s="6">
        <f>ROUND(G33*F90,2)</f>
        <v>0</v>
      </c>
    </row>
    <row r="91" spans="1:8" s="29" customFormat="1" x14ac:dyDescent="0.2">
      <c r="A91" s="435" t="s">
        <v>178</v>
      </c>
      <c r="B91" s="436"/>
      <c r="C91" s="436"/>
      <c r="D91" s="436"/>
      <c r="E91" s="436"/>
      <c r="F91" s="436"/>
      <c r="G91" s="437"/>
      <c r="H91" s="6"/>
    </row>
    <row r="92" spans="1:8" x14ac:dyDescent="0.2">
      <c r="A92" s="13" t="s">
        <v>32</v>
      </c>
      <c r="B92" s="415" t="s">
        <v>85</v>
      </c>
      <c r="C92" s="416"/>
      <c r="D92" s="416"/>
      <c r="E92" s="416"/>
      <c r="F92" s="14">
        <f>ROUND((1/220)*5,4)*0</f>
        <v>0</v>
      </c>
      <c r="G92" s="30">
        <f>ROUND(G$33*F92,2)</f>
        <v>0</v>
      </c>
      <c r="H92" s="6"/>
    </row>
    <row r="93" spans="1:8" x14ac:dyDescent="0.2">
      <c r="A93" s="13" t="s">
        <v>33</v>
      </c>
      <c r="B93" s="441" t="s">
        <v>194</v>
      </c>
      <c r="C93" s="442"/>
      <c r="D93" s="442"/>
      <c r="E93" s="443"/>
      <c r="F93" s="125">
        <f>ROUND(F92*F50,4)</f>
        <v>0</v>
      </c>
      <c r="G93" s="30">
        <f>ROUND(G$33*F93,2)</f>
        <v>0</v>
      </c>
      <c r="H93" s="6"/>
    </row>
    <row r="94" spans="1:8" x14ac:dyDescent="0.2">
      <c r="A94" s="398" t="s">
        <v>86</v>
      </c>
      <c r="B94" s="399"/>
      <c r="C94" s="399"/>
      <c r="D94" s="399"/>
      <c r="E94" s="399"/>
      <c r="F94" s="231">
        <f>SUM(F92:F93)</f>
        <v>0</v>
      </c>
      <c r="G94" s="232">
        <f>SUM(G92:G93)</f>
        <v>0</v>
      </c>
      <c r="H94" s="6">
        <f>ROUND(G33*F94,2)</f>
        <v>0</v>
      </c>
    </row>
    <row r="95" spans="1:8" s="76" customFormat="1" x14ac:dyDescent="0.2">
      <c r="A95" s="401" t="s">
        <v>130</v>
      </c>
      <c r="B95" s="402"/>
      <c r="C95" s="402"/>
      <c r="D95" s="402"/>
      <c r="E95" s="402"/>
      <c r="F95" s="402"/>
      <c r="G95" s="403"/>
      <c r="H95" s="66"/>
    </row>
    <row r="96" spans="1:8" s="62" customFormat="1" x14ac:dyDescent="0.2">
      <c r="A96" s="72" t="s">
        <v>32</v>
      </c>
      <c r="B96" s="404" t="s">
        <v>131</v>
      </c>
      <c r="C96" s="405"/>
      <c r="D96" s="405"/>
      <c r="E96" s="405"/>
      <c r="F96" s="14">
        <f>((((8*13)/12)/220)+((((8*13)/12)/220)*100%))*0</f>
        <v>0</v>
      </c>
      <c r="G96" s="30">
        <f>ROUND(G$33*F96,2)</f>
        <v>0</v>
      </c>
      <c r="H96" s="66"/>
    </row>
    <row r="97" spans="1:8" s="62" customFormat="1" x14ac:dyDescent="0.2">
      <c r="A97" s="13" t="s">
        <v>33</v>
      </c>
      <c r="B97" s="441" t="s">
        <v>196</v>
      </c>
      <c r="C97" s="442"/>
      <c r="D97" s="442"/>
      <c r="E97" s="443"/>
      <c r="F97" s="125">
        <f>F96*F49</f>
        <v>0</v>
      </c>
      <c r="G97" s="30">
        <f>ROUND(G$33*F97,2)</f>
        <v>0</v>
      </c>
      <c r="H97" s="66"/>
    </row>
    <row r="98" spans="1:8" s="62" customFormat="1" x14ac:dyDescent="0.2">
      <c r="A98" s="438" t="s">
        <v>132</v>
      </c>
      <c r="B98" s="338"/>
      <c r="C98" s="338"/>
      <c r="D98" s="338"/>
      <c r="E98" s="338"/>
      <c r="F98" s="127">
        <f>SUM(F96:F96)</f>
        <v>0</v>
      </c>
      <c r="G98" s="128">
        <f>SUM(G96:G97)</f>
        <v>0</v>
      </c>
      <c r="H98" s="66">
        <f>ROUND(G43*F98,2)</f>
        <v>0</v>
      </c>
    </row>
    <row r="99" spans="1:8" x14ac:dyDescent="0.2">
      <c r="A99" s="383" t="s">
        <v>87</v>
      </c>
      <c r="B99" s="384"/>
      <c r="C99" s="384"/>
      <c r="D99" s="384"/>
      <c r="E99" s="384"/>
      <c r="F99" s="385"/>
      <c r="G99" s="386"/>
      <c r="H99" s="6"/>
    </row>
    <row r="100" spans="1:8" x14ac:dyDescent="0.2">
      <c r="A100" s="21" t="s">
        <v>88</v>
      </c>
      <c r="B100" s="417" t="s">
        <v>135</v>
      </c>
      <c r="C100" s="418"/>
      <c r="D100" s="418"/>
      <c r="E100" s="418"/>
      <c r="F100" s="22">
        <f>F84</f>
        <v>0</v>
      </c>
      <c r="G100" s="23">
        <f>G84</f>
        <v>0</v>
      </c>
      <c r="H100" s="6"/>
    </row>
    <row r="101" spans="1:8" x14ac:dyDescent="0.2">
      <c r="A101" s="24" t="s">
        <v>89</v>
      </c>
      <c r="B101" s="419" t="s">
        <v>90</v>
      </c>
      <c r="C101" s="420"/>
      <c r="D101" s="420"/>
      <c r="E101" s="420"/>
      <c r="F101" s="25">
        <f>F90</f>
        <v>0</v>
      </c>
      <c r="G101" s="26">
        <f>G90</f>
        <v>0</v>
      </c>
      <c r="H101" s="6"/>
    </row>
    <row r="102" spans="1:8" x14ac:dyDescent="0.2">
      <c r="A102" s="24" t="s">
        <v>91</v>
      </c>
      <c r="B102" s="419" t="s">
        <v>92</v>
      </c>
      <c r="C102" s="420"/>
      <c r="D102" s="420"/>
      <c r="E102" s="420"/>
      <c r="F102" s="25">
        <f>F94</f>
        <v>0</v>
      </c>
      <c r="G102" s="26">
        <f>G94</f>
        <v>0</v>
      </c>
      <c r="H102" s="6"/>
    </row>
    <row r="103" spans="1:8" x14ac:dyDescent="0.2">
      <c r="A103" s="24" t="s">
        <v>137</v>
      </c>
      <c r="B103" s="439" t="s">
        <v>136</v>
      </c>
      <c r="C103" s="440"/>
      <c r="D103" s="440"/>
      <c r="E103" s="440"/>
      <c r="F103" s="25">
        <f>F98</f>
        <v>0</v>
      </c>
      <c r="G103" s="26">
        <f>G98</f>
        <v>0</v>
      </c>
      <c r="H103" s="6"/>
    </row>
    <row r="104" spans="1:8" x14ac:dyDescent="0.2">
      <c r="A104" s="411" t="s">
        <v>93</v>
      </c>
      <c r="B104" s="412"/>
      <c r="C104" s="412"/>
      <c r="D104" s="412"/>
      <c r="E104" s="412"/>
      <c r="F104" s="399"/>
      <c r="G104" s="223">
        <f>SUM(G100:G103)</f>
        <v>0</v>
      </c>
      <c r="H104" s="6"/>
    </row>
    <row r="105" spans="1:8" x14ac:dyDescent="0.2">
      <c r="A105" s="383" t="s">
        <v>94</v>
      </c>
      <c r="B105" s="384"/>
      <c r="C105" s="384"/>
      <c r="D105" s="384"/>
      <c r="E105" s="384"/>
      <c r="F105" s="385"/>
      <c r="G105" s="386"/>
      <c r="H105" s="6"/>
    </row>
    <row r="106" spans="1:8" x14ac:dyDescent="0.2">
      <c r="A106" s="13" t="s">
        <v>32</v>
      </c>
      <c r="B106" s="215" t="s">
        <v>277</v>
      </c>
      <c r="C106" s="85"/>
      <c r="D106" s="85"/>
      <c r="E106" s="16">
        <f>'Insumos Diversos'!I23</f>
        <v>0</v>
      </c>
      <c r="F106" s="35">
        <v>1</v>
      </c>
      <c r="G106" s="4">
        <f>ROUND(SUM(C106:E106),2)*F106</f>
        <v>0</v>
      </c>
      <c r="H106" s="6"/>
    </row>
    <row r="107" spans="1:8" s="62" customFormat="1" x14ac:dyDescent="0.2">
      <c r="A107" s="67" t="s">
        <v>33</v>
      </c>
      <c r="B107" s="214" t="s">
        <v>292</v>
      </c>
      <c r="C107" s="74"/>
      <c r="D107" s="74"/>
      <c r="E107" s="75">
        <v>0</v>
      </c>
      <c r="F107" s="77">
        <v>1</v>
      </c>
      <c r="G107" s="4">
        <f>ROUND((E107*F107),2)</f>
        <v>0</v>
      </c>
      <c r="H107" s="66"/>
    </row>
    <row r="108" spans="1:8" s="62" customFormat="1" x14ac:dyDescent="0.2">
      <c r="A108" s="67" t="s">
        <v>34</v>
      </c>
      <c r="B108" s="214" t="s">
        <v>293</v>
      </c>
      <c r="C108" s="74"/>
      <c r="D108" s="74"/>
      <c r="E108" s="75">
        <v>0</v>
      </c>
      <c r="F108" s="77">
        <v>1</v>
      </c>
      <c r="G108" s="4">
        <f>ROUND((E108*F108),2)</f>
        <v>0</v>
      </c>
      <c r="H108" s="66"/>
    </row>
    <row r="109" spans="1:8" s="62" customFormat="1" x14ac:dyDescent="0.2">
      <c r="A109" s="67" t="s">
        <v>35</v>
      </c>
      <c r="B109" s="214" t="s">
        <v>259</v>
      </c>
      <c r="C109" s="74"/>
      <c r="D109" s="74"/>
      <c r="E109" s="75">
        <f>'Insumos Diversos'!I54</f>
        <v>0</v>
      </c>
      <c r="F109" s="78">
        <v>1</v>
      </c>
      <c r="G109" s="4">
        <f t="shared" ref="G109:G111" si="4">ROUND((E109*F109),2)</f>
        <v>0</v>
      </c>
      <c r="H109" s="66"/>
    </row>
    <row r="110" spans="1:8" s="62" customFormat="1" x14ac:dyDescent="0.2">
      <c r="A110" s="67" t="s">
        <v>36</v>
      </c>
      <c r="B110" s="214" t="s">
        <v>294</v>
      </c>
      <c r="C110" s="74"/>
      <c r="D110" s="74"/>
      <c r="E110" s="75">
        <f>'Insumos Diversos'!I63</f>
        <v>0</v>
      </c>
      <c r="F110" s="78">
        <v>1</v>
      </c>
      <c r="G110" s="4">
        <f t="shared" si="4"/>
        <v>0</v>
      </c>
      <c r="H110" s="66"/>
    </row>
    <row r="111" spans="1:8" s="62" customFormat="1" x14ac:dyDescent="0.2">
      <c r="A111" s="67" t="s">
        <v>38</v>
      </c>
      <c r="B111" s="214" t="s">
        <v>133</v>
      </c>
      <c r="C111" s="74"/>
      <c r="D111" s="74"/>
      <c r="E111" s="75">
        <v>0</v>
      </c>
      <c r="F111" s="78">
        <v>1</v>
      </c>
      <c r="G111" s="4">
        <f t="shared" si="4"/>
        <v>0</v>
      </c>
      <c r="H111" s="66"/>
    </row>
    <row r="112" spans="1:8" s="62" customFormat="1" x14ac:dyDescent="0.2">
      <c r="A112" s="67" t="s">
        <v>52</v>
      </c>
      <c r="B112" s="214" t="s">
        <v>133</v>
      </c>
      <c r="C112" s="74"/>
      <c r="D112" s="74"/>
      <c r="E112" s="75">
        <v>0</v>
      </c>
      <c r="F112" s="78">
        <v>1</v>
      </c>
      <c r="G112" s="4">
        <f>ROUND((E112*F112)/12,2)</f>
        <v>0</v>
      </c>
      <c r="H112" s="66"/>
    </row>
    <row r="113" spans="1:8" s="62" customFormat="1" x14ac:dyDescent="0.2">
      <c r="A113" s="336" t="s">
        <v>95</v>
      </c>
      <c r="B113" s="337"/>
      <c r="C113" s="337"/>
      <c r="D113" s="337"/>
      <c r="E113" s="337"/>
      <c r="F113" s="338"/>
      <c r="G113" s="223">
        <f>SUM(G106:G112)</f>
        <v>0</v>
      </c>
      <c r="H113" s="66"/>
    </row>
    <row r="114" spans="1:8" x14ac:dyDescent="0.2">
      <c r="A114" s="383" t="s">
        <v>96</v>
      </c>
      <c r="B114" s="384"/>
      <c r="C114" s="384"/>
      <c r="D114" s="384"/>
      <c r="E114" s="384"/>
      <c r="F114" s="385"/>
      <c r="G114" s="386"/>
      <c r="H114" s="6"/>
    </row>
    <row r="115" spans="1:8" s="29" customFormat="1" x14ac:dyDescent="0.2">
      <c r="A115" s="220">
        <v>3</v>
      </c>
      <c r="B115" s="27" t="s">
        <v>97</v>
      </c>
      <c r="C115" s="27"/>
      <c r="D115" s="27"/>
      <c r="E115" s="27"/>
      <c r="F115" s="27"/>
      <c r="G115" s="28"/>
      <c r="H115" s="6"/>
    </row>
    <row r="116" spans="1:8" x14ac:dyDescent="0.2">
      <c r="A116" s="13" t="s">
        <v>32</v>
      </c>
      <c r="B116" s="415" t="s">
        <v>98</v>
      </c>
      <c r="C116" s="416"/>
      <c r="D116" s="416"/>
      <c r="E116" s="416"/>
      <c r="F116" s="80">
        <v>0</v>
      </c>
      <c r="G116" s="15">
        <f>ROUND(G131*F116,2)</f>
        <v>0</v>
      </c>
      <c r="H116" s="6"/>
    </row>
    <row r="117" spans="1:8" x14ac:dyDescent="0.2">
      <c r="A117" s="7" t="s">
        <v>33</v>
      </c>
      <c r="B117" s="334" t="s">
        <v>99</v>
      </c>
      <c r="C117" s="335"/>
      <c r="D117" s="335"/>
      <c r="E117" s="335"/>
      <c r="F117" s="81">
        <v>0</v>
      </c>
      <c r="G117" s="9">
        <f>ROUND(((G131+G116)*F117),2)</f>
        <v>0</v>
      </c>
      <c r="H117" s="6"/>
    </row>
    <row r="118" spans="1:8" x14ac:dyDescent="0.2">
      <c r="A118" s="7" t="s">
        <v>34</v>
      </c>
      <c r="B118" s="453" t="s">
        <v>100</v>
      </c>
      <c r="C118" s="454"/>
      <c r="D118" s="454"/>
      <c r="E118" s="454"/>
      <c r="F118" s="81"/>
      <c r="G118" s="9"/>
      <c r="H118" s="6"/>
    </row>
    <row r="119" spans="1:8" x14ac:dyDescent="0.2">
      <c r="A119" s="7" t="s">
        <v>101</v>
      </c>
      <c r="B119" s="334" t="s">
        <v>102</v>
      </c>
      <c r="C119" s="335"/>
      <c r="D119" s="335"/>
      <c r="E119" s="335"/>
      <c r="F119" s="8">
        <v>0</v>
      </c>
      <c r="G119" s="9">
        <f ca="1">ROUND(G$135*F119,2)</f>
        <v>0</v>
      </c>
      <c r="H119" s="6"/>
    </row>
    <row r="120" spans="1:8" s="3" customFormat="1" x14ac:dyDescent="0.2">
      <c r="A120" s="7" t="s">
        <v>103</v>
      </c>
      <c r="B120" s="334" t="s">
        <v>104</v>
      </c>
      <c r="C120" s="335"/>
      <c r="D120" s="335"/>
      <c r="E120" s="335"/>
      <c r="F120" s="8">
        <v>0</v>
      </c>
      <c r="G120" s="9">
        <f ca="1">ROUND(G$135*F120,2)</f>
        <v>0</v>
      </c>
      <c r="H120" s="6"/>
    </row>
    <row r="121" spans="1:8" x14ac:dyDescent="0.2">
      <c r="A121" s="7" t="s">
        <v>105</v>
      </c>
      <c r="B121" s="334" t="s">
        <v>12</v>
      </c>
      <c r="C121" s="335"/>
      <c r="D121" s="335"/>
      <c r="E121" s="335"/>
      <c r="F121" s="8">
        <v>0</v>
      </c>
      <c r="G121" s="9">
        <f ca="1">ROUND(G$135*F121,2)</f>
        <v>0</v>
      </c>
      <c r="H121" s="6"/>
    </row>
    <row r="122" spans="1:8" x14ac:dyDescent="0.2">
      <c r="A122" s="7" t="s">
        <v>280</v>
      </c>
      <c r="B122" s="334" t="s">
        <v>133</v>
      </c>
      <c r="C122" s="335"/>
      <c r="D122" s="335"/>
      <c r="E122" s="335"/>
      <c r="F122" s="8">
        <v>0</v>
      </c>
      <c r="G122" s="9">
        <f ca="1">ROUND(G$135*F122,2)</f>
        <v>0</v>
      </c>
      <c r="H122" s="6"/>
    </row>
    <row r="123" spans="1:8" x14ac:dyDescent="0.2">
      <c r="A123" s="7"/>
      <c r="B123" s="455" t="s">
        <v>106</v>
      </c>
      <c r="C123" s="456"/>
      <c r="D123" s="456"/>
      <c r="E123" s="456"/>
      <c r="F123" s="36">
        <f>SUM(F119:F121)</f>
        <v>0</v>
      </c>
      <c r="G123" s="37">
        <f ca="1">SUM(G119:G122)</f>
        <v>0</v>
      </c>
      <c r="H123" s="6">
        <f ca="1">ROUND(G135*F123,2)</f>
        <v>0</v>
      </c>
    </row>
    <row r="124" spans="1:8" x14ac:dyDescent="0.2">
      <c r="A124" s="411" t="s">
        <v>107</v>
      </c>
      <c r="B124" s="412"/>
      <c r="C124" s="412"/>
      <c r="D124" s="412"/>
      <c r="E124" s="412"/>
      <c r="F124" s="33">
        <f>SUM(F116,F117,F123)</f>
        <v>0</v>
      </c>
      <c r="G124" s="34">
        <f ca="1">SUM(G116:G122)</f>
        <v>0</v>
      </c>
      <c r="H124" s="6"/>
    </row>
    <row r="125" spans="1:8" x14ac:dyDescent="0.2">
      <c r="A125" s="383" t="s">
        <v>108</v>
      </c>
      <c r="B125" s="384"/>
      <c r="C125" s="384"/>
      <c r="D125" s="384"/>
      <c r="E125" s="384"/>
      <c r="F125" s="385"/>
      <c r="G125" s="386"/>
      <c r="H125" s="6"/>
    </row>
    <row r="126" spans="1:8" x14ac:dyDescent="0.2">
      <c r="A126" s="21" t="s">
        <v>32</v>
      </c>
      <c r="B126" s="417" t="s">
        <v>109</v>
      </c>
      <c r="C126" s="418"/>
      <c r="D126" s="418"/>
      <c r="E126" s="418"/>
      <c r="F126" s="457"/>
      <c r="G126" s="23">
        <f>G33</f>
        <v>0</v>
      </c>
      <c r="H126" s="6"/>
    </row>
    <row r="127" spans="1:8" x14ac:dyDescent="0.2">
      <c r="A127" s="24" t="s">
        <v>33</v>
      </c>
      <c r="B127" s="419" t="s">
        <v>110</v>
      </c>
      <c r="C127" s="420"/>
      <c r="D127" s="420"/>
      <c r="E127" s="420"/>
      <c r="F127" s="421"/>
      <c r="G127" s="26">
        <f>G66</f>
        <v>0</v>
      </c>
      <c r="H127" s="6"/>
    </row>
    <row r="128" spans="1:8" x14ac:dyDescent="0.2">
      <c r="A128" s="24" t="s">
        <v>34</v>
      </c>
      <c r="B128" s="419" t="s">
        <v>111</v>
      </c>
      <c r="C128" s="420"/>
      <c r="D128" s="420"/>
      <c r="E128" s="420"/>
      <c r="F128" s="421"/>
      <c r="G128" s="26">
        <f>G75</f>
        <v>0</v>
      </c>
      <c r="H128" s="6"/>
    </row>
    <row r="129" spans="1:8" x14ac:dyDescent="0.2">
      <c r="A129" s="24" t="s">
        <v>35</v>
      </c>
      <c r="B129" s="419" t="s">
        <v>112</v>
      </c>
      <c r="C129" s="420"/>
      <c r="D129" s="420"/>
      <c r="E129" s="420"/>
      <c r="F129" s="421"/>
      <c r="G129" s="26">
        <f>G104</f>
        <v>0</v>
      </c>
      <c r="H129" s="6"/>
    </row>
    <row r="130" spans="1:8" x14ac:dyDescent="0.2">
      <c r="A130" s="24" t="s">
        <v>36</v>
      </c>
      <c r="B130" s="419" t="s">
        <v>113</v>
      </c>
      <c r="C130" s="420"/>
      <c r="D130" s="420"/>
      <c r="E130" s="420"/>
      <c r="F130" s="421"/>
      <c r="G130" s="26">
        <f>G113</f>
        <v>0</v>
      </c>
      <c r="H130" s="6"/>
    </row>
    <row r="131" spans="1:8" x14ac:dyDescent="0.2">
      <c r="A131" s="24"/>
      <c r="B131" s="446" t="s">
        <v>114</v>
      </c>
      <c r="C131" s="447"/>
      <c r="D131" s="447"/>
      <c r="E131" s="447"/>
      <c r="F131" s="448"/>
      <c r="G131" s="26">
        <f>SUM(G126:G130)</f>
        <v>0</v>
      </c>
      <c r="H131" s="6"/>
    </row>
    <row r="132" spans="1:8" x14ac:dyDescent="0.2">
      <c r="A132" s="24" t="s">
        <v>38</v>
      </c>
      <c r="B132" s="439" t="s">
        <v>115</v>
      </c>
      <c r="C132" s="440"/>
      <c r="D132" s="440"/>
      <c r="E132" s="440"/>
      <c r="F132" s="449"/>
      <c r="G132" s="26">
        <f ca="1">G124</f>
        <v>0</v>
      </c>
      <c r="H132" s="6"/>
    </row>
    <row r="133" spans="1:8" x14ac:dyDescent="0.2">
      <c r="A133" s="411" t="s">
        <v>116</v>
      </c>
      <c r="B133" s="412"/>
      <c r="C133" s="412"/>
      <c r="D133" s="412"/>
      <c r="E133" s="412"/>
      <c r="F133" s="399"/>
      <c r="G133" s="223">
        <f ca="1">SUM(G131:G132)</f>
        <v>0</v>
      </c>
      <c r="H133" s="6">
        <f ca="1">SUM(G126:G132)-G131</f>
        <v>0</v>
      </c>
    </row>
    <row r="134" spans="1:8" x14ac:dyDescent="0.2">
      <c r="A134" s="450" t="s">
        <v>14</v>
      </c>
      <c r="B134" s="451"/>
      <c r="C134" s="451"/>
      <c r="D134" s="451"/>
      <c r="E134" s="451"/>
      <c r="F134" s="451"/>
      <c r="G134" s="452"/>
      <c r="H134" s="6"/>
    </row>
    <row r="135" spans="1:8" x14ac:dyDescent="0.2">
      <c r="A135" s="38"/>
      <c r="B135" s="39" t="s">
        <v>117</v>
      </c>
      <c r="C135" s="39"/>
      <c r="D135" s="39"/>
      <c r="E135" s="39"/>
      <c r="F135" s="40"/>
      <c r="G135" s="41">
        <f ca="1">G133</f>
        <v>0</v>
      </c>
      <c r="H135" s="6"/>
    </row>
    <row r="136" spans="1:8" x14ac:dyDescent="0.2">
      <c r="A136" s="42"/>
      <c r="B136" s="43" t="s">
        <v>118</v>
      </c>
      <c r="C136" s="43"/>
      <c r="D136" s="43"/>
      <c r="E136" s="43"/>
      <c r="F136" s="44">
        <f>F21</f>
        <v>2</v>
      </c>
      <c r="G136" s="45">
        <f ca="1">G135*F136</f>
        <v>0</v>
      </c>
      <c r="H136" s="6"/>
    </row>
    <row r="137" spans="1:8" x14ac:dyDescent="0.2">
      <c r="A137" s="46"/>
      <c r="B137" s="47" t="s">
        <v>119</v>
      </c>
      <c r="C137" s="47"/>
      <c r="D137" s="47"/>
      <c r="E137" s="47"/>
      <c r="F137" s="48"/>
      <c r="G137" s="49">
        <f>F21*F22</f>
        <v>2</v>
      </c>
      <c r="H137" s="6"/>
    </row>
    <row r="138" spans="1:8" s="53" customFormat="1" x14ac:dyDescent="0.2">
      <c r="A138" s="50"/>
      <c r="B138" s="444" t="s">
        <v>4</v>
      </c>
      <c r="C138" s="444"/>
      <c r="D138" s="444"/>
      <c r="E138" s="444"/>
      <c r="F138" s="51">
        <f>F22</f>
        <v>1</v>
      </c>
      <c r="G138" s="52">
        <f ca="1">G136*F138</f>
        <v>0</v>
      </c>
      <c r="H138" s="6"/>
    </row>
    <row r="139" spans="1:8" s="53" customFormat="1" ht="13.5" thickBot="1" x14ac:dyDescent="0.25">
      <c r="A139" s="233"/>
      <c r="B139" s="445" t="s">
        <v>221</v>
      </c>
      <c r="C139" s="445"/>
      <c r="D139" s="445"/>
      <c r="E139" s="445"/>
      <c r="F139" s="54">
        <v>12</v>
      </c>
      <c r="G139" s="55">
        <f ca="1">G138*F139</f>
        <v>0</v>
      </c>
      <c r="H139" s="6"/>
    </row>
    <row r="140" spans="1:8" x14ac:dyDescent="0.2">
      <c r="F140" s="102"/>
    </row>
    <row r="147" spans="7:7" x14ac:dyDescent="0.2">
      <c r="G147" s="56"/>
    </row>
  </sheetData>
  <mergeCells count="140">
    <mergeCell ref="B138:E138"/>
    <mergeCell ref="B139:E139"/>
    <mergeCell ref="B129:F129"/>
    <mergeCell ref="B130:F130"/>
    <mergeCell ref="B131:F131"/>
    <mergeCell ref="B132:F132"/>
    <mergeCell ref="A133:F133"/>
    <mergeCell ref="A134:G134"/>
    <mergeCell ref="B123:E123"/>
    <mergeCell ref="A124:E124"/>
    <mergeCell ref="A125:G125"/>
    <mergeCell ref="B126:F126"/>
    <mergeCell ref="B127:F127"/>
    <mergeCell ref="B128:F128"/>
    <mergeCell ref="B116:E116"/>
    <mergeCell ref="B117:E117"/>
    <mergeCell ref="B118:E118"/>
    <mergeCell ref="B119:E119"/>
    <mergeCell ref="B120:E120"/>
    <mergeCell ref="B121:E121"/>
    <mergeCell ref="B102:E102"/>
    <mergeCell ref="B103:E103"/>
    <mergeCell ref="A104:F104"/>
    <mergeCell ref="A105:G105"/>
    <mergeCell ref="A113:F113"/>
    <mergeCell ref="A114:G114"/>
    <mergeCell ref="A95:G95"/>
    <mergeCell ref="B96:E96"/>
    <mergeCell ref="A98:E98"/>
    <mergeCell ref="A99:G99"/>
    <mergeCell ref="B100:E100"/>
    <mergeCell ref="B101:E101"/>
    <mergeCell ref="B88:E88"/>
    <mergeCell ref="B89:E89"/>
    <mergeCell ref="A90:E90"/>
    <mergeCell ref="A91:G91"/>
    <mergeCell ref="B92:E92"/>
    <mergeCell ref="A94:E94"/>
    <mergeCell ref="B93:E93"/>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7:D57"/>
    <mergeCell ref="B58:D58"/>
    <mergeCell ref="B59:D59"/>
    <mergeCell ref="B60:D60"/>
    <mergeCell ref="A61:F61"/>
    <mergeCell ref="A62:G62"/>
    <mergeCell ref="A51:G51"/>
    <mergeCell ref="B52:D52"/>
    <mergeCell ref="B53:D53"/>
    <mergeCell ref="B54:D54"/>
    <mergeCell ref="B55:D55"/>
    <mergeCell ref="B56:D56"/>
    <mergeCell ref="B45:E45"/>
    <mergeCell ref="B46:E46"/>
    <mergeCell ref="B47:E47"/>
    <mergeCell ref="B48:E48"/>
    <mergeCell ref="B49:E49"/>
    <mergeCell ref="A50:E50"/>
    <mergeCell ref="B38:E38"/>
    <mergeCell ref="A40:E40"/>
    <mergeCell ref="A41:G41"/>
    <mergeCell ref="B42:E42"/>
    <mergeCell ref="B43:E43"/>
    <mergeCell ref="B44:E44"/>
    <mergeCell ref="A34:G34"/>
    <mergeCell ref="A35:G35"/>
    <mergeCell ref="B36:E36"/>
    <mergeCell ref="B37:E37"/>
    <mergeCell ref="B26:E26"/>
    <mergeCell ref="B27:E27"/>
    <mergeCell ref="B28:E28"/>
    <mergeCell ref="B29:E29"/>
    <mergeCell ref="B31:E31"/>
    <mergeCell ref="B30:E30"/>
    <mergeCell ref="A25:G25"/>
    <mergeCell ref="A19:E19"/>
    <mergeCell ref="F19:G19"/>
    <mergeCell ref="A20:E20"/>
    <mergeCell ref="F20:G20"/>
    <mergeCell ref="A21:E21"/>
    <mergeCell ref="F21:G21"/>
    <mergeCell ref="B32:E32"/>
    <mergeCell ref="A33:F33"/>
    <mergeCell ref="F13:G13"/>
    <mergeCell ref="A14:G14"/>
    <mergeCell ref="A15:E15"/>
    <mergeCell ref="F15:G15"/>
    <mergeCell ref="A22:E22"/>
    <mergeCell ref="F22:G22"/>
    <mergeCell ref="A23:E23"/>
    <mergeCell ref="F23:G23"/>
    <mergeCell ref="A24:G24"/>
    <mergeCell ref="B122:E122"/>
    <mergeCell ref="A7:E7"/>
    <mergeCell ref="F7:G7"/>
    <mergeCell ref="A8:G9"/>
    <mergeCell ref="A10:E10"/>
    <mergeCell ref="F10:G10"/>
    <mergeCell ref="A11:E11"/>
    <mergeCell ref="F11:G11"/>
    <mergeCell ref="A1:G1"/>
    <mergeCell ref="A2:C2"/>
    <mergeCell ref="F2:G2"/>
    <mergeCell ref="A3:G4"/>
    <mergeCell ref="A5:G5"/>
    <mergeCell ref="A6:E6"/>
    <mergeCell ref="F6:G6"/>
    <mergeCell ref="A16:E16"/>
    <mergeCell ref="F16:G16"/>
    <mergeCell ref="A17:E17"/>
    <mergeCell ref="F17:G17"/>
    <mergeCell ref="A18:E18"/>
    <mergeCell ref="F18:G18"/>
    <mergeCell ref="A12:E12"/>
    <mergeCell ref="F12:G12"/>
    <mergeCell ref="A13:E13"/>
  </mergeCells>
  <printOptions horizontalCentered="1"/>
  <pageMargins left="0.78740157480314965" right="0.78740157480314965" top="0.59055118110236227" bottom="0.98425196850393704" header="0.11811023622047245" footer="0.31496062992125984"/>
  <pageSetup paperSize="9" scale="80" firstPageNumber="0" fitToHeight="2" orientation="portrait" r:id="rId1"/>
  <headerFooter alignWithMargins="0">
    <oddHeader>&amp;R&amp;9Planilha MODELO</oddHeader>
    <oddFooter>&amp;LPlanilha de Postos&amp;C&amp;9&amp;A - Pag. &amp;P</oddFooter>
  </headerFooter>
  <rowBreaks count="1" manualBreakCount="1">
    <brk id="6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12</vt:i4>
      </vt:variant>
    </vt:vector>
  </HeadingPairs>
  <TitlesOfParts>
    <vt:vector size="26" baseType="lpstr">
      <vt:lpstr>Observações</vt:lpstr>
      <vt:lpstr>Insumos Diversos</vt:lpstr>
      <vt:lpstr>Vigia DIU Arm - CEARA</vt:lpstr>
      <vt:lpstr>Vigia NOT Arm - CEARA</vt:lpstr>
      <vt:lpstr>Vigia DIU Desarm - CEBAU</vt:lpstr>
      <vt:lpstr>Vigia NOT Desarm - CEBAU</vt:lpstr>
      <vt:lpstr>Vigia DIU Desarm Mot - CEBAU</vt:lpstr>
      <vt:lpstr>Vigia NOT Desarm Mot - CEBAU</vt:lpstr>
      <vt:lpstr>Vigia NOT desarm - CEFRA</vt:lpstr>
      <vt:lpstr>Vigia DIU Arm - CERIB</vt:lpstr>
      <vt:lpstr>Vigia NOT Arm - CERIB</vt:lpstr>
      <vt:lpstr>Vigia DIU Líder Arm Mot - CERIB</vt:lpstr>
      <vt:lpstr>Vigia NOT Líder Arm Mot - CERIB</vt:lpstr>
      <vt:lpstr>Resumo Geral</vt:lpstr>
      <vt:lpstr>'Resumo Geral'!Area_de_impressao</vt:lpstr>
      <vt:lpstr>'Vigia DIU Arm - CEARA'!Area_de_impressao</vt:lpstr>
      <vt:lpstr>'Vigia DIU Arm - CERIB'!Area_de_impressao</vt:lpstr>
      <vt:lpstr>'Vigia DIU Desarm - CEBAU'!Area_de_impressao</vt:lpstr>
      <vt:lpstr>'Vigia DIU Desarm Mot - CEBAU'!Area_de_impressao</vt:lpstr>
      <vt:lpstr>'Vigia DIU Líder Arm Mot - CERIB'!Area_de_impressao</vt:lpstr>
      <vt:lpstr>'Vigia NOT Arm - CEARA'!Area_de_impressao</vt:lpstr>
      <vt:lpstr>'Vigia NOT Arm - CERIB'!Area_de_impressao</vt:lpstr>
      <vt:lpstr>'Vigia NOT Desarm - CEBAU'!Area_de_impressao</vt:lpstr>
      <vt:lpstr>'Vigia NOT desarm - CEFRA'!Area_de_impressao</vt:lpstr>
      <vt:lpstr>'Vigia NOT Desarm Mot - CEBAU'!Area_de_impressao</vt:lpstr>
      <vt:lpstr>'Vigia NOT Líder Arm Mot - CERIB'!Area_de_impressao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Rosiane de Oliveira</dc:creator>
  <cp:lastModifiedBy>Rogerio Rodrigues Pontes</cp:lastModifiedBy>
  <cp:lastPrinted>2024-04-15T18:10:31Z</cp:lastPrinted>
  <dcterms:created xsi:type="dcterms:W3CDTF">2013-10-22T12:23:02Z</dcterms:created>
  <dcterms:modified xsi:type="dcterms:W3CDTF">2024-04-16T16:12:54Z</dcterms:modified>
</cp:coreProperties>
</file>