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EstaPasta_de_trabalho"/>
  <mc:AlternateContent xmlns:mc="http://schemas.openxmlformats.org/markup-compatibility/2006">
    <mc:Choice Requires="x15">
      <x15ac:absPath xmlns:x15ac="http://schemas.microsoft.com/office/spreadsheetml/2010/11/ac" url="Z:\DELCO\SEAPL Planilhas\Planilhas\099_23 Vigilância Entrepostos do Interior\1. Instrução\"/>
    </mc:Choice>
  </mc:AlternateContent>
  <bookViews>
    <workbookView xWindow="0" yWindow="0" windowWidth="20460" windowHeight="7680" tabRatio="769"/>
  </bookViews>
  <sheets>
    <sheet name="Observações" sheetId="126" r:id="rId1"/>
    <sheet name="Insumos Diversos" sheetId="141" r:id="rId2"/>
    <sheet name="Vigia NOT desarm - CEPIR" sheetId="131" r:id="rId3"/>
    <sheet name="Vigia DIU Desarm Mot - CESJC" sheetId="99" r:id="rId4"/>
    <sheet name="Vigia NOT Desarm Mot - CESJC" sheetId="86" r:id="rId5"/>
    <sheet name="Vigia NOT Desar Parcial - CESJC" sheetId="145" r:id="rId6"/>
    <sheet name="Vigia DIU Arm - CESOR" sheetId="129" r:id="rId7"/>
    <sheet name="Vigia NOT Arm - CESOR" sheetId="130" r:id="rId8"/>
    <sheet name="Vigia DIU Líder Arm Mot CESOR" sheetId="138" r:id="rId9"/>
    <sheet name="Vigia NOT Líder Arm Mot CESOR" sheetId="140" r:id="rId10"/>
    <sheet name="Vigia DIU Arm - FRISO" sheetId="132" r:id="rId11"/>
    <sheet name="Vigia NOT Arm - FRISO" sheetId="133" r:id="rId12"/>
    <sheet name="Resumo Geral" sheetId="63" r:id="rId13"/>
  </sheets>
  <externalReferences>
    <externalReference r:id="rId14"/>
  </externalReferences>
  <definedNames>
    <definedName name="_xlnm.Print_Area" localSheetId="12">'Resumo Geral'!$A$1:$I$19</definedName>
    <definedName name="_xlnm.Print_Area" localSheetId="6">'Vigia DIU Arm - CESOR'!$A$1:$G$139</definedName>
    <definedName name="_xlnm.Print_Area" localSheetId="10">'Vigia DIU Arm - FRISO'!$A$1:$G$139</definedName>
    <definedName name="_xlnm.Print_Area" localSheetId="3">'Vigia DIU Desarm Mot - CESJC'!$A$1:$G$139</definedName>
    <definedName name="_xlnm.Print_Area" localSheetId="8">'Vigia DIU Líder Arm Mot CESOR'!$A$1:$G$139</definedName>
    <definedName name="_xlnm.Print_Area" localSheetId="7">'Vigia NOT Arm - CESOR'!$A$1:$G$139</definedName>
    <definedName name="_xlnm.Print_Area" localSheetId="11">'Vigia NOT Arm - FRISO'!$A$1:$G$139</definedName>
    <definedName name="_xlnm.Print_Area" localSheetId="5">'Vigia NOT Desar Parcial - CESJC'!$A$1:$G$139</definedName>
    <definedName name="_xlnm.Print_Area" localSheetId="2">'Vigia NOT desarm - CEPIR'!$A$1:$G$139</definedName>
    <definedName name="_xlnm.Print_Area" localSheetId="4">'Vigia NOT Desarm Mot - CESJC'!$A$1:$G$139</definedName>
    <definedName name="_xlnm.Print_Area" localSheetId="9">'Vigia NOT Líder Arm Mot CESOR'!$A$1:$G$139</definedName>
    <definedName name="EQUIPTOS" localSheetId="6">'[1]Equipamentos e material'!#REF!</definedName>
    <definedName name="EQUIPTOS" localSheetId="10">'[1]Equipamentos e material'!#REF!</definedName>
    <definedName name="EQUIPTOS" localSheetId="8">'[1]Equipamentos e material'!#REF!</definedName>
    <definedName name="EQUIPTOS" localSheetId="7">'[1]Equipamentos e material'!#REF!</definedName>
    <definedName name="EQUIPTOS" localSheetId="11">'[1]Equipamentos e material'!#REF!</definedName>
    <definedName name="EQUIPTOS" localSheetId="5">'[1]Equipamentos e material'!#REF!</definedName>
    <definedName name="EQUIPTOS" localSheetId="2">'[1]Equipamentos e material'!#REF!</definedName>
    <definedName name="EQUIPTOS" localSheetId="9">'[1]Equipamentos e material'!#REF!</definedName>
    <definedName name="EQUIPTOS">'[1]Equipamentos e material'!#REF!</definedName>
  </definedNames>
  <calcPr calcId="152511" iterate="1" fullPrecision="0"/>
</workbook>
</file>

<file path=xl/calcChain.xml><?xml version="1.0" encoding="utf-8"?>
<calcChain xmlns="http://schemas.openxmlformats.org/spreadsheetml/2006/main">
  <c r="F86" i="99" l="1"/>
  <c r="F86" i="86"/>
  <c r="F86" i="145"/>
  <c r="F86" i="129"/>
  <c r="F86" i="130"/>
  <c r="F86" i="138"/>
  <c r="F86" i="140"/>
  <c r="F86" i="132"/>
  <c r="F86" i="133"/>
  <c r="F86" i="131"/>
  <c r="F83" i="99"/>
  <c r="F83" i="86"/>
  <c r="F83" i="145"/>
  <c r="F83" i="129"/>
  <c r="F83" i="130"/>
  <c r="F83" i="138"/>
  <c r="F83" i="140"/>
  <c r="F83" i="132"/>
  <c r="F83" i="133"/>
  <c r="F83" i="131"/>
  <c r="F81" i="99"/>
  <c r="F81" i="86"/>
  <c r="F81" i="145"/>
  <c r="F81" i="129"/>
  <c r="F81" i="130"/>
  <c r="F81" i="138"/>
  <c r="F81" i="140"/>
  <c r="F81" i="132"/>
  <c r="F81" i="133"/>
  <c r="F81" i="131"/>
  <c r="F80" i="99"/>
  <c r="F80" i="86"/>
  <c r="F80" i="145"/>
  <c r="F80" i="129"/>
  <c r="F80" i="130"/>
  <c r="F80" i="138"/>
  <c r="F80" i="140"/>
  <c r="F80" i="132"/>
  <c r="F80" i="133"/>
  <c r="F80" i="131"/>
  <c r="F79" i="99"/>
  <c r="F79" i="86"/>
  <c r="F79" i="145"/>
  <c r="F79" i="129"/>
  <c r="F79" i="130"/>
  <c r="F79" i="138"/>
  <c r="F79" i="140"/>
  <c r="F79" i="132"/>
  <c r="F79" i="133"/>
  <c r="F79" i="131"/>
  <c r="F72" i="99"/>
  <c r="F72" i="86"/>
  <c r="F72" i="145"/>
  <c r="F72" i="129"/>
  <c r="F72" i="130"/>
  <c r="F72" i="138"/>
  <c r="F72" i="140"/>
  <c r="F72" i="132"/>
  <c r="F72" i="133"/>
  <c r="F72" i="131"/>
  <c r="F71" i="99"/>
  <c r="F71" i="86"/>
  <c r="F71" i="145"/>
  <c r="F71" i="129"/>
  <c r="F71" i="130"/>
  <c r="F71" i="138"/>
  <c r="F71" i="140"/>
  <c r="F71" i="132"/>
  <c r="F71" i="133"/>
  <c r="F71" i="131"/>
  <c r="F69" i="99"/>
  <c r="F69" i="86"/>
  <c r="F69" i="145"/>
  <c r="F69" i="129"/>
  <c r="F69" i="130"/>
  <c r="F69" i="138"/>
  <c r="F69" i="140"/>
  <c r="F69" i="132"/>
  <c r="F69" i="133"/>
  <c r="F69" i="131"/>
  <c r="E55" i="99"/>
  <c r="E55" i="86"/>
  <c r="E55" i="145"/>
  <c r="E55" i="129"/>
  <c r="E55" i="130"/>
  <c r="E55" i="138"/>
  <c r="E55" i="140"/>
  <c r="E55" i="132"/>
  <c r="E55" i="133"/>
  <c r="E55" i="131"/>
  <c r="E54" i="99"/>
  <c r="E54" i="86"/>
  <c r="E54" i="145"/>
  <c r="E54" i="129"/>
  <c r="E54" i="130"/>
  <c r="E54" i="138"/>
  <c r="E54" i="140"/>
  <c r="E54" i="132"/>
  <c r="E54" i="133"/>
  <c r="E54" i="131"/>
  <c r="E53" i="99"/>
  <c r="E53" i="86"/>
  <c r="E53" i="145"/>
  <c r="E53" i="129"/>
  <c r="E53" i="130"/>
  <c r="E53" i="138"/>
  <c r="E53" i="140"/>
  <c r="E53" i="132"/>
  <c r="E53" i="133"/>
  <c r="E53" i="131"/>
  <c r="F37" i="99"/>
  <c r="F37" i="86"/>
  <c r="F37" i="145"/>
  <c r="F37" i="129"/>
  <c r="F37" i="130"/>
  <c r="F37" i="138"/>
  <c r="F37" i="140"/>
  <c r="F37" i="132"/>
  <c r="F37" i="133"/>
  <c r="F37" i="131"/>
  <c r="F96" i="131" l="1"/>
  <c r="F96" i="99"/>
  <c r="F96" i="86"/>
  <c r="F96" i="145"/>
  <c r="F96" i="129"/>
  <c r="F96" i="130"/>
  <c r="F96" i="138"/>
  <c r="F96" i="140"/>
  <c r="F96" i="132"/>
  <c r="F96" i="133"/>
  <c r="F92" i="131"/>
  <c r="F92" i="99"/>
  <c r="F92" i="86"/>
  <c r="F92" i="145"/>
  <c r="F92" i="129"/>
  <c r="F92" i="130"/>
  <c r="F92" i="138"/>
  <c r="F92" i="140"/>
  <c r="F92" i="132"/>
  <c r="F92" i="133"/>
  <c r="E10" i="63" l="1"/>
  <c r="D24" i="63"/>
  <c r="D23" i="63"/>
  <c r="F10" i="63" l="1"/>
  <c r="G108" i="131" l="1"/>
  <c r="G108" i="145"/>
  <c r="G108" i="129"/>
  <c r="G108" i="130"/>
  <c r="G108" i="132"/>
  <c r="G108" i="133"/>
  <c r="E108" i="145"/>
  <c r="K62" i="141"/>
  <c r="I62" i="141"/>
  <c r="G62" i="141"/>
  <c r="E62" i="141"/>
  <c r="K61" i="141"/>
  <c r="I61" i="141"/>
  <c r="G61" i="141"/>
  <c r="E61" i="141"/>
  <c r="K60" i="141"/>
  <c r="I60" i="141"/>
  <c r="G60" i="141"/>
  <c r="E60" i="141"/>
  <c r="K59" i="141"/>
  <c r="I59" i="141"/>
  <c r="G59" i="141"/>
  <c r="E59" i="141"/>
  <c r="K58" i="141"/>
  <c r="I58" i="141"/>
  <c r="G58" i="141"/>
  <c r="E58" i="141"/>
  <c r="K53" i="141"/>
  <c r="I53" i="141"/>
  <c r="G53" i="141"/>
  <c r="E53" i="141"/>
  <c r="K52" i="141"/>
  <c r="I52" i="141"/>
  <c r="G52" i="141"/>
  <c r="E52" i="141"/>
  <c r="K51" i="141"/>
  <c r="I51" i="141"/>
  <c r="G51" i="141"/>
  <c r="E51" i="141"/>
  <c r="K50" i="141"/>
  <c r="I50" i="141"/>
  <c r="G50" i="141"/>
  <c r="E50" i="141"/>
  <c r="K49" i="141"/>
  <c r="I49" i="141"/>
  <c r="G49" i="141"/>
  <c r="E49" i="141"/>
  <c r="K48" i="141"/>
  <c r="I48" i="141"/>
  <c r="G48" i="141"/>
  <c r="E48" i="141"/>
  <c r="K47" i="141"/>
  <c r="I47" i="141"/>
  <c r="G47" i="141"/>
  <c r="E47" i="141"/>
  <c r="K46" i="141"/>
  <c r="I46" i="141"/>
  <c r="G46" i="141"/>
  <c r="E46" i="141"/>
  <c r="K40" i="141"/>
  <c r="I40" i="141"/>
  <c r="G40" i="141"/>
  <c r="E40" i="141"/>
  <c r="K39" i="141"/>
  <c r="I39" i="141"/>
  <c r="G39" i="141"/>
  <c r="E39" i="141"/>
  <c r="K38" i="141"/>
  <c r="I38" i="141"/>
  <c r="G38" i="141"/>
  <c r="E38" i="141"/>
  <c r="K37" i="141"/>
  <c r="I37" i="141"/>
  <c r="G37" i="141"/>
  <c r="E37" i="141"/>
  <c r="K31" i="141"/>
  <c r="I31" i="141"/>
  <c r="G31" i="141"/>
  <c r="E31" i="141"/>
  <c r="K30" i="141"/>
  <c r="I30" i="141"/>
  <c r="G30" i="141"/>
  <c r="E30" i="141"/>
  <c r="K29" i="141"/>
  <c r="I29" i="141"/>
  <c r="G29" i="141"/>
  <c r="E29" i="141"/>
  <c r="K28" i="141"/>
  <c r="I28" i="141"/>
  <c r="G28" i="141"/>
  <c r="E28" i="141"/>
  <c r="K27" i="141"/>
  <c r="I27" i="141"/>
  <c r="G27" i="141"/>
  <c r="E27" i="141"/>
  <c r="K63" i="141" l="1"/>
  <c r="E110" i="133" s="1"/>
  <c r="E63" i="141"/>
  <c r="E110" i="131" s="1"/>
  <c r="G63" i="141"/>
  <c r="E110" i="86" s="1"/>
  <c r="I63" i="141"/>
  <c r="E110" i="130" s="1"/>
  <c r="E110" i="140"/>
  <c r="G54" i="141"/>
  <c r="E109" i="99" s="1"/>
  <c r="I54" i="141"/>
  <c r="E109" i="138" s="1"/>
  <c r="K54" i="141"/>
  <c r="E109" i="133" s="1"/>
  <c r="E54" i="141"/>
  <c r="E109" i="131" s="1"/>
  <c r="E41" i="141"/>
  <c r="G41" i="141"/>
  <c r="G42" i="141" s="1"/>
  <c r="E108" i="86" s="1"/>
  <c r="G108" i="86" s="1"/>
  <c r="G32" i="141"/>
  <c r="K41" i="141"/>
  <c r="I41" i="141"/>
  <c r="I42" i="141" s="1"/>
  <c r="K32" i="141"/>
  <c r="K33" i="141" s="1"/>
  <c r="I32" i="141"/>
  <c r="I33" i="141" s="1"/>
  <c r="E32" i="141"/>
  <c r="E9" i="63"/>
  <c r="D9" i="63"/>
  <c r="C9" i="63"/>
  <c r="B9" i="63"/>
  <c r="A9" i="63"/>
  <c r="F31" i="145"/>
  <c r="G27" i="145"/>
  <c r="G30" i="145" s="1"/>
  <c r="F138" i="145"/>
  <c r="G137" i="145"/>
  <c r="F136" i="145"/>
  <c r="F123" i="145"/>
  <c r="F124" i="145" s="1"/>
  <c r="G112" i="145"/>
  <c r="G111" i="145"/>
  <c r="F98" i="145"/>
  <c r="F103" i="145" s="1"/>
  <c r="F84" i="145"/>
  <c r="F100" i="145" s="1"/>
  <c r="F70" i="145"/>
  <c r="G60" i="145"/>
  <c r="G58" i="145"/>
  <c r="E57" i="145"/>
  <c r="G57" i="145" s="1"/>
  <c r="E56" i="145"/>
  <c r="G56" i="145" s="1"/>
  <c r="G55" i="145"/>
  <c r="G54" i="145"/>
  <c r="G53" i="145"/>
  <c r="F50" i="145"/>
  <c r="F88" i="145" s="1"/>
  <c r="F38" i="145"/>
  <c r="G32" i="145"/>
  <c r="G29" i="145"/>
  <c r="F73" i="145" l="1"/>
  <c r="F75" i="145" s="1"/>
  <c r="F64" i="145"/>
  <c r="E110" i="145"/>
  <c r="E110" i="99"/>
  <c r="E110" i="132"/>
  <c r="E110" i="129"/>
  <c r="E110" i="138"/>
  <c r="E109" i="132"/>
  <c r="E109" i="145"/>
  <c r="E109" i="86"/>
  <c r="E109" i="130"/>
  <c r="E109" i="129"/>
  <c r="E109" i="140"/>
  <c r="E108" i="99"/>
  <c r="G108" i="99" s="1"/>
  <c r="E108" i="140"/>
  <c r="G108" i="140" s="1"/>
  <c r="E108" i="138"/>
  <c r="G108" i="138" s="1"/>
  <c r="E107" i="133"/>
  <c r="E107" i="132"/>
  <c r="E107" i="138"/>
  <c r="E107" i="140"/>
  <c r="E107" i="129"/>
  <c r="E107" i="130"/>
  <c r="F9" i="63"/>
  <c r="G52" i="145"/>
  <c r="G61" i="145" s="1"/>
  <c r="G65" i="145" s="1"/>
  <c r="F39" i="145"/>
  <c r="F40" i="145" s="1"/>
  <c r="F63" i="145" s="1"/>
  <c r="F87" i="145"/>
  <c r="F90" i="145" s="1"/>
  <c r="F101" i="145" s="1"/>
  <c r="G28" i="145"/>
  <c r="G31" i="145" s="1"/>
  <c r="G33" i="145" s="1"/>
  <c r="F93" i="145"/>
  <c r="F94" i="145" s="1"/>
  <c r="F102" i="145" s="1"/>
  <c r="F97" i="145"/>
  <c r="G89" i="145" l="1"/>
  <c r="G73" i="145"/>
  <c r="G69" i="145"/>
  <c r="H50" i="145"/>
  <c r="G44" i="145"/>
  <c r="G43" i="145"/>
  <c r="H98" i="145" s="1"/>
  <c r="G92" i="145"/>
  <c r="G78" i="145"/>
  <c r="G81" i="145"/>
  <c r="G93" i="145"/>
  <c r="G88" i="145"/>
  <c r="G79" i="145"/>
  <c r="G37" i="145"/>
  <c r="G87" i="145"/>
  <c r="G97" i="145"/>
  <c r="G83" i="145"/>
  <c r="G72" i="145"/>
  <c r="G42" i="145"/>
  <c r="G96" i="145"/>
  <c r="G82" i="145"/>
  <c r="H75" i="145"/>
  <c r="G71" i="145"/>
  <c r="G48" i="145"/>
  <c r="G47" i="145"/>
  <c r="H94" i="145"/>
  <c r="G70" i="145"/>
  <c r="G46" i="145"/>
  <c r="G39" i="145"/>
  <c r="G45" i="145"/>
  <c r="G49" i="145"/>
  <c r="H40" i="145"/>
  <c r="H90" i="145"/>
  <c r="G126" i="145"/>
  <c r="H84" i="145"/>
  <c r="G80" i="145"/>
  <c r="G74" i="145"/>
  <c r="G36" i="145"/>
  <c r="G86" i="145"/>
  <c r="G40" i="145" l="1"/>
  <c r="G63" i="145" s="1"/>
  <c r="G90" i="145"/>
  <c r="G101" i="145" s="1"/>
  <c r="G94" i="145"/>
  <c r="G102" i="145" s="1"/>
  <c r="G84" i="145"/>
  <c r="G100" i="145" s="1"/>
  <c r="G98" i="145"/>
  <c r="G103" i="145" s="1"/>
  <c r="G75" i="145"/>
  <c r="G128" i="145" s="1"/>
  <c r="G50" i="145"/>
  <c r="G64" i="145" s="1"/>
  <c r="G66" i="145" l="1"/>
  <c r="G127" i="145" s="1"/>
  <c r="G104" i="145"/>
  <c r="G129" i="145" s="1"/>
  <c r="K21" i="141" l="1"/>
  <c r="I21" i="141"/>
  <c r="G21" i="141"/>
  <c r="E21" i="141"/>
  <c r="K20" i="141"/>
  <c r="I20" i="141"/>
  <c r="G20" i="141"/>
  <c r="E20" i="141"/>
  <c r="K19" i="141"/>
  <c r="I19" i="141"/>
  <c r="G19" i="141"/>
  <c r="E19" i="141"/>
  <c r="K18" i="141"/>
  <c r="I18" i="141"/>
  <c r="G18" i="141"/>
  <c r="E18" i="141"/>
  <c r="K17" i="141"/>
  <c r="I17" i="141"/>
  <c r="G17" i="141"/>
  <c r="E17" i="141"/>
  <c r="K16" i="141"/>
  <c r="I16" i="141"/>
  <c r="G16" i="141"/>
  <c r="E16" i="141"/>
  <c r="K15" i="141"/>
  <c r="I15" i="141"/>
  <c r="G15" i="141"/>
  <c r="E15" i="141"/>
  <c r="K14" i="141"/>
  <c r="I14" i="141"/>
  <c r="G14" i="141"/>
  <c r="E14" i="141"/>
  <c r="K13" i="141"/>
  <c r="I13" i="141"/>
  <c r="G13" i="141"/>
  <c r="E13" i="141"/>
  <c r="K12" i="141"/>
  <c r="I12" i="141"/>
  <c r="G12" i="141"/>
  <c r="E12" i="141"/>
  <c r="K11" i="141"/>
  <c r="I11" i="141"/>
  <c r="G11" i="141"/>
  <c r="E11" i="141"/>
  <c r="K10" i="141"/>
  <c r="I10" i="141"/>
  <c r="G10" i="141"/>
  <c r="E10" i="141"/>
  <c r="K9" i="141"/>
  <c r="I9" i="141"/>
  <c r="G9" i="141"/>
  <c r="E9" i="141"/>
  <c r="K8" i="141"/>
  <c r="I8" i="141"/>
  <c r="G8" i="141"/>
  <c r="E8" i="141"/>
  <c r="K7" i="141"/>
  <c r="I7" i="141"/>
  <c r="G7" i="141"/>
  <c r="E7" i="141"/>
  <c r="K6" i="141"/>
  <c r="I6" i="141"/>
  <c r="G6" i="141"/>
  <c r="E6" i="141"/>
  <c r="E22" i="141" l="1"/>
  <c r="K22" i="141"/>
  <c r="G22" i="141"/>
  <c r="I22" i="141"/>
  <c r="G109" i="145" l="1"/>
  <c r="G110" i="145"/>
  <c r="E17" i="63"/>
  <c r="D17" i="63"/>
  <c r="C17" i="63"/>
  <c r="B17" i="63"/>
  <c r="A17" i="63"/>
  <c r="E16" i="63"/>
  <c r="D16" i="63"/>
  <c r="C16" i="63"/>
  <c r="B16" i="63"/>
  <c r="A16" i="63"/>
  <c r="E14" i="63"/>
  <c r="D14" i="63"/>
  <c r="C14" i="63"/>
  <c r="B14" i="63"/>
  <c r="A14" i="63"/>
  <c r="E13" i="63"/>
  <c r="D13" i="63"/>
  <c r="C13" i="63"/>
  <c r="B13" i="63"/>
  <c r="A13" i="63"/>
  <c r="F13" i="63" l="1"/>
  <c r="E18" i="63"/>
  <c r="F14" i="63"/>
  <c r="F138" i="140"/>
  <c r="G137" i="140"/>
  <c r="F136" i="140"/>
  <c r="F123" i="140"/>
  <c r="F124" i="140" s="1"/>
  <c r="G112" i="140"/>
  <c r="G111" i="140"/>
  <c r="G110" i="140"/>
  <c r="F98" i="140"/>
  <c r="F103" i="140" s="1"/>
  <c r="F97" i="140"/>
  <c r="F84" i="140"/>
  <c r="F100" i="140" s="1"/>
  <c r="F70" i="140"/>
  <c r="G60" i="140"/>
  <c r="G59" i="140"/>
  <c r="G58" i="140"/>
  <c r="E57" i="140"/>
  <c r="G57" i="140" s="1"/>
  <c r="E56" i="140"/>
  <c r="G56" i="140" s="1"/>
  <c r="G55" i="140"/>
  <c r="G54" i="140"/>
  <c r="F53" i="140"/>
  <c r="G53" i="140"/>
  <c r="F52" i="140"/>
  <c r="F50" i="140"/>
  <c r="F88" i="140" s="1"/>
  <c r="F38" i="140"/>
  <c r="G32" i="140"/>
  <c r="F31" i="140"/>
  <c r="G29" i="140"/>
  <c r="G27" i="140"/>
  <c r="G52" i="140" s="1"/>
  <c r="F138" i="138"/>
  <c r="G137" i="138"/>
  <c r="F136" i="138"/>
  <c r="F123" i="138"/>
  <c r="F124" i="138" s="1"/>
  <c r="G112" i="138"/>
  <c r="G111" i="138"/>
  <c r="G110" i="138"/>
  <c r="F98" i="138"/>
  <c r="F103" i="138" s="1"/>
  <c r="F70" i="138"/>
  <c r="G60" i="138"/>
  <c r="G59" i="138"/>
  <c r="G58" i="138"/>
  <c r="G57" i="138"/>
  <c r="E57" i="138"/>
  <c r="E56" i="138"/>
  <c r="G56" i="138" s="1"/>
  <c r="G55" i="138"/>
  <c r="G54" i="138"/>
  <c r="G53" i="138"/>
  <c r="F50" i="138"/>
  <c r="F93" i="138" s="1"/>
  <c r="F94" i="138" s="1"/>
  <c r="F102" i="138" s="1"/>
  <c r="F38" i="138"/>
  <c r="G32" i="138"/>
  <c r="F31" i="138"/>
  <c r="G29" i="138"/>
  <c r="G28" i="138"/>
  <c r="G27" i="138"/>
  <c r="G52" i="138" s="1"/>
  <c r="F53" i="99"/>
  <c r="F53" i="86"/>
  <c r="F52" i="99"/>
  <c r="F52" i="86"/>
  <c r="E57" i="99"/>
  <c r="E57" i="130"/>
  <c r="E57" i="129"/>
  <c r="E57" i="131"/>
  <c r="E57" i="132"/>
  <c r="E57" i="133"/>
  <c r="E57" i="86"/>
  <c r="E56" i="99"/>
  <c r="E56" i="130"/>
  <c r="E56" i="129"/>
  <c r="E56" i="131"/>
  <c r="E56" i="132"/>
  <c r="E56" i="133"/>
  <c r="E56" i="86"/>
  <c r="G61" i="140" l="1"/>
  <c r="G65" i="140" s="1"/>
  <c r="F87" i="140"/>
  <c r="F90" i="140" s="1"/>
  <c r="F101" i="140" s="1"/>
  <c r="F93" i="140"/>
  <c r="F94" i="140" s="1"/>
  <c r="F102" i="140" s="1"/>
  <c r="F73" i="138"/>
  <c r="F75" i="138" s="1"/>
  <c r="F73" i="140"/>
  <c r="F75" i="140" s="1"/>
  <c r="G30" i="140"/>
  <c r="G30" i="138"/>
  <c r="G28" i="140"/>
  <c r="G31" i="138"/>
  <c r="G33" i="138" s="1"/>
  <c r="G107" i="140"/>
  <c r="G107" i="138"/>
  <c r="F39" i="140"/>
  <c r="F40" i="140" s="1"/>
  <c r="F63" i="140" s="1"/>
  <c r="F64" i="140"/>
  <c r="F97" i="138"/>
  <c r="F84" i="138"/>
  <c r="F100" i="138" s="1"/>
  <c r="F87" i="138"/>
  <c r="F88" i="138"/>
  <c r="G61" i="138"/>
  <c r="G65" i="138" s="1"/>
  <c r="F39" i="138"/>
  <c r="F40" i="138" s="1"/>
  <c r="F63" i="138" s="1"/>
  <c r="F64" i="138"/>
  <c r="G31" i="140" l="1"/>
  <c r="G33" i="140" s="1"/>
  <c r="G92" i="140" s="1"/>
  <c r="F90" i="138"/>
  <c r="F101" i="138" s="1"/>
  <c r="G92" i="138"/>
  <c r="G87" i="138"/>
  <c r="G78" i="138"/>
  <c r="G96" i="138"/>
  <c r="G82" i="138"/>
  <c r="H75" i="138"/>
  <c r="G71" i="138"/>
  <c r="G47" i="138"/>
  <c r="G37" i="138"/>
  <c r="G93" i="138"/>
  <c r="G88" i="138"/>
  <c r="G79" i="138"/>
  <c r="G42" i="138"/>
  <c r="G83" i="138"/>
  <c r="H40" i="138"/>
  <c r="G86" i="138"/>
  <c r="G81" i="138"/>
  <c r="G46" i="138"/>
  <c r="G39" i="138"/>
  <c r="H84" i="138"/>
  <c r="G74" i="138"/>
  <c r="G73" i="138"/>
  <c r="G69" i="138"/>
  <c r="G43" i="138"/>
  <c r="H98" i="138" s="1"/>
  <c r="G72" i="138"/>
  <c r="G49" i="138"/>
  <c r="G48" i="138"/>
  <c r="H94" i="138"/>
  <c r="G70" i="138"/>
  <c r="G45" i="138"/>
  <c r="G80" i="138"/>
  <c r="H50" i="138"/>
  <c r="G44" i="138"/>
  <c r="G89" i="138"/>
  <c r="G126" i="138"/>
  <c r="G97" i="138"/>
  <c r="G36" i="138"/>
  <c r="H90" i="138" l="1"/>
  <c r="G49" i="140"/>
  <c r="G74" i="140"/>
  <c r="H90" i="140"/>
  <c r="G71" i="140"/>
  <c r="G79" i="140"/>
  <c r="G44" i="140"/>
  <c r="G47" i="140"/>
  <c r="H50" i="140"/>
  <c r="H75" i="140"/>
  <c r="G93" i="140"/>
  <c r="G94" i="140" s="1"/>
  <c r="G102" i="140" s="1"/>
  <c r="G126" i="140"/>
  <c r="G70" i="140"/>
  <c r="G88" i="140"/>
  <c r="G82" i="140"/>
  <c r="G37" i="140"/>
  <c r="H94" i="140"/>
  <c r="G43" i="140"/>
  <c r="H98" i="140" s="1"/>
  <c r="G69" i="140"/>
  <c r="G46" i="140"/>
  <c r="H84" i="140"/>
  <c r="G42" i="140"/>
  <c r="G72" i="140"/>
  <c r="G86" i="140"/>
  <c r="G80" i="140"/>
  <c r="G96" i="140"/>
  <c r="G73" i="140"/>
  <c r="G48" i="140"/>
  <c r="G36" i="140"/>
  <c r="G78" i="140"/>
  <c r="G83" i="140"/>
  <c r="G39" i="140"/>
  <c r="G45" i="140"/>
  <c r="G89" i="140"/>
  <c r="G81" i="140"/>
  <c r="H40" i="140"/>
  <c r="G87" i="140"/>
  <c r="G97" i="140"/>
  <c r="G98" i="140" s="1"/>
  <c r="G103" i="140" s="1"/>
  <c r="G40" i="138"/>
  <c r="G63" i="138" s="1"/>
  <c r="G75" i="138"/>
  <c r="G128" i="138" s="1"/>
  <c r="G50" i="138"/>
  <c r="G64" i="138" s="1"/>
  <c r="G98" i="138"/>
  <c r="G103" i="138" s="1"/>
  <c r="G84" i="138"/>
  <c r="G100" i="138" s="1"/>
  <c r="G90" i="138"/>
  <c r="G101" i="138" s="1"/>
  <c r="G94" i="138"/>
  <c r="G102" i="138" s="1"/>
  <c r="G84" i="140" l="1"/>
  <c r="G100" i="140" s="1"/>
  <c r="G50" i="140"/>
  <c r="G64" i="140" s="1"/>
  <c r="G90" i="140"/>
  <c r="G101" i="140" s="1"/>
  <c r="G75" i="140"/>
  <c r="G128" i="140" s="1"/>
  <c r="G40" i="140"/>
  <c r="G63" i="140" s="1"/>
  <c r="G66" i="138"/>
  <c r="G127" i="138" s="1"/>
  <c r="G104" i="138"/>
  <c r="G129" i="138" s="1"/>
  <c r="G104" i="140" l="1"/>
  <c r="G129" i="140" s="1"/>
  <c r="G66" i="140"/>
  <c r="G127" i="140" s="1"/>
  <c r="G27" i="99"/>
  <c r="G30" i="99" s="1"/>
  <c r="G27" i="130"/>
  <c r="G30" i="130" s="1"/>
  <c r="G27" i="129"/>
  <c r="G30" i="129" s="1"/>
  <c r="G27" i="131"/>
  <c r="G30" i="131" s="1"/>
  <c r="G27" i="132"/>
  <c r="G30" i="132" s="1"/>
  <c r="G27" i="133"/>
  <c r="G30" i="133" s="1"/>
  <c r="G27" i="86"/>
  <c r="G30" i="86" s="1"/>
  <c r="F98" i="99" l="1"/>
  <c r="F97" i="130"/>
  <c r="F98" i="129"/>
  <c r="F98" i="131"/>
  <c r="F98" i="132"/>
  <c r="F97" i="133"/>
  <c r="F97" i="86"/>
  <c r="F98" i="133" l="1"/>
  <c r="F97" i="129"/>
  <c r="F98" i="130"/>
  <c r="F97" i="131"/>
  <c r="F98" i="86"/>
  <c r="F97" i="132"/>
  <c r="F97" i="99"/>
  <c r="F94" i="63" l="1"/>
  <c r="E8" i="63" l="1"/>
  <c r="F138" i="133" l="1"/>
  <c r="G137" i="133"/>
  <c r="F136" i="133"/>
  <c r="F123" i="133"/>
  <c r="F124" i="133" s="1"/>
  <c r="G112" i="133"/>
  <c r="G111" i="133"/>
  <c r="F103" i="133"/>
  <c r="F70" i="133"/>
  <c r="G60" i="133"/>
  <c r="G59" i="133"/>
  <c r="G58" i="133"/>
  <c r="G57" i="133"/>
  <c r="G56" i="133"/>
  <c r="G55" i="133"/>
  <c r="G54" i="133"/>
  <c r="G53" i="133"/>
  <c r="G52" i="133"/>
  <c r="F50" i="133"/>
  <c r="F38" i="133"/>
  <c r="G32" i="133"/>
  <c r="F31" i="133"/>
  <c r="G29" i="133"/>
  <c r="G28" i="133"/>
  <c r="G31" i="133" l="1"/>
  <c r="F73" i="133"/>
  <c r="F75" i="133" s="1"/>
  <c r="F84" i="133"/>
  <c r="F100" i="133" s="1"/>
  <c r="F17" i="63"/>
  <c r="F39" i="133"/>
  <c r="F40" i="133" s="1"/>
  <c r="F63" i="133" s="1"/>
  <c r="F93" i="133"/>
  <c r="F94" i="133" s="1"/>
  <c r="F102" i="133" s="1"/>
  <c r="F16" i="63"/>
  <c r="G61" i="133"/>
  <c r="G65" i="133" s="1"/>
  <c r="F64" i="133"/>
  <c r="F87" i="133"/>
  <c r="F88" i="133"/>
  <c r="F18" i="63" l="1"/>
  <c r="F90" i="133"/>
  <c r="F101" i="133" s="1"/>
  <c r="G33" i="133"/>
  <c r="G96" i="133" s="1"/>
  <c r="K23" i="141" l="1"/>
  <c r="G48" i="133"/>
  <c r="G73" i="133"/>
  <c r="G71" i="133"/>
  <c r="G86" i="133"/>
  <c r="G37" i="133"/>
  <c r="H40" i="133"/>
  <c r="G47" i="133"/>
  <c r="G88" i="133"/>
  <c r="G81" i="133"/>
  <c r="H84" i="133"/>
  <c r="G43" i="133"/>
  <c r="H98" i="133" s="1"/>
  <c r="G49" i="133"/>
  <c r="G36" i="133"/>
  <c r="G72" i="133"/>
  <c r="G42" i="133"/>
  <c r="G92" i="133"/>
  <c r="H75" i="133"/>
  <c r="G83" i="133"/>
  <c r="G44" i="133"/>
  <c r="G39" i="133"/>
  <c r="G93" i="133"/>
  <c r="G70" i="133"/>
  <c r="G80" i="133"/>
  <c r="G89" i="133"/>
  <c r="G78" i="133"/>
  <c r="H50" i="133"/>
  <c r="G45" i="133"/>
  <c r="G46" i="133"/>
  <c r="G97" i="133"/>
  <c r="G98" i="133" s="1"/>
  <c r="G103" i="133" s="1"/>
  <c r="H94" i="133"/>
  <c r="H90" i="133"/>
  <c r="G82" i="133"/>
  <c r="G126" i="133"/>
  <c r="G87" i="133"/>
  <c r="G79" i="133"/>
  <c r="G69" i="133"/>
  <c r="G74" i="133"/>
  <c r="G75" i="133" l="1"/>
  <c r="G128" i="133" s="1"/>
  <c r="E106" i="133"/>
  <c r="E106" i="132"/>
  <c r="G94" i="133"/>
  <c r="G102" i="133" s="1"/>
  <c r="G40" i="133"/>
  <c r="G63" i="133" s="1"/>
  <c r="G50" i="133"/>
  <c r="G64" i="133" s="1"/>
  <c r="G84" i="133"/>
  <c r="G100" i="133" s="1"/>
  <c r="G90" i="133"/>
  <c r="G101" i="133" s="1"/>
  <c r="G66" i="133" l="1"/>
  <c r="G127" i="133" s="1"/>
  <c r="G104" i="133"/>
  <c r="G129" i="133" s="1"/>
  <c r="E5" i="63"/>
  <c r="D5" i="63"/>
  <c r="C5" i="63"/>
  <c r="B5" i="63"/>
  <c r="A5" i="63"/>
  <c r="F5" i="63" l="1"/>
  <c r="E6" i="63"/>
  <c r="F138" i="132"/>
  <c r="G137" i="132"/>
  <c r="F136" i="132"/>
  <c r="F123" i="132"/>
  <c r="F124" i="132" s="1"/>
  <c r="G112" i="132"/>
  <c r="G111" i="132"/>
  <c r="F103" i="132"/>
  <c r="F70" i="132"/>
  <c r="G60" i="132"/>
  <c r="G59" i="132"/>
  <c r="G58" i="132"/>
  <c r="G57" i="132"/>
  <c r="G56" i="132"/>
  <c r="G55" i="132"/>
  <c r="G54" i="132"/>
  <c r="G53" i="132"/>
  <c r="F50" i="132"/>
  <c r="F64" i="132" s="1"/>
  <c r="F38" i="132"/>
  <c r="G32" i="132"/>
  <c r="F31" i="132"/>
  <c r="G29" i="132"/>
  <c r="G31" i="132" s="1"/>
  <c r="G28" i="132"/>
  <c r="G52" i="132"/>
  <c r="F138" i="131"/>
  <c r="G137" i="131"/>
  <c r="F136" i="131"/>
  <c r="F123" i="131"/>
  <c r="F124" i="131" s="1"/>
  <c r="G112" i="131"/>
  <c r="G111" i="131"/>
  <c r="F103" i="131"/>
  <c r="F70" i="131"/>
  <c r="G60" i="131"/>
  <c r="G59" i="131"/>
  <c r="G58" i="131"/>
  <c r="G57" i="131"/>
  <c r="G56" i="131"/>
  <c r="G55" i="131"/>
  <c r="G54" i="131"/>
  <c r="F53" i="131"/>
  <c r="G53" i="131" s="1"/>
  <c r="F52" i="131"/>
  <c r="F50" i="131"/>
  <c r="F93" i="131" s="1"/>
  <c r="F94" i="131" s="1"/>
  <c r="F102" i="131" s="1"/>
  <c r="F38" i="131"/>
  <c r="G32" i="131"/>
  <c r="F31" i="131"/>
  <c r="G29" i="131"/>
  <c r="G52" i="131"/>
  <c r="F73" i="132" l="1"/>
  <c r="F75" i="132" s="1"/>
  <c r="F73" i="131"/>
  <c r="F75" i="131" s="1"/>
  <c r="F84" i="132"/>
  <c r="F100" i="132" s="1"/>
  <c r="F84" i="131"/>
  <c r="F100" i="131" s="1"/>
  <c r="F87" i="131"/>
  <c r="F88" i="132"/>
  <c r="F93" i="132"/>
  <c r="F94" i="132" s="1"/>
  <c r="F102" i="132" s="1"/>
  <c r="F6" i="63"/>
  <c r="F39" i="132"/>
  <c r="F40" i="132" s="1"/>
  <c r="F63" i="132" s="1"/>
  <c r="G61" i="132"/>
  <c r="G65" i="132" s="1"/>
  <c r="F87" i="132"/>
  <c r="F39" i="131"/>
  <c r="F40" i="131" s="1"/>
  <c r="F63" i="131" s="1"/>
  <c r="G61" i="131"/>
  <c r="G65" i="131" s="1"/>
  <c r="F64" i="131"/>
  <c r="G28" i="131"/>
  <c r="G31" i="131" s="1"/>
  <c r="F88" i="131"/>
  <c r="F90" i="131" l="1"/>
  <c r="F101" i="131" s="1"/>
  <c r="E23" i="141"/>
  <c r="E106" i="131" s="1"/>
  <c r="F90" i="132"/>
  <c r="F101" i="132" s="1"/>
  <c r="G33" i="131"/>
  <c r="G39" i="131" s="1"/>
  <c r="G33" i="132"/>
  <c r="G96" i="132" s="1"/>
  <c r="G49" i="131" l="1"/>
  <c r="G37" i="131"/>
  <c r="G88" i="131"/>
  <c r="G74" i="131"/>
  <c r="G70" i="131"/>
  <c r="G71" i="131"/>
  <c r="G43" i="131"/>
  <c r="H98" i="131" s="1"/>
  <c r="H94" i="131"/>
  <c r="G80" i="131"/>
  <c r="G72" i="131"/>
  <c r="H84" i="131"/>
  <c r="G79" i="131"/>
  <c r="G47" i="131"/>
  <c r="G45" i="131"/>
  <c r="G83" i="131"/>
  <c r="G69" i="131"/>
  <c r="G86" i="131"/>
  <c r="G92" i="131"/>
  <c r="G78" i="131"/>
  <c r="G73" i="131"/>
  <c r="G97" i="131"/>
  <c r="H40" i="131"/>
  <c r="G46" i="131"/>
  <c r="H75" i="131"/>
  <c r="G82" i="131"/>
  <c r="G93" i="131"/>
  <c r="G94" i="131" s="1"/>
  <c r="G102" i="131" s="1"/>
  <c r="H90" i="131"/>
  <c r="G87" i="131"/>
  <c r="G44" i="131"/>
  <c r="G89" i="131"/>
  <c r="G96" i="131"/>
  <c r="G42" i="131"/>
  <c r="G126" i="131"/>
  <c r="G81" i="131"/>
  <c r="G36" i="131"/>
  <c r="G40" i="131" s="1"/>
  <c r="G63" i="131" s="1"/>
  <c r="G48" i="131"/>
  <c r="H50" i="131"/>
  <c r="G47" i="132"/>
  <c r="G39" i="132"/>
  <c r="G71" i="132"/>
  <c r="H84" i="132"/>
  <c r="H75" i="132"/>
  <c r="G36" i="132"/>
  <c r="G86" i="132"/>
  <c r="G73" i="132"/>
  <c r="G69" i="132"/>
  <c r="G82" i="132"/>
  <c r="H40" i="132"/>
  <c r="G42" i="132"/>
  <c r="G89" i="132"/>
  <c r="G43" i="132"/>
  <c r="H98" i="132" s="1"/>
  <c r="G48" i="132"/>
  <c r="G92" i="132"/>
  <c r="G49" i="132"/>
  <c r="G79" i="132"/>
  <c r="H90" i="132"/>
  <c r="G87" i="132"/>
  <c r="G80" i="132"/>
  <c r="G46" i="132"/>
  <c r="G70" i="132"/>
  <c r="G72" i="132"/>
  <c r="G88" i="132"/>
  <c r="G44" i="132"/>
  <c r="G93" i="132"/>
  <c r="G81" i="132"/>
  <c r="G83" i="132"/>
  <c r="H94" i="132"/>
  <c r="H50" i="132"/>
  <c r="G97" i="132"/>
  <c r="G98" i="132" s="1"/>
  <c r="G103" i="132" s="1"/>
  <c r="G45" i="132"/>
  <c r="G78" i="132"/>
  <c r="G126" i="132"/>
  <c r="G37" i="132"/>
  <c r="G74" i="132"/>
  <c r="G75" i="131" l="1"/>
  <c r="G128" i="131" s="1"/>
  <c r="G50" i="131"/>
  <c r="G64" i="131" s="1"/>
  <c r="G66" i="131" s="1"/>
  <c r="G127" i="131" s="1"/>
  <c r="G90" i="131"/>
  <c r="G101" i="131" s="1"/>
  <c r="G84" i="131"/>
  <c r="G100" i="131" s="1"/>
  <c r="G98" i="131"/>
  <c r="G103" i="131" s="1"/>
  <c r="G75" i="132"/>
  <c r="G128" i="132" s="1"/>
  <c r="G50" i="132"/>
  <c r="G64" i="132" s="1"/>
  <c r="G84" i="132"/>
  <c r="G100" i="132" s="1"/>
  <c r="G90" i="132"/>
  <c r="G101" i="132" s="1"/>
  <c r="G94" i="132"/>
  <c r="G102" i="132" s="1"/>
  <c r="G40" i="132"/>
  <c r="G63" i="132" s="1"/>
  <c r="G104" i="131" l="1"/>
  <c r="G129" i="131" s="1"/>
  <c r="G66" i="132"/>
  <c r="G127" i="132" s="1"/>
  <c r="G104" i="132"/>
  <c r="G129" i="132" s="1"/>
  <c r="E11" i="63"/>
  <c r="E12" i="63"/>
  <c r="D11" i="63"/>
  <c r="D12" i="63"/>
  <c r="C11" i="63"/>
  <c r="C12" i="63"/>
  <c r="B11" i="63"/>
  <c r="B12" i="63"/>
  <c r="A11" i="63"/>
  <c r="A12" i="63"/>
  <c r="F138" i="130"/>
  <c r="G137" i="130"/>
  <c r="F136" i="130"/>
  <c r="F123" i="130"/>
  <c r="F124" i="130" s="1"/>
  <c r="G112" i="130"/>
  <c r="G111" i="130"/>
  <c r="F103" i="130"/>
  <c r="F70" i="130"/>
  <c r="G60" i="130"/>
  <c r="G59" i="130"/>
  <c r="G58" i="130"/>
  <c r="G57" i="130"/>
  <c r="G56" i="130"/>
  <c r="G55" i="130"/>
  <c r="G54" i="130"/>
  <c r="F53" i="130"/>
  <c r="G53" i="130" s="1"/>
  <c r="F52" i="130"/>
  <c r="G52" i="130" s="1"/>
  <c r="F50" i="130"/>
  <c r="F64" i="130" s="1"/>
  <c r="F38" i="130"/>
  <c r="G32" i="130"/>
  <c r="F31" i="130"/>
  <c r="G29" i="130"/>
  <c r="F138" i="129"/>
  <c r="G137" i="129"/>
  <c r="F136" i="129"/>
  <c r="F123" i="129"/>
  <c r="F124" i="129" s="1"/>
  <c r="G112" i="129"/>
  <c r="G111" i="129"/>
  <c r="F103" i="129"/>
  <c r="F70" i="129"/>
  <c r="G60" i="129"/>
  <c r="G59" i="129"/>
  <c r="G58" i="129"/>
  <c r="G57" i="129"/>
  <c r="G56" i="129"/>
  <c r="G55" i="129"/>
  <c r="G54" i="129"/>
  <c r="G53" i="129"/>
  <c r="F50" i="129"/>
  <c r="F64" i="129" s="1"/>
  <c r="F38" i="129"/>
  <c r="G32" i="129"/>
  <c r="F31" i="129"/>
  <c r="G29" i="129"/>
  <c r="G31" i="129" s="1"/>
  <c r="G28" i="129"/>
  <c r="G31" i="130" l="1"/>
  <c r="E15" i="63"/>
  <c r="G33" i="129"/>
  <c r="F73" i="129"/>
  <c r="F75" i="129" s="1"/>
  <c r="F84" i="129"/>
  <c r="F100" i="129" s="1"/>
  <c r="F73" i="130"/>
  <c r="F75" i="130" s="1"/>
  <c r="F39" i="130"/>
  <c r="F40" i="130" s="1"/>
  <c r="F63" i="130" s="1"/>
  <c r="F93" i="130"/>
  <c r="F94" i="130" s="1"/>
  <c r="F102" i="130" s="1"/>
  <c r="F84" i="130"/>
  <c r="F100" i="130" s="1"/>
  <c r="F88" i="129"/>
  <c r="F93" i="129"/>
  <c r="F94" i="129" s="1"/>
  <c r="F102" i="129" s="1"/>
  <c r="F11" i="63"/>
  <c r="F12" i="63"/>
  <c r="G61" i="130"/>
  <c r="G65" i="130" s="1"/>
  <c r="G28" i="130"/>
  <c r="F87" i="130"/>
  <c r="F88" i="130"/>
  <c r="F39" i="129"/>
  <c r="F40" i="129" s="1"/>
  <c r="F63" i="129" s="1"/>
  <c r="G52" i="129"/>
  <c r="G61" i="129" s="1"/>
  <c r="G65" i="129" s="1"/>
  <c r="F87" i="129"/>
  <c r="F15" i="63" l="1"/>
  <c r="I23" i="141" s="1"/>
  <c r="F90" i="129"/>
  <c r="F101" i="129" s="1"/>
  <c r="F90" i="130"/>
  <c r="F101" i="130" s="1"/>
  <c r="G97" i="129"/>
  <c r="G96" i="129"/>
  <c r="G93" i="129"/>
  <c r="G33" i="130"/>
  <c r="H84" i="129"/>
  <c r="G80" i="129"/>
  <c r="G74" i="129"/>
  <c r="H50" i="129"/>
  <c r="G44" i="129"/>
  <c r="G43" i="129"/>
  <c r="H98" i="129" s="1"/>
  <c r="G37" i="129"/>
  <c r="G89" i="129"/>
  <c r="G73" i="129"/>
  <c r="G69" i="129"/>
  <c r="G81" i="129"/>
  <c r="H94" i="129"/>
  <c r="G88" i="129"/>
  <c r="G79" i="129"/>
  <c r="G42" i="129"/>
  <c r="G83" i="129"/>
  <c r="G72" i="129"/>
  <c r="G49" i="129"/>
  <c r="H40" i="129"/>
  <c r="G36" i="129"/>
  <c r="G87" i="129"/>
  <c r="G78" i="129"/>
  <c r="G48" i="129"/>
  <c r="G46" i="129"/>
  <c r="G39" i="129"/>
  <c r="G92" i="129"/>
  <c r="G82" i="129"/>
  <c r="H75" i="129"/>
  <c r="G71" i="129"/>
  <c r="G47" i="129"/>
  <c r="H90" i="129"/>
  <c r="G86" i="129"/>
  <c r="G126" i="129"/>
  <c r="G70" i="129"/>
  <c r="G45" i="129"/>
  <c r="E106" i="130" l="1"/>
  <c r="E106" i="138"/>
  <c r="E106" i="140"/>
  <c r="E106" i="129"/>
  <c r="G94" i="129"/>
  <c r="G102" i="129" s="1"/>
  <c r="G90" i="129"/>
  <c r="G101" i="129" s="1"/>
  <c r="G97" i="130"/>
  <c r="G96" i="130"/>
  <c r="G93" i="130"/>
  <c r="G84" i="129"/>
  <c r="G100" i="129" s="1"/>
  <c r="G98" i="129"/>
  <c r="G103" i="129" s="1"/>
  <c r="H84" i="130"/>
  <c r="G80" i="130"/>
  <c r="G74" i="130"/>
  <c r="G46" i="130"/>
  <c r="G39" i="130"/>
  <c r="H90" i="130"/>
  <c r="G89" i="130"/>
  <c r="G73" i="130"/>
  <c r="G69" i="130"/>
  <c r="G45" i="130"/>
  <c r="G87" i="130"/>
  <c r="G48" i="130"/>
  <c r="G70" i="130"/>
  <c r="H94" i="130"/>
  <c r="G88" i="130"/>
  <c r="G79" i="130"/>
  <c r="H50" i="130"/>
  <c r="G44" i="130"/>
  <c r="G78" i="130"/>
  <c r="G42" i="130"/>
  <c r="G81" i="130"/>
  <c r="G47" i="130"/>
  <c r="G83" i="130"/>
  <c r="G72" i="130"/>
  <c r="G43" i="130"/>
  <c r="H98" i="130" s="1"/>
  <c r="G37" i="130"/>
  <c r="G86" i="130"/>
  <c r="G126" i="130"/>
  <c r="G92" i="130"/>
  <c r="G82" i="130"/>
  <c r="H75" i="130"/>
  <c r="G71" i="130"/>
  <c r="G49" i="130"/>
  <c r="H40" i="130"/>
  <c r="G36" i="130"/>
  <c r="G50" i="129"/>
  <c r="G64" i="129" s="1"/>
  <c r="G40" i="129"/>
  <c r="G63" i="129" s="1"/>
  <c r="G75" i="129"/>
  <c r="G128" i="129" s="1"/>
  <c r="G104" i="129" l="1"/>
  <c r="G129" i="129" s="1"/>
  <c r="G40" i="130"/>
  <c r="G63" i="130" s="1"/>
  <c r="G98" i="130"/>
  <c r="G103" i="130" s="1"/>
  <c r="G94" i="130"/>
  <c r="G102" i="130" s="1"/>
  <c r="G50" i="130"/>
  <c r="G64" i="130" s="1"/>
  <c r="G90" i="130"/>
  <c r="G101" i="130" s="1"/>
  <c r="G84" i="130"/>
  <c r="G100" i="130" s="1"/>
  <c r="G75" i="130"/>
  <c r="G128" i="130" s="1"/>
  <c r="G66" i="129"/>
  <c r="G127" i="129" s="1"/>
  <c r="G66" i="130" l="1"/>
  <c r="G127" i="130" s="1"/>
  <c r="G104" i="130"/>
  <c r="G129" i="130" s="1"/>
  <c r="C7" i="63"/>
  <c r="C8" i="63"/>
  <c r="G28" i="99" l="1"/>
  <c r="E7" i="63"/>
  <c r="D7" i="63"/>
  <c r="B7" i="63"/>
  <c r="A7" i="63"/>
  <c r="D8" i="63"/>
  <c r="B8" i="63"/>
  <c r="A8" i="63"/>
  <c r="E19" i="63" l="1"/>
  <c r="G32" i="99" l="1"/>
  <c r="G32" i="86"/>
  <c r="F31" i="99"/>
  <c r="F31" i="86"/>
  <c r="F138" i="86" l="1"/>
  <c r="G137" i="86"/>
  <c r="F136" i="86"/>
  <c r="F123" i="86"/>
  <c r="F124" i="86" s="1"/>
  <c r="G112" i="86"/>
  <c r="F103" i="86"/>
  <c r="F70" i="86"/>
  <c r="G60" i="86"/>
  <c r="G58" i="86"/>
  <c r="G57" i="86"/>
  <c r="G56" i="86"/>
  <c r="G55" i="86"/>
  <c r="G54" i="86"/>
  <c r="F50" i="86"/>
  <c r="F93" i="86" s="1"/>
  <c r="F38" i="86"/>
  <c r="G29" i="86"/>
  <c r="F94" i="86" l="1"/>
  <c r="F102" i="86" s="1"/>
  <c r="F84" i="86"/>
  <c r="F100" i="86" s="1"/>
  <c r="G106" i="132"/>
  <c r="G106" i="131"/>
  <c r="G106" i="133"/>
  <c r="G52" i="86"/>
  <c r="G28" i="86"/>
  <c r="G31" i="86" s="1"/>
  <c r="G53" i="86"/>
  <c r="F73" i="86"/>
  <c r="F75" i="86" s="1"/>
  <c r="F87" i="86"/>
  <c r="F39" i="86"/>
  <c r="F40" i="86" s="1"/>
  <c r="F63" i="86" s="1"/>
  <c r="F88" i="86"/>
  <c r="F64" i="86"/>
  <c r="G112" i="99"/>
  <c r="F90" i="86" l="1"/>
  <c r="F101" i="86" s="1"/>
  <c r="G61" i="86"/>
  <c r="G65" i="86" s="1"/>
  <c r="G109" i="138" l="1"/>
  <c r="G109" i="140"/>
  <c r="G107" i="130"/>
  <c r="G107" i="129"/>
  <c r="G33" i="86"/>
  <c r="G93" i="86" l="1"/>
  <c r="G97" i="86"/>
  <c r="G96" i="86"/>
  <c r="G107" i="132"/>
  <c r="G107" i="131"/>
  <c r="G107" i="133"/>
  <c r="F8" i="63"/>
  <c r="G98" i="86" l="1"/>
  <c r="G29" i="99"/>
  <c r="G31" i="99" s="1"/>
  <c r="G137" i="99"/>
  <c r="F70" i="99" l="1"/>
  <c r="F50" i="99"/>
  <c r="F88" i="99" l="1"/>
  <c r="F93" i="99"/>
  <c r="F94" i="99" s="1"/>
  <c r="F73" i="99"/>
  <c r="F75" i="99" s="1"/>
  <c r="F87" i="99"/>
  <c r="G111" i="99"/>
  <c r="F90" i="99" l="1"/>
  <c r="F136" i="99"/>
  <c r="F103" i="99" l="1"/>
  <c r="F84" i="99" l="1"/>
  <c r="F38" i="99"/>
  <c r="F39" i="99" s="1"/>
  <c r="F40" i="99" s="1"/>
  <c r="F7" i="63" l="1"/>
  <c r="G23" i="141" s="1"/>
  <c r="G57" i="99"/>
  <c r="G56" i="99"/>
  <c r="F138" i="99"/>
  <c r="F123" i="99"/>
  <c r="F100" i="99"/>
  <c r="G55" i="99"/>
  <c r="G54" i="99"/>
  <c r="E106" i="86" l="1"/>
  <c r="E106" i="145"/>
  <c r="G106" i="145" s="1"/>
  <c r="E106" i="99"/>
  <c r="G106" i="130"/>
  <c r="G106" i="138"/>
  <c r="G113" i="138" s="1"/>
  <c r="G130" i="138" s="1"/>
  <c r="G131" i="138" s="1"/>
  <c r="G116" i="138" s="1"/>
  <c r="G117" i="138" s="1"/>
  <c r="G106" i="140"/>
  <c r="G113" i="140" s="1"/>
  <c r="G130" i="140" s="1"/>
  <c r="G131" i="140" s="1"/>
  <c r="G116" i="140" s="1"/>
  <c r="G117" i="140" s="1"/>
  <c r="G106" i="129"/>
  <c r="G107" i="145"/>
  <c r="G53" i="99"/>
  <c r="F124" i="99"/>
  <c r="G60" i="99"/>
  <c r="F101" i="99"/>
  <c r="G52" i="99"/>
  <c r="F64" i="99"/>
  <c r="G113" i="145" l="1"/>
  <c r="G130" i="145" s="1"/>
  <c r="G131" i="145" s="1"/>
  <c r="G116" i="145" s="1"/>
  <c r="G117" i="145" s="1"/>
  <c r="F19" i="63"/>
  <c r="G109" i="99"/>
  <c r="G110" i="133"/>
  <c r="G109" i="133"/>
  <c r="G110" i="131"/>
  <c r="G110" i="132"/>
  <c r="G110" i="129"/>
  <c r="G110" i="130"/>
  <c r="G110" i="86"/>
  <c r="G110" i="99"/>
  <c r="G111" i="86"/>
  <c r="G58" i="99"/>
  <c r="F102" i="99"/>
  <c r="F63" i="99"/>
  <c r="G113" i="133" l="1"/>
  <c r="G130" i="133" s="1"/>
  <c r="G131" i="133" s="1"/>
  <c r="G116" i="133" s="1"/>
  <c r="G117" i="133" s="1"/>
  <c r="G109" i="86"/>
  <c r="G107" i="86"/>
  <c r="G107" i="99"/>
  <c r="G106" i="86"/>
  <c r="G61" i="99"/>
  <c r="G65" i="99" s="1"/>
  <c r="G113" i="86" l="1"/>
  <c r="G130" i="86" s="1"/>
  <c r="G106" i="99"/>
  <c r="G113" i="99" s="1"/>
  <c r="G130" i="99" l="1"/>
  <c r="G33" i="99" l="1"/>
  <c r="G37" i="86"/>
  <c r="G42" i="86"/>
  <c r="G46" i="86"/>
  <c r="G72" i="86"/>
  <c r="H75" i="86"/>
  <c r="G81" i="86"/>
  <c r="H84" i="86"/>
  <c r="G89" i="86"/>
  <c r="G39" i="86"/>
  <c r="G43" i="86"/>
  <c r="H98" i="86" s="1"/>
  <c r="G47" i="86"/>
  <c r="H50" i="86"/>
  <c r="G69" i="86"/>
  <c r="G73" i="86"/>
  <c r="G78" i="86"/>
  <c r="G82" i="86"/>
  <c r="G86" i="86"/>
  <c r="H94" i="86"/>
  <c r="G44" i="86"/>
  <c r="G48" i="86"/>
  <c r="G70" i="86"/>
  <c r="G74" i="86"/>
  <c r="G79" i="86"/>
  <c r="G83" i="86"/>
  <c r="G87" i="86"/>
  <c r="H90" i="86"/>
  <c r="G103" i="86"/>
  <c r="G126" i="86"/>
  <c r="G88" i="86"/>
  <c r="G71" i="86"/>
  <c r="H40" i="86"/>
  <c r="G92" i="86"/>
  <c r="G45" i="86"/>
  <c r="G36" i="86"/>
  <c r="G40" i="86" s="1"/>
  <c r="G63" i="86" s="1"/>
  <c r="G80" i="86"/>
  <c r="G49" i="86"/>
  <c r="G43" i="99" l="1"/>
  <c r="H98" i="99" s="1"/>
  <c r="G96" i="99"/>
  <c r="G97" i="99"/>
  <c r="G93" i="99"/>
  <c r="G94" i="86"/>
  <c r="G102" i="86" s="1"/>
  <c r="G49" i="99"/>
  <c r="G45" i="99"/>
  <c r="G79" i="99"/>
  <c r="H40" i="99"/>
  <c r="G74" i="99"/>
  <c r="G36" i="99"/>
  <c r="G70" i="99"/>
  <c r="G39" i="99"/>
  <c r="G42" i="99"/>
  <c r="G126" i="99"/>
  <c r="G88" i="99"/>
  <c r="G82" i="99"/>
  <c r="G89" i="99"/>
  <c r="G80" i="99"/>
  <c r="H90" i="99"/>
  <c r="G73" i="99"/>
  <c r="G83" i="99"/>
  <c r="G92" i="99"/>
  <c r="G86" i="99"/>
  <c r="G72" i="99"/>
  <c r="G71" i="99"/>
  <c r="G87" i="99"/>
  <c r="G69" i="99"/>
  <c r="G78" i="99"/>
  <c r="G48" i="99"/>
  <c r="H50" i="99"/>
  <c r="G44" i="99"/>
  <c r="G47" i="99"/>
  <c r="H94" i="99"/>
  <c r="G46" i="99"/>
  <c r="H75" i="99"/>
  <c r="H84" i="99"/>
  <c r="G37" i="99"/>
  <c r="G81" i="99"/>
  <c r="G84" i="86"/>
  <c r="G100" i="86" s="1"/>
  <c r="G50" i="86"/>
  <c r="G64" i="86" s="1"/>
  <c r="G66" i="86" s="1"/>
  <c r="G127" i="86" s="1"/>
  <c r="G90" i="86"/>
  <c r="G101" i="86" s="1"/>
  <c r="G75" i="86"/>
  <c r="G128" i="86" s="1"/>
  <c r="G75" i="99" l="1"/>
  <c r="G128" i="99" s="1"/>
  <c r="G90" i="99"/>
  <c r="G101" i="99" s="1"/>
  <c r="G98" i="99"/>
  <c r="G103" i="99" s="1"/>
  <c r="G94" i="99"/>
  <c r="G102" i="99" s="1"/>
  <c r="G84" i="99"/>
  <c r="G100" i="99" s="1"/>
  <c r="G40" i="99"/>
  <c r="G63" i="99" s="1"/>
  <c r="G50" i="99"/>
  <c r="G64" i="99" s="1"/>
  <c r="G104" i="86"/>
  <c r="G129" i="86" s="1"/>
  <c r="G131" i="86" s="1"/>
  <c r="G104" i="99" l="1"/>
  <c r="G129" i="99" s="1"/>
  <c r="G66" i="99"/>
  <c r="G127" i="99" s="1"/>
  <c r="G116" i="86"/>
  <c r="G117" i="86" s="1"/>
  <c r="G109" i="129"/>
  <c r="G109" i="130"/>
  <c r="G113" i="130" l="1"/>
  <c r="G130" i="130" s="1"/>
  <c r="G131" i="130" s="1"/>
  <c r="G113" i="129"/>
  <c r="G130" i="129" s="1"/>
  <c r="G131" i="129" s="1"/>
  <c r="G131" i="99"/>
  <c r="G116" i="99" s="1"/>
  <c r="G117" i="99" s="1"/>
  <c r="G116" i="129" l="1"/>
  <c r="G116" i="130"/>
  <c r="G117" i="130" s="1"/>
  <c r="G117" i="129" l="1"/>
  <c r="G109" i="132"/>
  <c r="G109" i="131"/>
  <c r="G113" i="132" l="1"/>
  <c r="G130" i="132" s="1"/>
  <c r="G131" i="132" s="1"/>
  <c r="G113" i="131"/>
  <c r="G130" i="131" s="1"/>
  <c r="G131" i="131" s="1"/>
  <c r="G116" i="132" l="1"/>
  <c r="G117" i="132" s="1"/>
  <c r="G116" i="131"/>
  <c r="G117" i="131" s="1"/>
  <c r="G5" i="63" l="1"/>
  <c r="H5" i="63"/>
  <c r="I5" i="63"/>
  <c r="H6" i="63"/>
  <c r="I6" i="63"/>
  <c r="G7" i="63"/>
  <c r="H7" i="63"/>
  <c r="I7" i="63"/>
  <c r="G8" i="63"/>
  <c r="H8" i="63"/>
  <c r="I8" i="63"/>
  <c r="G9" i="63"/>
  <c r="H9" i="63"/>
  <c r="I9" i="63"/>
  <c r="H10" i="63"/>
  <c r="I10" i="63"/>
  <c r="G11" i="63"/>
  <c r="H11" i="63"/>
  <c r="I11" i="63"/>
  <c r="G12" i="63"/>
  <c r="H12" i="63"/>
  <c r="I12" i="63"/>
  <c r="G13" i="63"/>
  <c r="H13" i="63"/>
  <c r="I13" i="63"/>
  <c r="G14" i="63"/>
  <c r="H14" i="63"/>
  <c r="I14" i="63"/>
  <c r="H15" i="63"/>
  <c r="I15" i="63"/>
  <c r="G16" i="63"/>
  <c r="H16" i="63"/>
  <c r="I16" i="63"/>
  <c r="G17" i="63"/>
  <c r="H17" i="63"/>
  <c r="I17" i="63"/>
  <c r="H18" i="63"/>
  <c r="I18" i="63"/>
  <c r="H19" i="63"/>
  <c r="I19" i="63"/>
  <c r="J19" i="63"/>
  <c r="G119" i="129"/>
  <c r="G120" i="129"/>
  <c r="G121" i="129"/>
  <c r="G122" i="129"/>
  <c r="G123" i="129"/>
  <c r="H123" i="129"/>
  <c r="G124" i="129"/>
  <c r="G132" i="129"/>
  <c r="G133" i="129"/>
  <c r="H133" i="129"/>
  <c r="G135" i="129"/>
  <c r="G136" i="129"/>
  <c r="G138" i="129"/>
  <c r="G139" i="129"/>
  <c r="G119" i="132"/>
  <c r="G120" i="132"/>
  <c r="G121" i="132"/>
  <c r="G122" i="132"/>
  <c r="G123" i="132"/>
  <c r="H123" i="132"/>
  <c r="G124" i="132"/>
  <c r="G132" i="132"/>
  <c r="G133" i="132"/>
  <c r="H133" i="132"/>
  <c r="G135" i="132"/>
  <c r="G136" i="132"/>
  <c r="G138" i="132"/>
  <c r="G139" i="132"/>
  <c r="G119" i="99"/>
  <c r="G120" i="99"/>
  <c r="G121" i="99"/>
  <c r="G122" i="99"/>
  <c r="G123" i="99"/>
  <c r="H123" i="99"/>
  <c r="G124" i="99"/>
  <c r="G132" i="99"/>
  <c r="G133" i="99"/>
  <c r="H133" i="99"/>
  <c r="G135" i="99"/>
  <c r="G136" i="99"/>
  <c r="G138" i="99"/>
  <c r="G139" i="99"/>
  <c r="G119" i="138"/>
  <c r="G120" i="138"/>
  <c r="G121" i="138"/>
  <c r="G122" i="138"/>
  <c r="G123" i="138"/>
  <c r="H123" i="138"/>
  <c r="G124" i="138"/>
  <c r="G132" i="138"/>
  <c r="G133" i="138"/>
  <c r="H133" i="138"/>
  <c r="G135" i="138"/>
  <c r="G136" i="138"/>
  <c r="G138" i="138"/>
  <c r="G139" i="138"/>
  <c r="G119" i="130"/>
  <c r="G120" i="130"/>
  <c r="G121" i="130"/>
  <c r="G122" i="130"/>
  <c r="G123" i="130"/>
  <c r="H123" i="130"/>
  <c r="G124" i="130"/>
  <c r="G132" i="130"/>
  <c r="G133" i="130"/>
  <c r="H133" i="130"/>
  <c r="G135" i="130"/>
  <c r="G136" i="130"/>
  <c r="G138" i="130"/>
  <c r="G139" i="130"/>
  <c r="G119" i="133"/>
  <c r="G120" i="133"/>
  <c r="G121" i="133"/>
  <c r="G122" i="133"/>
  <c r="G123" i="133"/>
  <c r="H123" i="133"/>
  <c r="G124" i="133"/>
  <c r="G132" i="133"/>
  <c r="G133" i="133"/>
  <c r="H133" i="133"/>
  <c r="G135" i="133"/>
  <c r="G136" i="133"/>
  <c r="G138" i="133"/>
  <c r="G139" i="133"/>
  <c r="G119" i="145"/>
  <c r="G120" i="145"/>
  <c r="G121" i="145"/>
  <c r="G122" i="145"/>
  <c r="G123" i="145"/>
  <c r="H123" i="145"/>
  <c r="G124" i="145"/>
  <c r="G132" i="145"/>
  <c r="G133" i="145"/>
  <c r="H133" i="145"/>
  <c r="G135" i="145"/>
  <c r="G136" i="145"/>
  <c r="G138" i="145"/>
  <c r="G139" i="145"/>
  <c r="G119" i="131"/>
  <c r="G120" i="131"/>
  <c r="G121" i="131"/>
  <c r="G122" i="131"/>
  <c r="G123" i="131"/>
  <c r="H123" i="131"/>
  <c r="G124" i="131"/>
  <c r="G132" i="131"/>
  <c r="G133" i="131"/>
  <c r="H133" i="131"/>
  <c r="G135" i="131"/>
  <c r="G136" i="131"/>
  <c r="G138" i="131"/>
  <c r="G139" i="131"/>
  <c r="G119" i="86"/>
  <c r="G120" i="86"/>
  <c r="G121" i="86"/>
  <c r="G122" i="86"/>
  <c r="G123" i="86"/>
  <c r="H123" i="86"/>
  <c r="G124" i="86"/>
  <c r="G132" i="86"/>
  <c r="G133" i="86"/>
  <c r="H133" i="86"/>
  <c r="G135" i="86"/>
  <c r="G136" i="86"/>
  <c r="G138" i="86"/>
  <c r="G139" i="86"/>
  <c r="G119" i="140"/>
  <c r="G120" i="140"/>
  <c r="G121" i="140"/>
  <c r="G122" i="140"/>
  <c r="G123" i="140"/>
  <c r="H123" i="140"/>
  <c r="G124" i="140"/>
  <c r="G132" i="140"/>
  <c r="G133" i="140"/>
  <c r="H133" i="140"/>
  <c r="G135" i="140"/>
  <c r="G136" i="140"/>
  <c r="G138" i="140"/>
  <c r="G139" i="140"/>
</calcChain>
</file>

<file path=xl/sharedStrings.xml><?xml version="1.0" encoding="utf-8"?>
<sst xmlns="http://schemas.openxmlformats.org/spreadsheetml/2006/main" count="2402" uniqueCount="301">
  <si>
    <t>Categoria Profissional:</t>
  </si>
  <si>
    <t>Salário Normativo da Categoria Profissional:</t>
  </si>
  <si>
    <t>MODULO 1 - COMPOSIÇÃO DA REMUNERAÇÃO</t>
  </si>
  <si>
    <t>Valor Total</t>
  </si>
  <si>
    <t>VALOR MENSAL PELO TOTAL DE POSTOS DE SERVIÇO</t>
  </si>
  <si>
    <t>I - DISCRIMINAÇÃO DOS SERVIÇOS</t>
  </si>
  <si>
    <t>DADOS COMPLEMENTARES</t>
  </si>
  <si>
    <t>Salário mínimo oficial vigente:</t>
  </si>
  <si>
    <t>Data Base da Categoria:</t>
  </si>
  <si>
    <t>12 MESES</t>
  </si>
  <si>
    <t>Período contratual:</t>
  </si>
  <si>
    <t>Município/UF:</t>
  </si>
  <si>
    <t>ISS</t>
  </si>
  <si>
    <t>POSTO/UNIDADE</t>
  </si>
  <si>
    <t>TOTAL TAXA GLOBAL DE ADMINISTRAÇÃO</t>
  </si>
  <si>
    <t>Valor Mensal dos Postos</t>
  </si>
  <si>
    <t>Valor Anual dos Postos</t>
  </si>
  <si>
    <t>Valor Individual do Posto</t>
  </si>
  <si>
    <t>PLANILHA DE CUSTO E FORMAÇÃO DE PREÇOS</t>
  </si>
  <si>
    <t>Adicional Insalubridade</t>
  </si>
  <si>
    <t>Data de Apresentação da Proposta:</t>
  </si>
  <si>
    <t>Ano do acordo, convenção ou  dissídio coletivo:</t>
  </si>
  <si>
    <t>Tipo de serviço:</t>
  </si>
  <si>
    <t>Unidade de Medida:</t>
  </si>
  <si>
    <t>Posto/Hora</t>
  </si>
  <si>
    <t>Classificação Brasileira de Ocupações (CBO):</t>
  </si>
  <si>
    <t xml:space="preserve">Posto de Trabalho: </t>
  </si>
  <si>
    <t>Quantidade de Pessoas por Posto:</t>
  </si>
  <si>
    <t>Quantidade de Postos:</t>
  </si>
  <si>
    <t>Outras Informações:</t>
  </si>
  <si>
    <t>Composição da Remuneração</t>
  </si>
  <si>
    <t>Quant/Horas/Perc</t>
  </si>
  <si>
    <t>A</t>
  </si>
  <si>
    <t>B</t>
  </si>
  <si>
    <t>C</t>
  </si>
  <si>
    <t>D</t>
  </si>
  <si>
    <t>E</t>
  </si>
  <si>
    <t>Adicional Noturno (Hora Noturna/Hora Reduzida)</t>
  </si>
  <si>
    <t>F</t>
  </si>
  <si>
    <t xml:space="preserve">Total da Remuneração/MÓDULO 1  </t>
  </si>
  <si>
    <t>MÓDULO 2 - ENCARGOS E BENEFÍCIOS ANUAIS, MENSAIS E DIÁRIOS</t>
  </si>
  <si>
    <t>Submódulo 2.1 - 13º  Salário, Férias e Adicional de Férias</t>
  </si>
  <si>
    <t>13º  Salário</t>
  </si>
  <si>
    <t xml:space="preserve">Subtotal  </t>
  </si>
  <si>
    <t>Incidência do Submódulo 2.2 sobre o Submódulo 2.1</t>
  </si>
  <si>
    <t xml:space="preserve">Total do Submódulo 2.1  </t>
  </si>
  <si>
    <t xml:space="preserve">INSS </t>
  </si>
  <si>
    <t xml:space="preserve">Salário Educação </t>
  </si>
  <si>
    <t>SAT (Seguro Acidente de Trabalho)</t>
  </si>
  <si>
    <t>SESC ou SESI</t>
  </si>
  <si>
    <t xml:space="preserve">SENAI - SENAC </t>
  </si>
  <si>
    <t xml:space="preserve">SEBRAE </t>
  </si>
  <si>
    <t>G</t>
  </si>
  <si>
    <t xml:space="preserve">INCRA </t>
  </si>
  <si>
    <t>H</t>
  </si>
  <si>
    <t xml:space="preserve">FGTS </t>
  </si>
  <si>
    <t xml:space="preserve">Total do Submódulo 2.2   </t>
  </si>
  <si>
    <t>Submódulo 2.3 – Benefícios Mensais e Diários</t>
  </si>
  <si>
    <t>Transporte</t>
  </si>
  <si>
    <t>B.1</t>
  </si>
  <si>
    <t>Auxílio Refeição</t>
  </si>
  <si>
    <t>B.2</t>
  </si>
  <si>
    <t>Auxílio Alimentação</t>
  </si>
  <si>
    <t>Outros</t>
  </si>
  <si>
    <t xml:space="preserve">Total do Submódulo 2.3   </t>
  </si>
  <si>
    <t>QUADRO RESUMO - MÓDULO 2</t>
  </si>
  <si>
    <t>2.1</t>
  </si>
  <si>
    <t>13º  Salário, Férias e Adicional de Férias</t>
  </si>
  <si>
    <t>2.2</t>
  </si>
  <si>
    <t>2.3</t>
  </si>
  <si>
    <t>Benefícios Mensais e Diários</t>
  </si>
  <si>
    <t xml:space="preserve">TOTAL MÓDULO 2  </t>
  </si>
  <si>
    <t>MÓDULO 3 - PROVISÃO PARA RESCISÃO</t>
  </si>
  <si>
    <t>Provisão para Rescisão</t>
  </si>
  <si>
    <t>Aviso Prévio Indenizado</t>
  </si>
  <si>
    <t>Incidência do FGTS sobre Aviso Prévio Indenizado</t>
  </si>
  <si>
    <t xml:space="preserve">Aviso Prévio Trabalhado </t>
  </si>
  <si>
    <t xml:space="preserve">TOTAL MÓDULO 3  </t>
  </si>
  <si>
    <t>MÓDULO 4 - CUSTO DE REPOSIÇÃO DO PROFISSIONAL AUSENTE</t>
  </si>
  <si>
    <t xml:space="preserve">Total do Submódulo 4.1   </t>
  </si>
  <si>
    <t>Submódulo 4.1.1 - Afastamento Maternidade (120 dias)</t>
  </si>
  <si>
    <t>Férias pagas ao substituto pelos 120 dias de reposição</t>
  </si>
  <si>
    <t>Incidência dos encargos do submódulo 2.2 sobre as férias pagas ao substituto</t>
  </si>
  <si>
    <t>Incidencia do submódulo 2.2 s/ a remuneração e o 13º proporcionais aos 120 d</t>
  </si>
  <si>
    <t xml:space="preserve">Total do Submódulo 4.1.1   </t>
  </si>
  <si>
    <t>Cobertura de Intervalo para repouso ou alimentação</t>
  </si>
  <si>
    <t>Total do Submódulo 4.2</t>
  </si>
  <si>
    <t>QUADRO RESUMO - MÓDULO 4</t>
  </si>
  <si>
    <t>4.1</t>
  </si>
  <si>
    <t>4.1.1</t>
  </si>
  <si>
    <t>Afastamento Maternidade (120 dias)</t>
  </si>
  <si>
    <t>4.2</t>
  </si>
  <si>
    <t>Intrajornada</t>
  </si>
  <si>
    <t xml:space="preserve">TOTAL MÓDULO 4  </t>
  </si>
  <si>
    <t>MÓDULO 5 - INSUMOS DIVERSOS</t>
  </si>
  <si>
    <t xml:space="preserve">TOTAL MÓDULO 5  </t>
  </si>
  <si>
    <t>MÓDULO 6 - CUSTOS INDIRETOS, TRIBUTOS E LUCRO</t>
  </si>
  <si>
    <t>Custos Indiretos , Tributos e Lucro</t>
  </si>
  <si>
    <t>Custos Indiretos</t>
  </si>
  <si>
    <t>Lucro</t>
  </si>
  <si>
    <t>Tributos</t>
  </si>
  <si>
    <t>C.1</t>
  </si>
  <si>
    <t>PIS</t>
  </si>
  <si>
    <t>C.2</t>
  </si>
  <si>
    <t>COFINS</t>
  </si>
  <si>
    <t>C.3</t>
  </si>
  <si>
    <t>Subtotal dos Tributos</t>
  </si>
  <si>
    <t xml:space="preserve">TOTAL MÓDULO 6  </t>
  </si>
  <si>
    <t>QUADRO RESUMO - MÃO DE OBRA VINCULADA A EXECUÇÃO CONTRATUAL</t>
  </si>
  <si>
    <t>MÓDULO 1 - COMPOSIÇÃO DA REMUNERAÇÃO</t>
  </si>
  <si>
    <t>MÓDULO 2 – ENCARGOS E BENEFÍCIOS ANUAIS, MENSAIS E DIÁRIOS</t>
  </si>
  <si>
    <t>MÓDULO 3 – PROVISÃO PARA RESCISÃO</t>
  </si>
  <si>
    <t>MÓDULO 4 – CUSTO DE REPOSIÇÃO DO PROFISSIONAL AUSENTE</t>
  </si>
  <si>
    <t>MÓDULO 5 – INSUMOS DIVERSOS</t>
  </si>
  <si>
    <t xml:space="preserve">Subtotal (A + B + C + D + E)    </t>
  </si>
  <si>
    <t>MÓDULO 6 – CUSTOS INDIRETOS, TRIBUTOS E LUCRO</t>
  </si>
  <si>
    <t xml:space="preserve">TOTAL DOS MÓDULOS  1 A 6  </t>
  </si>
  <si>
    <t>Valor Mensal por Mão-de-Obra Vinculada a Execução Contratual</t>
  </si>
  <si>
    <t>Valor Mensal por Posto de Serviço</t>
  </si>
  <si>
    <t>Quantidade de Pessoas pelo Total de Postos</t>
  </si>
  <si>
    <t xml:space="preserve">Salário </t>
  </si>
  <si>
    <t>Adicional Periculosidade</t>
  </si>
  <si>
    <t xml:space="preserve">Ferias e terço  constitucional </t>
  </si>
  <si>
    <t>Submódulo 2.2 – Encargos Previdenciários (GPS), FGTS e Outras Contribuições</t>
  </si>
  <si>
    <t>Incidência de GPS, FGTS e outras contribuições sobre Aviso Prévio Trabalhado</t>
  </si>
  <si>
    <t>Submódulo 4.1 - Substituto nas Ausências Legais</t>
  </si>
  <si>
    <t>Substituto na cobertura de Ausências Legais</t>
  </si>
  <si>
    <t>Substituto na cobertura de Licença Paternidade</t>
  </si>
  <si>
    <t xml:space="preserve">Substituto na cobertura de Ausência por Acidente de Trabalho </t>
  </si>
  <si>
    <t>Substituto na cobertura de Outras Ausências</t>
  </si>
  <si>
    <t>Submódulo 4.2.1 - Cobertura de Feriados, Dias Ponte, e outros (exceto para postos 12 x 36)</t>
  </si>
  <si>
    <t>Cobertura Feriados, Dias Ponte, e outros (exceto para postos 12 x 36)</t>
  </si>
  <si>
    <t>Total do Submódulo 4.2.1</t>
  </si>
  <si>
    <t>Outros (especificar)</t>
  </si>
  <si>
    <t>Encargos Previdenciários (GPS), FGTS e Outras Contribuições</t>
  </si>
  <si>
    <t>Substituto nas Ausências Legais</t>
  </si>
  <si>
    <t xml:space="preserve">IntrajornadaCobertura de Feriados, Dias Ponte, e outros </t>
  </si>
  <si>
    <t>4.2.1</t>
  </si>
  <si>
    <t>Periodicidade/ meses</t>
  </si>
  <si>
    <t xml:space="preserve">Valor Unitário </t>
  </si>
  <si>
    <t>Quantidade</t>
  </si>
  <si>
    <t>Média Mensal</t>
  </si>
  <si>
    <t>Total de Pessoas</t>
  </si>
  <si>
    <t>Total de Postos</t>
  </si>
  <si>
    <t>Pessoas p/Posto</t>
  </si>
  <si>
    <t>Periodicidade</t>
  </si>
  <si>
    <t>Boné ou Quepe com Logotipo da contratada</t>
  </si>
  <si>
    <t>Crachá de Identificação</t>
  </si>
  <si>
    <t xml:space="preserve">TOTAL MÉDIA MENSAL POR PESSOA  </t>
  </si>
  <si>
    <t>TOTAL MÉDIA MENSAL</t>
  </si>
  <si>
    <t xml:space="preserve">VALOR MENSAL POR PESSOA  </t>
  </si>
  <si>
    <t>Materiais Sob Expensas</t>
  </si>
  <si>
    <t>Sistema Eletrônico de Registro de Ponto Biométrico</t>
  </si>
  <si>
    <t>Armário Roupeiro para vestiário</t>
  </si>
  <si>
    <t>VIGILÂNCIA</t>
  </si>
  <si>
    <t>VIGILANTE DESARMADO</t>
  </si>
  <si>
    <t>5173-30</t>
  </si>
  <si>
    <t>Escala 12 x 36</t>
  </si>
  <si>
    <t>Assistencia Médica e Odontologica</t>
  </si>
  <si>
    <t>Auxílio Funeral</t>
  </si>
  <si>
    <t>Seguro de Vida</t>
  </si>
  <si>
    <t>12 HORAS NOTURNO</t>
  </si>
  <si>
    <t>TOTAL GERAL</t>
  </si>
  <si>
    <t>e</t>
  </si>
  <si>
    <t>f</t>
  </si>
  <si>
    <t>Multa do FGTS  sobre o Aviso Prévio Indenizado</t>
  </si>
  <si>
    <t xml:space="preserve">Multa do FGTS sobre o Aviso Prévio Trabalhado. </t>
  </si>
  <si>
    <t>Submódulos 4.2 e 4.2.1</t>
  </si>
  <si>
    <t>Sub módulo 2.2 (Anexar junto com as planilhas)</t>
  </si>
  <si>
    <t>Módulo 6 (Anexar junto com as planilhas Arquivos e Documentos para comprovação das alíquotas efetivas para empresas optantes pelo regime tributário Lucro Real)</t>
  </si>
  <si>
    <t>Módulo 6 (Anexar junto com as planilhas documentos para comprovação tributária)</t>
  </si>
  <si>
    <t>Calça comprida</t>
  </si>
  <si>
    <t>Jaqueta ou japona de frio</t>
  </si>
  <si>
    <t>Repelente</t>
  </si>
  <si>
    <t>Guarda chuva resistente</t>
  </si>
  <si>
    <r>
      <t>Substituto na cobertura de Férias</t>
    </r>
    <r>
      <rPr>
        <sz val="10"/>
        <rFont val="Arial Narrow"/>
        <family val="2"/>
      </rPr>
      <t xml:space="preserve">  (já provisionado no submódulo 2.1 item B)</t>
    </r>
  </si>
  <si>
    <r>
      <t>Substituto na cobertura de Afastamento Maternidade</t>
    </r>
    <r>
      <rPr>
        <sz val="10"/>
        <rFont val="Arial Narrow"/>
        <family val="2"/>
      </rPr>
      <t xml:space="preserve"> (aportar no submódulo 4.1.1)</t>
    </r>
  </si>
  <si>
    <t>Submódulo 4.2 - Intrajornada (somente se previsto no Edital)</t>
  </si>
  <si>
    <t>OBSERVAÇÕES  RELATIVAS AS PLANILHAS DE CUSTOS E FORMAÇÃO DE PREÇOS</t>
  </si>
  <si>
    <t>Planilhas Modelo</t>
  </si>
  <si>
    <t>4 - Nas planilhas de insumos a periodicidade/mês e o quantitativo devem ser preenchidos conforme informações constantes no Edital</t>
  </si>
  <si>
    <t>5 - Algumas células apresentam fórmulas multiplicadas por 0 (zero) para manter a integridade dos cálculos, caso o conteúdo da célula seja aplicável a licitante sugere-se apagar o zero e manter a integridade do cálculo e/ou adaptar conforme a característica e particularidade da Licitante.</t>
  </si>
  <si>
    <t>6 - Ao utilizar utilizar as planilhas Modelo editáveis da CEAGESP sugere-se seguir o preenchimento na ordem em que se encontram para facilitar a integração dos cálculos e manutenção das fórmulas</t>
  </si>
  <si>
    <t>A Licitante deverá indicar em campo específico qual o ano, a data base e a convenção coletiva de trabalho que está sendo utilizada para compor salários e benefícios em suas planilhas de custos e formação de preços. Os modelos constantes no Edital e no Portal CEAGESP deverão ser adapatados conforme as caracteristicas e particularidades de cada empresa licitante.</t>
  </si>
  <si>
    <t>PLANILHA - INSUMOS DIVERSOS</t>
  </si>
  <si>
    <t>As planilhas constantes no edital são modelos e as empresas licitantes deverão atender aos dispositivos compostos no Edital, como por exemplo no Anexo I - Termo de Referência, Anexo II - Modelo de Planilhas, e demais condições do instrumento convocatório.</t>
  </si>
  <si>
    <t>IMPORTANTE</t>
  </si>
  <si>
    <t>As planilhas de custos elaboradas pela CEAGESP tem como base o nosso histórico de contratações, sendo assim, as planilhas de custos da Licitante devem espelhar a sua realidade como por exemplo: sindicatos, percentuais de tributos, SAT, insumos, etc.</t>
  </si>
  <si>
    <t>Módulo 3 Item D (Custos não renováveis)</t>
  </si>
  <si>
    <t>Para a comprovação do regime tributário, deverá ser apresentada cópia da página dos Dados Iniciais da DCTF -  Declaração de Débitos e Créditos Tributários Federais ou ECF- Escrituração Contábil Fiscal, transmitida pela empresa constando o regime de apuração que a empresa está atuando no ano exercício corrente. No caso de SIMPLES Nacional,  a fim de comprovação da faixa de enquadramento de acordo com os anexos da Lei Complementar nº 123/2006 (atualização 2018), solicito encaminhamento de extrato do PGDAS-D, relativo ao período de apuração de janeiro do ano exercício corrente. Tal solicitação se faz necessária, considerando a nova sistemática de cálculos para apuração das alíquotas por faixa de enquadramento.</t>
  </si>
  <si>
    <t>Módulo 6 - Observação: optantes pelo SIMPLES Nacional na prestação de serviços de vigilância, limpeza ou conservação.</t>
  </si>
  <si>
    <t>De acordo com o art. 18, § 5º-H, da Lei Complementar nº 123/2006 , apenas os serviços tributados pelo Anexo IV podem ser prestados por meio de cessão ou locação de mão-de-obra, sem prejuízo para a opção pelo Simples Nacional. Desta forma, a prestação de serviços de vigilância, limpeza ou conservação, ainda que por meio de cessão ou locação de mão-de-obra, não impede a opção pelo Simples Nacional, desde que não seja exercida em conjunto com outra atividade vedada – conforme Solução de Consulta Cosit nº 7, de 15 de outubro de 2007. Contudo, como a prestação desses serviços serão tributadas na forma do Anexo IV da LC nº 123/2006, não estará incluída no Simples Nacional a contribuição prevista no inciso VI do caput do art. 13 (contribuições previdenciárias) devendo ela ser recolhida segundo a legislação prevista para os demais contribuintes ou responsáveis.</t>
  </si>
  <si>
    <t>OBSERVAÇÕES GERAIS</t>
  </si>
  <si>
    <t>Incidência do submódulo 2.2</t>
  </si>
  <si>
    <t>Cálculo dos Submódulos 4.2 e 4.2.1 somente se previstos no Instrumento Convocatório</t>
  </si>
  <si>
    <t>Incidência do Sub módulo 2.2</t>
  </si>
  <si>
    <r>
      <t>1 -</t>
    </r>
    <r>
      <rPr>
        <b/>
        <sz val="12"/>
        <rFont val="Arial"/>
        <family val="2"/>
      </rPr>
      <t xml:space="preserve"> DEVERÃO ser utilizadas as planilhas de custos e formação de preços conforme modelo do anexo II do edital</t>
    </r>
    <r>
      <rPr>
        <sz val="12"/>
        <rFont val="Arial"/>
        <family val="2"/>
      </rPr>
      <t>;
2 - Solicita-se usar sistemática de arredondamento nas fórmulas, tanto para valores quanto para percentuais, utilizando sempre duas casas decimais para cálculo dos postos e valores: =ARRED(...;2), e nove casas decimais para o cálculo da produtividade: =ARRED(...;9)
3 - Sugere-se ainda, habilitar nas planilhas do Excel a opção "Habilitar cálculo interativo", esta ação contribui para o cálculo integrado dos diversos módulos da planilha, segue caminho: (ARQUIVO/Opções/Fórmulas/Habilitar cálculo interativo).</t>
    </r>
  </si>
  <si>
    <t>CATEGORIA SINDICAL - Acordos e Convenções Coletivas</t>
  </si>
  <si>
    <t>Acordos e Convenções Coletivas</t>
  </si>
  <si>
    <t>Apresentar cópia dos Acordos e Convenções Coletivas que a Licitante utilizou para compor salários e benefícios na planilha de custos e formaão de preços</t>
  </si>
  <si>
    <t>Acordos e Convenções Coletivas - Mão de Obra</t>
  </si>
  <si>
    <t>Salários, benefícios e demais itens obrigatórios constantes nos acordos e convenções coletivas utilizadas pela Licitante que se aplicam a mão de obra deverão compor as planilhas de custos e formação de preços.</t>
  </si>
  <si>
    <t>Acordos e Convenções Coletivas - (Itens não permitidos)</t>
  </si>
  <si>
    <r>
      <rPr>
        <b/>
        <sz val="12"/>
        <rFont val="Arial"/>
        <family val="2"/>
      </rPr>
      <t>INSTRUÇÃO NORMATINA Nº 05/2017</t>
    </r>
    <r>
      <rPr>
        <sz val="12"/>
        <rFont val="Arial"/>
        <family val="2"/>
      </rPr>
      <t xml:space="preserve">                                                                                                  Art. 6º A Administração não se vincula às disposições contidas em Acordos, Convenções ou Dissídios Coletivos de Trabalho que tratem de pagamento de participação dos trabalhadores nos lucros ou resultados da empresa contratada, de matéria não trabalhista, ou que estabeleçam direitos não previstos em lei, tais como valores ou índices obrigatórios de encargos sociais ou previdenciários, bem como de preços para os insumos relacionados ao exercício da atividade.
Parágrafo único. É vedado ao órgão e entidade vincular-se às disposições previstas nos Acordos, Convenções ou Dissídios Coletivos de Trabalho que tratem de obrigações e direitos que somente se aplicam aos contratos com a Administração Pública.</t>
    </r>
  </si>
  <si>
    <t>Adicional de Insalubridade e Periculosidade</t>
  </si>
  <si>
    <t>Prever nas planilhas de custos conforme legislação vigente (se necessário)</t>
  </si>
  <si>
    <r>
      <t>A Licitante deve anexar junto com as planilhas a memória de cálculo SAT (FAP x RAT) informando o percentual RAT conforme CNAE da empresa, bem como a comprovação do percentual do FAP (Fator Acidentario de Prevenção) através de competente documento o qual pode ser obtido em http://www.previdencia.gov.br/saude-e-seguranca-do-trabalhador/politicas-de-prevencao/fator-acidentario-de-prevencao-fap/</t>
    </r>
    <r>
      <rPr>
        <b/>
        <sz val="12"/>
        <rFont val="Arial"/>
        <family val="2"/>
      </rPr>
      <t xml:space="preserve"> E</t>
    </r>
    <r>
      <rPr>
        <sz val="12"/>
        <rFont val="Arial"/>
        <family val="2"/>
      </rPr>
      <t xml:space="preserve"> cópia da página da GFIP-SEFIP onde consta o FAP e o RAT ajustado da empresa.</t>
    </r>
  </si>
  <si>
    <r>
      <rPr>
        <b/>
        <u/>
        <sz val="12"/>
        <rFont val="Arial"/>
        <family val="2"/>
      </rPr>
      <t>Aviso Prévio Trabalhado</t>
    </r>
    <r>
      <rPr>
        <sz val="12"/>
        <rFont val="Arial"/>
        <family val="2"/>
      </rPr>
      <t>: conforme orientações descritas no Acórdão nº 1.186/2017 TCU-Plenário e reafirmada no Acórdão nº 1.586/2018 TCU-Plenário, a parcela referente à esta rúbrica será excluída após o primeiro ano de contrato, e a cada ano adicional poderá ser incluído a parcela mensal no percentual máximo de até 0,194%.</t>
    </r>
  </si>
  <si>
    <r>
      <t xml:space="preserve">Consideramos p/ este cálculo os feriados nacionais e estaduais durante o ano. A Licitante deverá prever em suas planilhas sua realidade e particularidade.
</t>
    </r>
    <r>
      <rPr>
        <b/>
        <sz val="12"/>
        <rFont val="Arial"/>
        <family val="2"/>
      </rPr>
      <t>OBSERVAÇÃO:</t>
    </r>
    <r>
      <rPr>
        <sz val="12"/>
        <rFont val="Arial"/>
        <family val="2"/>
      </rPr>
      <t xml:space="preserve"> O cálculo de dias utilizado pela licitante na fase licitatória referente a esta rubrica permanecerá até o término do contrato, portanto, a licitante deverá prever em seus custos eventuais diferenças quantitativas de dias ocorridas.</t>
    </r>
  </si>
  <si>
    <t>Conforme orientações da SEGES - Secretaria de Gestão, neste módulo as empresas optantes pelo regime tributário lucro real (com direito à incidência não cumulativa de contribuições ao PIS e COFINS), devem cotar nas planilhas de custos e formação de preços as alíquotas médias efetivamente recolhidas dessas contribuições, e para a comprovação serão exigidos os documentos de Escrituração Fiscal Digital da Contribuição (EFD-Contribuições) para o PIS/PASEP e COFINS dos últimos 12 (doze) meses anteriores à apresentação da proposta ou declaração da empresa contendo as alíquotas efetivas, com assinatura de contabilista devidamente registrado no órgão de classe. Observa-se ainda que nas eventuais correções e repactuações previstas em contrato, a contratada deverá apresentar as mesmas documentações.</t>
  </si>
  <si>
    <t>MEMÓRIA DE CÁLCULO</t>
  </si>
  <si>
    <t>A LICITANTE DEVERÁ APRESENTAR/DESCREVER A MEMÓRIA DE CÁLCULO UTILIZADA NOS DIVERSOS MÓDULOS DE SUAS PLANILHAS DE CUSTOS E JUSTIFICÁ-LAS QUANDO NECESSÁRIO.</t>
  </si>
  <si>
    <r>
      <t>OBSERVAÇÃO 1:</t>
    </r>
    <r>
      <rPr>
        <sz val="12"/>
        <rFont val="Arial"/>
        <family val="2"/>
      </rPr>
      <t xml:space="preserve"> Caso o licitante tenha interesse em utilizar os modelos das planilhas de custo desenvolvidas pela Ceagesp, poderá acessá-la no endereço www.ceagesp.gov.br, opção acesso a informação (licitações e contratos).</t>
    </r>
    <r>
      <rPr>
        <b/>
        <sz val="12"/>
        <rFont val="Arial"/>
        <family val="2"/>
      </rPr>
      <t xml:space="preserve">
OBSERVAÇÃO 2: </t>
    </r>
    <r>
      <rPr>
        <sz val="12"/>
        <rFont val="Arial"/>
        <family val="2"/>
      </rPr>
      <t xml:space="preserve"> Os modelos disponibilizados encontram-se em Excel e possuem fórmulas que podem ser adaptadas conforme as características, legalmente aceitáveis, de cada licitante. </t>
    </r>
    <r>
      <rPr>
        <b/>
        <sz val="12"/>
        <rFont val="Arial"/>
        <family val="2"/>
      </rPr>
      <t xml:space="preserve">
OBSERVAÇÃO 3: </t>
    </r>
    <r>
      <rPr>
        <sz val="12"/>
        <rFont val="Arial"/>
        <family val="2"/>
      </rPr>
      <t xml:space="preserve"> A Ceagesp não se responsabilizará pela utilização incorreta das fórmulas disponibilizadas nas planilhas quando essas prejudicarem os preços ofertados pelos licitantes. </t>
    </r>
  </si>
  <si>
    <t>12 HS DIURNO</t>
  </si>
  <si>
    <t>PROCESSO Nº 099/2023</t>
  </si>
  <si>
    <t>Gratificação</t>
  </si>
  <si>
    <t>VIGILANTE ARMADO</t>
  </si>
  <si>
    <t>Posto de trabalho:De Segunda à Domingo, das 18:00 às 06:00 - c/ intervalo para refeição</t>
  </si>
  <si>
    <t>VALOR POR 12 MESES PELO TOTAL DE POSTOS DE SERVIÇO</t>
  </si>
  <si>
    <t>OBJETO:   PRESTAÇÃO DE SERVIÇOS DE VIGILÂNCIA E SEGURANÇA PATRIMONIAL NOS ENTREPOSTOS DO INTERIOR</t>
  </si>
  <si>
    <r>
      <t>OBJETO</t>
    </r>
    <r>
      <rPr>
        <sz val="10"/>
        <rFont val="Arial Narrow"/>
        <family val="2"/>
      </rPr>
      <t xml:space="preserve">:  </t>
    </r>
    <r>
      <rPr>
        <b/>
        <sz val="10"/>
        <rFont val="Arial Narrow"/>
        <family val="2"/>
      </rPr>
      <t xml:space="preserve"> PRESTAÇÃO DE SERVIÇOS DE VIGILÂNCIA E SEGURANÇA PATRIMONIAL NOS ENTREPOSTOS DO INTERIOR</t>
    </r>
  </si>
  <si>
    <r>
      <t>OBJETO</t>
    </r>
    <r>
      <rPr>
        <sz val="11"/>
        <rFont val="Arial Narrow"/>
        <family val="2"/>
      </rPr>
      <t xml:space="preserve">: </t>
    </r>
    <r>
      <rPr>
        <b/>
        <sz val="11"/>
        <rFont val="Arial Narrow"/>
        <family val="2"/>
      </rPr>
      <t xml:space="preserve">   PRESTAÇÃO DE SERVIÇOS DE VIGILÂNCIA E SEGURANÇA PATRIMONIAL NOS ENTREPOSTOS DO INTERIOR</t>
    </r>
  </si>
  <si>
    <t>Posto de trabalho:De Segunda à Domingo, das 19:00 às 07:00 - c/ intervalo para refeição</t>
  </si>
  <si>
    <t>VIGILANTE DESARM MOTORIZADO</t>
  </si>
  <si>
    <t>EQUIPAMENTOS</t>
  </si>
  <si>
    <t>Rádio Comunicador Tipo HT</t>
  </si>
  <si>
    <t>Sistema de Botão de Pânico</t>
  </si>
  <si>
    <t>Sistema de Controle de Ronda: Bastão</t>
  </si>
  <si>
    <t>Sistema de Controle de Ronda: I-Bottons</t>
  </si>
  <si>
    <t>Lanterna Recarregável 15 LED'S</t>
  </si>
  <si>
    <t>Livro de ocorrência</t>
  </si>
  <si>
    <t>Bloco de  anotação e caneta</t>
  </si>
  <si>
    <t>Cone de sinalização com 75 cm de altura</t>
  </si>
  <si>
    <t>Fita zebrada de filme polietileno 70mm x 200m</t>
  </si>
  <si>
    <t>Banqueta semi sentada de acordo com NR 17</t>
  </si>
  <si>
    <t>PREÇO MÉDIO R$</t>
  </si>
  <si>
    <t>TOTAL  MENSAL</t>
  </si>
  <si>
    <t>Celular Corporativo</t>
  </si>
  <si>
    <t>Bebedouro elétrico em rede de cano d'agua ou galão</t>
  </si>
  <si>
    <t>Forno de micro-ondas</t>
  </si>
  <si>
    <t>Geladeira</t>
  </si>
  <si>
    <t>Uniformes</t>
  </si>
  <si>
    <t>Camisa com Logotipo da contratada</t>
  </si>
  <si>
    <t>Cinto de Nylon</t>
  </si>
  <si>
    <t>Meia de Algodão</t>
  </si>
  <si>
    <t>Sapato tipo Coturno</t>
  </si>
  <si>
    <t>Botas de Borracha (par)</t>
  </si>
  <si>
    <t xml:space="preserve">Capa de chuva com manga com Capuz </t>
  </si>
  <si>
    <t>Colete Refletivo</t>
  </si>
  <si>
    <t>Protetor solar</t>
  </si>
  <si>
    <t>DEPRECIAÇÃO ANUAL % / Periodicidade</t>
  </si>
  <si>
    <t>TOTAL MÉDIA MENSAL POR PESSOA</t>
  </si>
  <si>
    <t>Ombrelone de estrutura de madeira c/ base de concreto</t>
  </si>
  <si>
    <t>Apito com cordão tipo fiel (para cada vigilante)</t>
  </si>
  <si>
    <t>Cassetete G de borracha (para cada posto)</t>
  </si>
  <si>
    <t>Porta cassetete (para cada posto)</t>
  </si>
  <si>
    <t>Cinturão vigilante (para cada vigilante</t>
  </si>
  <si>
    <t>Motocicleta "trail" com no mínimo 150 cilindradas, c/ baú, giroflex, sirene</t>
  </si>
  <si>
    <t>Equipamentos</t>
  </si>
  <si>
    <t/>
  </si>
  <si>
    <t>Os salários e beneficios utilizados nos modelos de planilhas de custos e formação de preços constantes no Edital tem como base a Convenção Coletiva de Trabalho das referidas categorias dos postos de serviços. Observa-se ainda que funções não definidas em convenção coletiva serão corrigidas de acordo com o percentual de reajuste definido na convenção coletiva de trabalho utilizada pela licitante.</t>
  </si>
  <si>
    <t>C.4</t>
  </si>
  <si>
    <t>PLANILHA - INSUMOS DIVERSOS DE MÃO-DE-OBRA - LOTE 2</t>
  </si>
  <si>
    <t>Estimativa - CEPIR</t>
  </si>
  <si>
    <t>Estimativa - CESJC</t>
  </si>
  <si>
    <t>Estimativa - CESOR</t>
  </si>
  <si>
    <t>Estimativa - FRISO</t>
  </si>
  <si>
    <t>PIRACICABA/SP (CEPIR)</t>
  </si>
  <si>
    <t>SUB-TOTAL - CEPIR</t>
  </si>
  <si>
    <t>Posto de trabalho:De Segunda à Domingo das 7:00 às 19:00 - c/ intervalo para refeição</t>
  </si>
  <si>
    <t>Posto de trabalho: Domingo, Terça e Quinta das 21:30 às 09:30 - c/ intervalo para refeição</t>
  </si>
  <si>
    <t>Qtde. dias mês</t>
  </si>
  <si>
    <t>S.J.DOS CAMPOS/SP (CESJC)</t>
  </si>
  <si>
    <t>SUB-TOTAL - CESJC</t>
  </si>
  <si>
    <t>Posto de trabalho:De Segunda à Domingo, das 6:00 às 18:00 - c/ intervalo para refeição</t>
  </si>
  <si>
    <t>VIGILANTE LIDER ARM MOTORIZ</t>
  </si>
  <si>
    <t>Escala 12HS (DOM, TER, QUI)</t>
  </si>
  <si>
    <t>SOROCABA/SP (CESOR)</t>
  </si>
  <si>
    <t>SUB-TOTAL - CESOR</t>
  </si>
  <si>
    <t>SUB-TOTAL - FRISO</t>
  </si>
  <si>
    <t>ARMAMENTOS E EPC`s</t>
  </si>
  <si>
    <t>Revólver calibre 38 - 6 tiros (para cada posto armado 24hs)</t>
  </si>
  <si>
    <t>Munição Calibre 38 (para cada posto armado 24hs)</t>
  </si>
  <si>
    <t>Colete balístico (para cada posto armado)</t>
  </si>
  <si>
    <t>Capa do colete balístico (para cada vigilante armado)</t>
  </si>
  <si>
    <t>Coldre e baleiro (para cada posto armado 24hs)</t>
  </si>
  <si>
    <t>VEÍCULOS E OUTROS</t>
  </si>
  <si>
    <t>Capacete individuais (p/ cada vigilante motorizado)</t>
  </si>
  <si>
    <t>Botinas de chuva de motociclista (p/ cada vigilante motorizado)</t>
  </si>
  <si>
    <t>Roupa de chuva p/ motociclista (p/ cada vigilante motorizado)</t>
  </si>
  <si>
    <t>EPI's de Uso Geral</t>
  </si>
  <si>
    <t>Armamentos e EPCs</t>
  </si>
  <si>
    <t>Veículos e Outros</t>
  </si>
  <si>
    <t>EPIs (Uso Geral)</t>
  </si>
  <si>
    <t>SOROCABA/SP (FRISO)</t>
  </si>
  <si>
    <t>DIURNO</t>
  </si>
  <si>
    <t>NOTURNO</t>
  </si>
  <si>
    <t>12 HS NOTURNO (DOM, TER, QUI)</t>
  </si>
  <si>
    <t>QUADRO RESUMO GERAL- LOTE 2 (MODELO)</t>
  </si>
  <si>
    <t>PROCESSO Nº 099/2023 - PREGÃO ELETRÔNICO Nº ____ / 2024</t>
  </si>
  <si>
    <t xml:space="preserve">Sindicato:  </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</si>
</sst>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8" formatCode="&quot;R$&quot;\ #,##0.00;[Red]\-&quot;R$&quot;\ #,##0.00"/>
    <numFmt numFmtId="44" formatCode="_-&quot;R$&quot;\ * #,##0.00_-;\-&quot;R$&quot;\ * #,##0.00_-;_-&quot;R$&quot;\ * &quot;-&quot;??_-;_-@_-"/>
    <numFmt numFmtId="43" formatCode="_-* #,##0.00_-;\-* #,##0.00_-;_-* &quot;-&quot;??_-;_-@_-"/>
    <numFmt numFmtId="164" formatCode="_(&quot;R$ &quot;* #,##0.00_);_(&quot;R$ &quot;* \(#,##0.00\);_(&quot;R$ &quot;* &quot;-&quot;??_);_(@_)"/>
    <numFmt numFmtId="165" formatCode="_(* #,##0.00_);_(* \(#,##0.00\);_(* &quot;-&quot;??_);_(@_)"/>
    <numFmt numFmtId="166" formatCode="_(* #,##0.00_);_(* \(#,##0.00\);_(* \-??_);_(@_)"/>
    <numFmt numFmtId="167" formatCode="_(&quot;R$ &quot;* #,##0.00_);_(&quot;R$ &quot;* \(#,##0.00\);_(&quot;R$ &quot;* \-??_);_(@_)"/>
    <numFmt numFmtId="168" formatCode="&quot;R$ &quot;#,##0.00"/>
    <numFmt numFmtId="169" formatCode="_-* #,##0.00_-;\-* #,##0.00_-;_-* \-??_-;_-@_-"/>
    <numFmt numFmtId="170" formatCode="#,##0.00_);[Red]\(#,##0.00\)"/>
    <numFmt numFmtId="171" formatCode="#,##0;[Red]#,##0"/>
    <numFmt numFmtId="172" formatCode="0.0000000"/>
    <numFmt numFmtId="173" formatCode="_([$€]* #,##0.00_);_([$€]* \(#,##0.00\);_([$€]* &quot;-&quot;??_);_(@_)"/>
    <numFmt numFmtId="174" formatCode="&quot;R$&quot;\ #,##0.00"/>
    <numFmt numFmtId="175" formatCode="0.0000%"/>
  </numFmts>
  <fonts count="49"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name val="Arial"/>
      <family val="2"/>
    </font>
    <font>
      <sz val="10"/>
      <name val="Arial"/>
      <family val="2"/>
      <charset val="1"/>
    </font>
    <font>
      <b/>
      <sz val="10"/>
      <name val="Arial Narrow"/>
      <family val="2"/>
    </font>
    <font>
      <sz val="10"/>
      <name val="Arial Narrow"/>
      <family val="2"/>
    </font>
    <font>
      <b/>
      <sz val="10"/>
      <color theme="2"/>
      <name val="Arial Narrow"/>
      <family val="2"/>
    </font>
    <font>
      <sz val="10"/>
      <color theme="0" tint="-4.9989318521683403E-2"/>
      <name val="Arial Narrow"/>
      <family val="2"/>
    </font>
    <font>
      <b/>
      <sz val="11"/>
      <name val="Arial Narrow"/>
      <family val="2"/>
    </font>
    <font>
      <sz val="11"/>
      <name val="Arial Narrow"/>
      <family val="2"/>
    </font>
    <font>
      <u/>
      <sz val="11"/>
      <name val="Arial Narrow"/>
      <family val="2"/>
    </font>
    <font>
      <b/>
      <sz val="9"/>
      <name val="Arial Narrow"/>
      <family val="2"/>
    </font>
    <font>
      <b/>
      <u/>
      <sz val="11"/>
      <name val="Arial Narrow"/>
      <family val="2"/>
    </font>
    <font>
      <u/>
      <sz val="10"/>
      <name val="Arial Narrow"/>
      <family val="2"/>
    </font>
    <font>
      <sz val="9"/>
      <name val="Arial Narrow"/>
      <family val="2"/>
    </font>
    <font>
      <b/>
      <u/>
      <sz val="14"/>
      <name val="Arial Narrow"/>
      <family val="2"/>
    </font>
    <font>
      <b/>
      <i/>
      <u/>
      <sz val="11"/>
      <name val="Arial Narrow"/>
      <family val="2"/>
    </font>
    <font>
      <b/>
      <sz val="10"/>
      <name val="Arial"/>
      <family val="2"/>
    </font>
    <font>
      <b/>
      <i/>
      <u/>
      <sz val="10"/>
      <name val="Arial"/>
      <family val="2"/>
    </font>
    <font>
      <strike/>
      <sz val="10"/>
      <name val="Arial Narrow"/>
      <family val="2"/>
    </font>
    <font>
      <b/>
      <sz val="14"/>
      <name val="Arial"/>
      <family val="2"/>
    </font>
    <font>
      <b/>
      <sz val="12"/>
      <name val="Arial"/>
      <family val="2"/>
    </font>
    <font>
      <sz val="11"/>
      <color rgb="FF000000"/>
      <name val="Arial Narrow"/>
      <family val="2"/>
    </font>
    <font>
      <sz val="12"/>
      <name val="Arial"/>
      <family val="2"/>
    </font>
    <font>
      <b/>
      <u/>
      <sz val="12"/>
      <name val="Arial"/>
      <family val="2"/>
    </font>
    <font>
      <b/>
      <i/>
      <sz val="12"/>
      <name val="Arial"/>
      <family val="2"/>
    </font>
    <font>
      <b/>
      <sz val="11"/>
      <color rgb="FF000000"/>
      <name val="Arial Narrow"/>
      <family val="2"/>
    </font>
    <font>
      <b/>
      <sz val="8.5"/>
      <name val="Arial Narrow"/>
      <family val="2"/>
    </font>
  </fonts>
  <fills count="4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theme="0"/>
        <bgColor indexed="64"/>
      </patternFill>
    </fill>
    <fill>
      <patternFill patternType="solid">
        <fgColor theme="8" tint="0.79998168889431442"/>
        <bgColor indexed="64"/>
      </patternFill>
    </fill>
    <fill>
      <patternFill patternType="solid">
        <fgColor rgb="FF8FAADC"/>
        <bgColor rgb="FFAFABAB"/>
      </patternFill>
    </fill>
    <fill>
      <patternFill patternType="solid">
        <fgColor theme="8" tint="0.39997558519241921"/>
        <bgColor rgb="FFE6E6E6"/>
      </patternFill>
    </fill>
    <fill>
      <patternFill patternType="solid">
        <fgColor theme="4" tint="0.39997558519241921"/>
        <bgColor rgb="FFAFABAB"/>
      </patternFill>
    </fill>
    <fill>
      <patternFill patternType="solid">
        <fgColor theme="4" tint="0.59999389629810485"/>
        <bgColor rgb="FFAFABAB"/>
      </patternFill>
    </fill>
    <fill>
      <patternFill patternType="solid">
        <fgColor theme="4" tint="0.79998168889431442"/>
        <bgColor rgb="FFC0C0C0"/>
      </patternFill>
    </fill>
    <fill>
      <patternFill patternType="solid">
        <fgColor theme="0"/>
        <bgColor rgb="FFBFBFBF"/>
      </patternFill>
    </fill>
    <fill>
      <patternFill patternType="solid">
        <fgColor theme="8" tint="0.79998168889431442"/>
        <bgColor rgb="FFDAE3F3"/>
      </patternFill>
    </fill>
    <fill>
      <patternFill patternType="solid">
        <fgColor theme="0"/>
        <bgColor rgb="FFDAE3F3"/>
      </patternFill>
    </fill>
    <fill>
      <patternFill patternType="solid">
        <fgColor rgb="FFFFFFFF"/>
        <bgColor rgb="FFE6E6E6"/>
      </patternFill>
    </fill>
    <fill>
      <patternFill patternType="solid">
        <fgColor theme="8" tint="0.39997558519241921"/>
        <bgColor rgb="FFBFBFBF"/>
      </patternFill>
    </fill>
    <fill>
      <patternFill patternType="solid">
        <fgColor theme="8" tint="0.59999389629810485"/>
        <bgColor rgb="FFBFBFBF"/>
      </patternFill>
    </fill>
    <fill>
      <patternFill patternType="solid">
        <fgColor theme="8" tint="0.59999389629810485"/>
        <bgColor rgb="FFC0C0C0"/>
      </patternFill>
    </fill>
    <fill>
      <patternFill patternType="solid">
        <fgColor rgb="FFE6E6E6"/>
        <bgColor rgb="FFDAE3F3"/>
      </patternFill>
    </fill>
    <fill>
      <patternFill patternType="solid">
        <fgColor rgb="FF8EA9DB"/>
        <bgColor rgb="FFE6E6E6"/>
      </patternFill>
    </fill>
    <fill>
      <patternFill patternType="solid">
        <fgColor theme="8"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D9E1F2"/>
        <bgColor rgb="FF000000"/>
      </patternFill>
    </fill>
    <fill>
      <patternFill patternType="solid">
        <fgColor theme="2"/>
        <bgColor indexed="64"/>
      </patternFill>
    </fill>
    <fill>
      <patternFill patternType="solid">
        <fgColor rgb="FFB4C6E7"/>
        <bgColor rgb="FF000000"/>
      </patternFill>
    </fill>
    <fill>
      <patternFill patternType="solid">
        <fgColor rgb="FFFFFFFF"/>
        <bgColor rgb="FF000000"/>
      </patternFill>
    </fill>
  </fills>
  <borders count="8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right style="medium">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style="thin">
        <color indexed="64"/>
      </left>
      <right/>
      <top style="medium">
        <color indexed="64"/>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auto="1"/>
      </right>
      <top style="medium">
        <color auto="1"/>
      </top>
      <bottom/>
      <diagonal/>
    </border>
    <border>
      <left style="thin">
        <color auto="1"/>
      </left>
      <right style="thin">
        <color auto="1"/>
      </right>
      <top/>
      <bottom style="medium">
        <color auto="1"/>
      </bottom>
      <diagonal/>
    </border>
    <border>
      <left style="medium">
        <color indexed="64"/>
      </left>
      <right style="thin">
        <color indexed="64"/>
      </right>
      <top/>
      <bottom style="medium">
        <color indexed="64"/>
      </bottom>
      <diagonal/>
    </border>
    <border>
      <left style="medium">
        <color auto="1"/>
      </left>
      <right/>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indexed="64"/>
      </left>
      <right style="thin">
        <color auto="1"/>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auto="1"/>
      </right>
      <top style="thin">
        <color indexed="64"/>
      </top>
      <bottom style="thin">
        <color auto="1"/>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n">
        <color auto="1"/>
      </right>
      <top style="thick">
        <color auto="1"/>
      </top>
      <bottom style="medium">
        <color indexed="64"/>
      </bottom>
      <diagonal/>
    </border>
    <border>
      <left style="thin">
        <color auto="1"/>
      </left>
      <right style="thin">
        <color auto="1"/>
      </right>
      <top style="thick">
        <color auto="1"/>
      </top>
      <bottom style="medium">
        <color indexed="64"/>
      </bottom>
      <diagonal/>
    </border>
    <border>
      <left style="thin">
        <color auto="1"/>
      </left>
      <right style="medium">
        <color indexed="64"/>
      </right>
      <top style="thick">
        <color auto="1"/>
      </top>
      <bottom style="medium">
        <color indexed="64"/>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medium">
        <color auto="1"/>
      </bottom>
      <diagonal/>
    </border>
    <border>
      <left/>
      <right style="thin">
        <color auto="1"/>
      </right>
      <top style="medium">
        <color auto="1"/>
      </top>
      <bottom style="medium">
        <color auto="1"/>
      </bottom>
      <diagonal/>
    </border>
    <border>
      <left style="thin">
        <color indexed="64"/>
      </left>
      <right/>
      <top style="medium">
        <color indexed="64"/>
      </top>
      <bottom style="medium">
        <color indexed="64"/>
      </bottom>
      <diagonal/>
    </border>
  </borders>
  <cellStyleXfs count="6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4" borderId="0" applyNumberFormat="0" applyBorder="0" applyAlignment="0" applyProtection="0"/>
    <xf numFmtId="0" fontId="9" fillId="16" borderId="1" applyNumberFormat="0" applyAlignment="0" applyProtection="0"/>
    <xf numFmtId="0" fontId="10" fillId="17" borderId="2" applyNumberFormat="0" applyAlignment="0" applyProtection="0"/>
    <xf numFmtId="0" fontId="11" fillId="0" borderId="3" applyNumberFormat="0" applyFill="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2" fillId="7" borderId="1" applyNumberFormat="0" applyAlignment="0" applyProtection="0"/>
    <xf numFmtId="0" fontId="13" fillId="3" borderId="0" applyNumberFormat="0" applyBorder="0" applyAlignment="0" applyProtection="0"/>
    <xf numFmtId="164" fontId="6" fillId="0" borderId="0" applyFont="0" applyFill="0" applyBorder="0" applyAlignment="0" applyProtection="0"/>
    <xf numFmtId="0" fontId="14" fillId="22" borderId="0" applyNumberFormat="0" applyBorder="0" applyAlignment="0" applyProtection="0"/>
    <xf numFmtId="0" fontId="23" fillId="0" borderId="0"/>
    <xf numFmtId="0" fontId="23" fillId="23" borderId="4" applyNumberFormat="0" applyAlignment="0" applyProtection="0"/>
    <xf numFmtId="9" fontId="23" fillId="0" borderId="0" applyFont="0" applyFill="0" applyBorder="0" applyAlignment="0" applyProtection="0"/>
    <xf numFmtId="0" fontId="15" fillId="16"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2"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8" fillId="0" borderId="9" applyNumberFormat="0" applyFill="0" applyAlignment="0" applyProtection="0"/>
    <xf numFmtId="167" fontId="23" fillId="0" borderId="0" applyFill="0" applyBorder="0" applyAlignment="0" applyProtection="0"/>
    <xf numFmtId="167" fontId="23" fillId="0" borderId="0" applyFill="0" applyBorder="0" applyAlignment="0" applyProtection="0"/>
    <xf numFmtId="0" fontId="23" fillId="0" borderId="0"/>
    <xf numFmtId="165" fontId="23" fillId="0" borderId="0" applyFont="0" applyFill="0" applyBorder="0" applyAlignment="0" applyProtection="0"/>
    <xf numFmtId="0" fontId="24" fillId="0" borderId="0"/>
    <xf numFmtId="166" fontId="24" fillId="0" borderId="0"/>
    <xf numFmtId="9" fontId="23" fillId="0" borderId="0" applyFont="0" applyFill="0" applyBorder="0" applyAlignment="0" applyProtection="0"/>
    <xf numFmtId="0" fontId="5" fillId="0" borderId="0"/>
    <xf numFmtId="0" fontId="4" fillId="0" borderId="0"/>
    <xf numFmtId="166" fontId="24" fillId="0" borderId="0"/>
    <xf numFmtId="0" fontId="3" fillId="0" borderId="0"/>
    <xf numFmtId="43" fontId="3" fillId="0" borderId="0" applyFont="0" applyFill="0" applyBorder="0" applyAlignment="0" applyProtection="0"/>
    <xf numFmtId="173" fontId="23" fillId="0" borderId="0"/>
    <xf numFmtId="164" fontId="23" fillId="0" borderId="0" applyFont="0" applyFill="0" applyBorder="0" applyAlignment="0" applyProtection="0"/>
    <xf numFmtId="0" fontId="2" fillId="0" borderId="0"/>
    <xf numFmtId="43" fontId="23" fillId="0" borderId="0" applyFont="0" applyFill="0" applyBorder="0" applyAlignment="0" applyProtection="0"/>
    <xf numFmtId="173" fontId="23" fillId="0" borderId="0"/>
    <xf numFmtId="0" fontId="1" fillId="0" borderId="0"/>
  </cellStyleXfs>
  <cellXfs count="477">
    <xf numFmtId="0" fontId="0" fillId="0" borderId="0" xfId="0"/>
    <xf numFmtId="0" fontId="26" fillId="0" borderId="0" xfId="50" applyFont="1"/>
    <xf numFmtId="0" fontId="25" fillId="0" borderId="19" xfId="50" applyFont="1" applyBorder="1" applyAlignment="1" applyProtection="1">
      <alignment horizontal="center" vertical="center"/>
    </xf>
    <xf numFmtId="0" fontId="26" fillId="0" borderId="0" xfId="50" applyFont="1" applyAlignment="1" applyProtection="1">
      <alignment vertical="center"/>
    </xf>
    <xf numFmtId="166" fontId="26" fillId="0" borderId="33" xfId="51" applyFont="1" applyBorder="1" applyAlignment="1" applyProtection="1">
      <alignment vertical="center"/>
    </xf>
    <xf numFmtId="166" fontId="26" fillId="0" borderId="0" xfId="50" applyNumberFormat="1" applyFont="1" applyAlignment="1" applyProtection="1">
      <alignment vertical="center"/>
    </xf>
    <xf numFmtId="169" fontId="26" fillId="0" borderId="0" xfId="50" applyNumberFormat="1" applyFont="1" applyAlignment="1" applyProtection="1">
      <alignment vertical="center"/>
    </xf>
    <xf numFmtId="0" fontId="26" fillId="0" borderId="34" xfId="50" applyFont="1" applyBorder="1" applyAlignment="1">
      <alignment horizontal="center"/>
    </xf>
    <xf numFmtId="10" fontId="26" fillId="0" borderId="32" xfId="35" applyNumberFormat="1" applyFont="1" applyBorder="1" applyAlignment="1" applyProtection="1">
      <alignment horizontal="center" vertical="center"/>
    </xf>
    <xf numFmtId="170" fontId="26" fillId="0" borderId="22" xfId="51" applyNumberFormat="1" applyFont="1" applyBorder="1" applyAlignment="1" applyProtection="1">
      <alignment vertical="center"/>
    </xf>
    <xf numFmtId="0" fontId="26" fillId="0" borderId="0" xfId="50" applyFont="1" applyBorder="1" applyAlignment="1" applyProtection="1">
      <alignment vertical="center"/>
    </xf>
    <xf numFmtId="0" fontId="26" fillId="0" borderId="0" xfId="50" applyFont="1" applyBorder="1"/>
    <xf numFmtId="170" fontId="26" fillId="0" borderId="28" xfId="51" applyNumberFormat="1" applyFont="1" applyBorder="1" applyAlignment="1" applyProtection="1">
      <alignment vertical="center"/>
    </xf>
    <xf numFmtId="0" fontId="26" fillId="0" borderId="37" xfId="50" applyFont="1" applyBorder="1" applyAlignment="1">
      <alignment horizontal="center"/>
    </xf>
    <xf numFmtId="10" fontId="26" fillId="0" borderId="31" xfId="35" applyNumberFormat="1" applyFont="1" applyBorder="1" applyAlignment="1" applyProtection="1">
      <alignment horizontal="center" vertical="center"/>
    </xf>
    <xf numFmtId="170" fontId="26" fillId="0" borderId="27" xfId="51" applyNumberFormat="1" applyFont="1" applyBorder="1" applyAlignment="1" applyProtection="1">
      <alignment vertical="center"/>
    </xf>
    <xf numFmtId="44" fontId="26" fillId="0" borderId="38" xfId="50" applyNumberFormat="1" applyFont="1" applyBorder="1" applyAlignment="1" applyProtection="1">
      <alignment horizontal="center" vertical="center"/>
    </xf>
    <xf numFmtId="0" fontId="26" fillId="0" borderId="31" xfId="50" applyNumberFormat="1" applyFont="1" applyBorder="1" applyAlignment="1" applyProtection="1">
      <alignment horizontal="center" vertical="center"/>
    </xf>
    <xf numFmtId="166" fontId="26" fillId="0" borderId="39" xfId="51" applyFont="1" applyBorder="1" applyAlignment="1" applyProtection="1">
      <alignment vertical="center"/>
    </xf>
    <xf numFmtId="44" fontId="26" fillId="0" borderId="16" xfId="50" applyNumberFormat="1" applyFont="1" applyBorder="1" applyAlignment="1" applyProtection="1">
      <alignment horizontal="center" vertical="center"/>
    </xf>
    <xf numFmtId="0" fontId="26" fillId="0" borderId="32" xfId="50" applyNumberFormat="1" applyFont="1" applyBorder="1" applyAlignment="1" applyProtection="1">
      <alignment horizontal="center" vertical="center"/>
    </xf>
    <xf numFmtId="0" fontId="25" fillId="33" borderId="25" xfId="50" applyFont="1" applyFill="1" applyBorder="1" applyAlignment="1" applyProtection="1">
      <alignment horizontal="center" vertical="center"/>
    </xf>
    <xf numFmtId="10" fontId="25" fillId="33" borderId="38" xfId="50" applyNumberFormat="1" applyFont="1" applyFill="1" applyBorder="1" applyAlignment="1" applyProtection="1">
      <alignment horizontal="center" vertical="center"/>
    </xf>
    <xf numFmtId="170" fontId="25" fillId="33" borderId="39" xfId="50" applyNumberFormat="1" applyFont="1" applyFill="1" applyBorder="1" applyAlignment="1" applyProtection="1">
      <alignment horizontal="right" vertical="center"/>
    </xf>
    <xf numFmtId="0" fontId="25" fillId="33" borderId="21" xfId="50" applyFont="1" applyFill="1" applyBorder="1" applyAlignment="1" applyProtection="1">
      <alignment horizontal="center" vertical="center"/>
    </xf>
    <xf numFmtId="10" fontId="25" fillId="33" borderId="16" xfId="50" applyNumberFormat="1" applyFont="1" applyFill="1" applyBorder="1" applyAlignment="1" applyProtection="1">
      <alignment horizontal="center" vertical="center"/>
    </xf>
    <xf numFmtId="170" fontId="25" fillId="33" borderId="33" xfId="50" applyNumberFormat="1" applyFont="1" applyFill="1" applyBorder="1" applyAlignment="1" applyProtection="1">
      <alignment horizontal="right" vertical="center"/>
    </xf>
    <xf numFmtId="0" fontId="25" fillId="31" borderId="26" xfId="50" applyFont="1" applyFill="1" applyBorder="1" applyAlignment="1" applyProtection="1">
      <alignment horizontal="left" vertical="center"/>
    </xf>
    <xf numFmtId="0" fontId="25" fillId="31" borderId="27" xfId="50" applyFont="1" applyFill="1" applyBorder="1" applyAlignment="1" applyProtection="1">
      <alignment horizontal="left" vertical="center"/>
    </xf>
    <xf numFmtId="0" fontId="26" fillId="34" borderId="0" xfId="50" applyFont="1" applyFill="1" applyAlignment="1" applyProtection="1">
      <alignment vertical="center"/>
    </xf>
    <xf numFmtId="170" fontId="26" fillId="0" borderId="39" xfId="51" applyNumberFormat="1" applyFont="1" applyBorder="1" applyAlignment="1" applyProtection="1">
      <alignment vertical="center"/>
    </xf>
    <xf numFmtId="170" fontId="26" fillId="0" borderId="33" xfId="51" applyNumberFormat="1" applyFont="1" applyBorder="1" applyAlignment="1" applyProtection="1">
      <alignment vertical="center"/>
    </xf>
    <xf numFmtId="170" fontId="26" fillId="0" borderId="40" xfId="51" applyNumberFormat="1" applyFont="1" applyBorder="1" applyAlignment="1" applyProtection="1">
      <alignment vertical="center"/>
    </xf>
    <xf numFmtId="10" fontId="25" fillId="32" borderId="30" xfId="50" applyNumberFormat="1" applyFont="1" applyFill="1" applyBorder="1" applyAlignment="1" applyProtection="1">
      <alignment horizontal="center" vertical="center"/>
    </xf>
    <xf numFmtId="170" fontId="25" fillId="32" borderId="40" xfId="50" applyNumberFormat="1" applyFont="1" applyFill="1" applyBorder="1" applyAlignment="1" applyProtection="1">
      <alignment horizontal="right" vertical="center"/>
    </xf>
    <xf numFmtId="1" fontId="26" fillId="0" borderId="38" xfId="50" applyNumberFormat="1" applyFont="1" applyBorder="1" applyAlignment="1" applyProtection="1">
      <alignment horizontal="center" vertical="center"/>
    </xf>
    <xf numFmtId="10" fontId="25" fillId="0" borderId="36" xfId="35" applyNumberFormat="1" applyFont="1" applyBorder="1" applyAlignment="1" applyProtection="1">
      <alignment horizontal="center" vertical="center"/>
    </xf>
    <xf numFmtId="170" fontId="25" fillId="0" borderId="40" xfId="51" applyNumberFormat="1" applyFont="1" applyBorder="1" applyAlignment="1" applyProtection="1">
      <alignment vertical="center"/>
    </xf>
    <xf numFmtId="0" fontId="26" fillId="25" borderId="25" xfId="50" applyFont="1" applyFill="1" applyBorder="1"/>
    <xf numFmtId="0" fontId="25" fillId="32" borderId="26" xfId="50" applyFont="1" applyFill="1" applyBorder="1" applyAlignment="1" applyProtection="1">
      <alignment vertical="center"/>
    </xf>
    <xf numFmtId="0" fontId="25" fillId="32" borderId="38" xfId="50" applyFont="1" applyFill="1" applyBorder="1" applyAlignment="1" applyProtection="1">
      <alignment vertical="center"/>
    </xf>
    <xf numFmtId="166" fontId="25" fillId="32" borderId="39" xfId="31" applyNumberFormat="1" applyFont="1" applyFill="1" applyBorder="1" applyAlignment="1" applyProtection="1">
      <alignment vertical="center"/>
    </xf>
    <xf numFmtId="0" fontId="26" fillId="25" borderId="21" xfId="50" applyFont="1" applyFill="1" applyBorder="1"/>
    <xf numFmtId="0" fontId="25" fillId="32" borderId="0" xfId="50" applyFont="1" applyFill="1" applyBorder="1" applyAlignment="1" applyProtection="1">
      <alignment vertical="center"/>
    </xf>
    <xf numFmtId="1" fontId="27" fillId="32" borderId="16" xfId="50" applyNumberFormat="1" applyFont="1" applyFill="1" applyBorder="1" applyAlignment="1" applyProtection="1">
      <alignment vertical="center"/>
    </xf>
    <xf numFmtId="8" fontId="25" fillId="32" borderId="33" xfId="31" applyNumberFormat="1" applyFont="1" applyFill="1" applyBorder="1" applyAlignment="1" applyProtection="1">
      <alignment vertical="center"/>
    </xf>
    <xf numFmtId="0" fontId="26" fillId="0" borderId="21" xfId="50" applyFont="1" applyFill="1" applyBorder="1"/>
    <xf numFmtId="0" fontId="25" fillId="0" borderId="0" xfId="50" applyFont="1" applyFill="1" applyBorder="1" applyAlignment="1" applyProtection="1">
      <alignment vertical="center"/>
    </xf>
    <xf numFmtId="1" fontId="27" fillId="0" borderId="16" xfId="50" applyNumberFormat="1" applyFont="1" applyFill="1" applyBorder="1" applyAlignment="1" applyProtection="1">
      <alignment vertical="center"/>
    </xf>
    <xf numFmtId="171" fontId="25" fillId="0" borderId="33" xfId="31" applyNumberFormat="1" applyFont="1" applyFill="1" applyBorder="1" applyAlignment="1" applyProtection="1">
      <alignment horizontal="center" vertical="center"/>
    </xf>
    <xf numFmtId="0" fontId="25" fillId="36" borderId="21" xfId="50" applyFont="1" applyFill="1" applyBorder="1" applyAlignment="1" applyProtection="1">
      <alignment vertical="center"/>
    </xf>
    <xf numFmtId="3" fontId="25" fillId="36" borderId="16" xfId="35" applyNumberFormat="1" applyFont="1" applyFill="1" applyBorder="1" applyAlignment="1" applyProtection="1">
      <alignment vertical="center"/>
    </xf>
    <xf numFmtId="8" fontId="25" fillId="37" borderId="33" xfId="31" applyNumberFormat="1" applyFont="1" applyFill="1" applyBorder="1" applyAlignment="1" applyProtection="1">
      <alignment vertical="center"/>
    </xf>
    <xf numFmtId="0" fontId="26" fillId="38" borderId="0" xfId="50" applyFont="1" applyFill="1" applyAlignment="1" applyProtection="1">
      <alignment vertical="center"/>
    </xf>
    <xf numFmtId="3" fontId="25" fillId="36" borderId="43" xfId="35" applyNumberFormat="1" applyFont="1" applyFill="1" applyBorder="1" applyAlignment="1" applyProtection="1">
      <alignment vertical="center"/>
    </xf>
    <xf numFmtId="8" fontId="25" fillId="36" borderId="44" xfId="31" applyNumberFormat="1" applyFont="1" applyFill="1" applyBorder="1" applyAlignment="1" applyProtection="1">
      <alignment vertical="center"/>
    </xf>
    <xf numFmtId="0" fontId="28" fillId="0" borderId="0" xfId="50" applyFont="1"/>
    <xf numFmtId="0" fontId="30" fillId="0" borderId="0" xfId="0" applyFont="1" applyAlignment="1" applyProtection="1">
      <alignment vertical="center"/>
    </xf>
    <xf numFmtId="0" fontId="30" fillId="0" borderId="0" xfId="0" applyFont="1" applyAlignment="1" applyProtection="1">
      <alignment horizontal="center" vertical="center" wrapText="1"/>
    </xf>
    <xf numFmtId="44" fontId="30" fillId="0" borderId="0" xfId="0" applyNumberFormat="1" applyFont="1" applyAlignment="1" applyProtection="1">
      <alignment vertical="center"/>
    </xf>
    <xf numFmtId="43" fontId="30" fillId="0" borderId="0" xfId="0" applyNumberFormat="1" applyFont="1" applyAlignment="1" applyProtection="1">
      <alignment vertical="center"/>
    </xf>
    <xf numFmtId="167" fontId="25" fillId="0" borderId="0" xfId="46" applyFont="1" applyBorder="1" applyAlignment="1" applyProtection="1">
      <alignment horizontal="center" vertical="center" wrapText="1"/>
    </xf>
    <xf numFmtId="0" fontId="26" fillId="0" borderId="0" xfId="0" applyFont="1"/>
    <xf numFmtId="0" fontId="26" fillId="0" borderId="21" xfId="0" applyFont="1" applyBorder="1" applyAlignment="1">
      <alignment horizontal="center"/>
    </xf>
    <xf numFmtId="0" fontId="26" fillId="0" borderId="32" xfId="0" applyFont="1" applyBorder="1" applyAlignment="1" applyProtection="1">
      <alignment horizontal="center" vertical="center"/>
    </xf>
    <xf numFmtId="10" fontId="26" fillId="0" borderId="32" xfId="0" applyNumberFormat="1" applyFont="1" applyBorder="1" applyAlignment="1" applyProtection="1">
      <alignment horizontal="center" vertical="center"/>
    </xf>
    <xf numFmtId="169" fontId="26" fillId="0" borderId="0" xfId="0" applyNumberFormat="1" applyFont="1" applyAlignment="1" applyProtection="1">
      <alignment vertical="center"/>
    </xf>
    <xf numFmtId="0" fontId="26" fillId="0" borderId="34" xfId="0" applyFont="1" applyBorder="1" applyAlignment="1">
      <alignment horizontal="center"/>
    </xf>
    <xf numFmtId="10" fontId="26" fillId="0" borderId="32" xfId="52" applyNumberFormat="1" applyFont="1" applyBorder="1" applyAlignment="1" applyProtection="1">
      <alignment horizontal="center" vertical="center"/>
    </xf>
    <xf numFmtId="0" fontId="26" fillId="0" borderId="35" xfId="0" applyFont="1" applyBorder="1" applyAlignment="1">
      <alignment horizontal="center"/>
    </xf>
    <xf numFmtId="10" fontId="26" fillId="0" borderId="36" xfId="52" applyNumberFormat="1" applyFont="1" applyBorder="1" applyAlignment="1" applyProtection="1">
      <alignment horizontal="center" vertical="center"/>
    </xf>
    <xf numFmtId="0" fontId="26" fillId="0" borderId="21" xfId="0" applyFont="1" applyBorder="1"/>
    <xf numFmtId="0" fontId="26" fillId="0" borderId="37" xfId="0" applyFont="1" applyBorder="1" applyAlignment="1">
      <alignment horizontal="center"/>
    </xf>
    <xf numFmtId="10" fontId="26" fillId="0" borderId="31" xfId="52" applyNumberFormat="1" applyFont="1" applyBorder="1" applyAlignment="1" applyProtection="1">
      <alignment horizontal="center" vertical="center"/>
    </xf>
    <xf numFmtId="0" fontId="26" fillId="0" borderId="0" xfId="0" applyFont="1" applyBorder="1" applyAlignment="1" applyProtection="1">
      <alignment vertical="center"/>
    </xf>
    <xf numFmtId="44" fontId="26" fillId="0" borderId="16" xfId="0" applyNumberFormat="1" applyFont="1" applyBorder="1" applyAlignment="1" applyProtection="1">
      <alignment horizontal="center" vertical="center"/>
    </xf>
    <xf numFmtId="0" fontId="26" fillId="34" borderId="0" xfId="0" applyFont="1" applyFill="1" applyAlignment="1" applyProtection="1">
      <alignment vertical="center"/>
    </xf>
    <xf numFmtId="1" fontId="26" fillId="0" borderId="16" xfId="0" applyNumberFormat="1" applyFont="1" applyBorder="1" applyAlignment="1" applyProtection="1">
      <alignment horizontal="center" vertical="center"/>
    </xf>
    <xf numFmtId="3" fontId="26" fillId="0" borderId="16" xfId="52" applyNumberFormat="1" applyFont="1" applyBorder="1" applyAlignment="1" applyProtection="1">
      <alignment horizontal="center" vertical="center"/>
    </xf>
    <xf numFmtId="44" fontId="26" fillId="0" borderId="16" xfId="50" applyNumberFormat="1" applyFont="1" applyFill="1" applyBorder="1" applyAlignment="1" applyProtection="1">
      <alignment horizontal="center" vertical="center"/>
    </xf>
    <xf numFmtId="10" fontId="26" fillId="0" borderId="31" xfId="35" applyNumberFormat="1" applyFont="1" applyFill="1" applyBorder="1" applyAlignment="1" applyProtection="1">
      <alignment horizontal="center" vertical="center"/>
    </xf>
    <xf numFmtId="10" fontId="26" fillId="0" borderId="32" xfId="35" applyNumberFormat="1" applyFont="1" applyFill="1" applyBorder="1" applyAlignment="1" applyProtection="1">
      <alignment horizontal="center" vertical="center"/>
    </xf>
    <xf numFmtId="10" fontId="26" fillId="0" borderId="36" xfId="35" applyNumberFormat="1" applyFont="1" applyFill="1" applyBorder="1" applyAlignment="1" applyProtection="1">
      <alignment horizontal="center" vertical="center"/>
    </xf>
    <xf numFmtId="0" fontId="26" fillId="0" borderId="0" xfId="50" applyFont="1" applyBorder="1" applyAlignment="1" applyProtection="1">
      <alignment vertical="center"/>
    </xf>
    <xf numFmtId="0" fontId="25" fillId="0" borderId="42" xfId="0" applyFont="1" applyBorder="1" applyAlignment="1" applyProtection="1">
      <alignment horizontal="center" vertical="center" wrapText="1"/>
    </xf>
    <xf numFmtId="44" fontId="26" fillId="0" borderId="26" xfId="50" applyNumberFormat="1" applyFont="1" applyBorder="1" applyAlignment="1" applyProtection="1">
      <alignment vertical="center"/>
    </xf>
    <xf numFmtId="43" fontId="29" fillId="0" borderId="0" xfId="0" applyNumberFormat="1" applyFont="1" applyAlignment="1" applyProtection="1">
      <alignment vertical="center"/>
    </xf>
    <xf numFmtId="44" fontId="29" fillId="0" borderId="0" xfId="0" applyNumberFormat="1" applyFont="1" applyAlignment="1" applyProtection="1">
      <alignment vertical="center"/>
    </xf>
    <xf numFmtId="0" fontId="29" fillId="0" borderId="0" xfId="0" applyFont="1" applyAlignment="1" applyProtection="1">
      <alignment vertical="center"/>
    </xf>
    <xf numFmtId="44" fontId="33" fillId="0" borderId="0" xfId="0" applyNumberFormat="1" applyFont="1" applyAlignment="1" applyProtection="1">
      <alignment vertical="center"/>
    </xf>
    <xf numFmtId="0" fontId="33" fillId="0" borderId="0" xfId="0" applyFont="1" applyAlignment="1" applyProtection="1">
      <alignment vertical="center"/>
    </xf>
    <xf numFmtId="172" fontId="30" fillId="0" borderId="0" xfId="0" applyNumberFormat="1" applyFont="1" applyAlignment="1" applyProtection="1">
      <alignment vertical="center"/>
    </xf>
    <xf numFmtId="172" fontId="30" fillId="0" borderId="0" xfId="0" applyNumberFormat="1" applyFont="1" applyAlignment="1" applyProtection="1">
      <alignment horizontal="center" vertical="center" wrapText="1"/>
    </xf>
    <xf numFmtId="172" fontId="29" fillId="0" borderId="0" xfId="0" applyNumberFormat="1" applyFont="1" applyAlignment="1" applyProtection="1">
      <alignment vertical="center"/>
    </xf>
    <xf numFmtId="172" fontId="33" fillId="0" borderId="0" xfId="0" applyNumberFormat="1" applyFont="1" applyAlignment="1" applyProtection="1">
      <alignment vertical="center"/>
    </xf>
    <xf numFmtId="167" fontId="33" fillId="0" borderId="0" xfId="46" applyFont="1" applyBorder="1" applyAlignment="1" applyProtection="1">
      <alignment vertical="center"/>
    </xf>
    <xf numFmtId="0" fontId="37" fillId="0" borderId="0" xfId="0" applyFont="1" applyAlignment="1" applyProtection="1">
      <alignment vertical="center"/>
    </xf>
    <xf numFmtId="0" fontId="39" fillId="0" borderId="0" xfId="50" applyFont="1" applyFill="1" applyBorder="1" applyAlignment="1">
      <alignment vertical="center"/>
    </xf>
    <xf numFmtId="0" fontId="38" fillId="0" borderId="0" xfId="0" applyFont="1" applyFill="1" applyBorder="1" applyAlignment="1">
      <alignment horizontal="center" wrapText="1"/>
    </xf>
    <xf numFmtId="0" fontId="29" fillId="39" borderId="0" xfId="50" applyFont="1" applyFill="1" applyBorder="1" applyAlignment="1" applyProtection="1">
      <alignment horizontal="center" vertical="center"/>
    </xf>
    <xf numFmtId="0" fontId="23" fillId="0" borderId="0" xfId="0" applyFont="1" applyFill="1" applyBorder="1"/>
    <xf numFmtId="0" fontId="23" fillId="0" borderId="0" xfId="0" applyFont="1" applyFill="1" applyBorder="1" applyAlignment="1">
      <alignment horizontal="left" vertical="center" wrapText="1"/>
    </xf>
    <xf numFmtId="0" fontId="26" fillId="0" borderId="0" xfId="50" applyFont="1" applyBorder="1" applyAlignment="1" applyProtection="1">
      <alignment vertical="center"/>
    </xf>
    <xf numFmtId="0" fontId="29" fillId="0" borderId="0" xfId="0" applyFont="1" applyBorder="1" applyAlignment="1" applyProtection="1">
      <alignment horizontal="center" vertical="center" wrapText="1"/>
    </xf>
    <xf numFmtId="0" fontId="31" fillId="0" borderId="0" xfId="33" applyFont="1" applyBorder="1" applyAlignment="1">
      <alignment horizontal="center" vertical="center" wrapText="1"/>
    </xf>
    <xf numFmtId="174" fontId="30" fillId="0" borderId="0" xfId="46" applyNumberFormat="1" applyFont="1" applyBorder="1" applyAlignment="1" applyProtection="1">
      <alignment vertical="center"/>
    </xf>
    <xf numFmtId="174" fontId="33" fillId="42" borderId="0" xfId="0" applyNumberFormat="1" applyFont="1" applyFill="1" applyBorder="1" applyAlignment="1" applyProtection="1">
      <alignment vertical="center"/>
    </xf>
    <xf numFmtId="175" fontId="29" fillId="0" borderId="0" xfId="0" applyNumberFormat="1" applyFont="1" applyBorder="1" applyAlignment="1" applyProtection="1">
      <alignment horizontal="center" vertical="center" wrapText="1"/>
    </xf>
    <xf numFmtId="175" fontId="29" fillId="39" borderId="0" xfId="50" applyNumberFormat="1" applyFont="1" applyFill="1" applyBorder="1" applyAlignment="1" applyProtection="1">
      <alignment horizontal="center" vertical="center"/>
    </xf>
    <xf numFmtId="175" fontId="31" fillId="0" borderId="0" xfId="33" applyNumberFormat="1" applyFont="1" applyBorder="1" applyAlignment="1">
      <alignment horizontal="center" vertical="center" wrapText="1"/>
    </xf>
    <xf numFmtId="175" fontId="25" fillId="0" borderId="0" xfId="46" applyNumberFormat="1" applyFont="1" applyBorder="1" applyAlignment="1" applyProtection="1">
      <alignment horizontal="center" vertical="center" wrapText="1"/>
    </xf>
    <xf numFmtId="175" fontId="30" fillId="0" borderId="0" xfId="46" applyNumberFormat="1" applyFont="1" applyBorder="1" applyAlignment="1" applyProtection="1">
      <alignment vertical="center"/>
    </xf>
    <xf numFmtId="175" fontId="30" fillId="0" borderId="0" xfId="0" applyNumberFormat="1" applyFont="1" applyAlignment="1" applyProtection="1">
      <alignment vertical="center"/>
    </xf>
    <xf numFmtId="0" fontId="26" fillId="0" borderId="0" xfId="50" applyFont="1" applyBorder="1" applyAlignment="1" applyProtection="1">
      <alignment vertical="center"/>
    </xf>
    <xf numFmtId="3" fontId="30" fillId="0" borderId="67" xfId="46" applyNumberFormat="1" applyFont="1" applyBorder="1" applyAlignment="1" applyProtection="1">
      <alignment horizontal="left" vertical="center"/>
    </xf>
    <xf numFmtId="3" fontId="30" fillId="0" borderId="66" xfId="46" applyNumberFormat="1" applyFont="1" applyBorder="1" applyAlignment="1" applyProtection="1">
      <alignment horizontal="center" vertical="center"/>
    </xf>
    <xf numFmtId="174" fontId="30" fillId="0" borderId="66" xfId="46" applyNumberFormat="1" applyFont="1" applyFill="1" applyBorder="1" applyAlignment="1" applyProtection="1">
      <alignment vertical="center"/>
    </xf>
    <xf numFmtId="174" fontId="30" fillId="0" borderId="66" xfId="46" applyNumberFormat="1" applyFont="1" applyBorder="1" applyAlignment="1" applyProtection="1">
      <alignment vertical="center"/>
    </xf>
    <xf numFmtId="174" fontId="30" fillId="0" borderId="68" xfId="46" applyNumberFormat="1" applyFont="1" applyBorder="1" applyAlignment="1" applyProtection="1">
      <alignment vertical="center"/>
    </xf>
    <xf numFmtId="175" fontId="29" fillId="0" borderId="0" xfId="46" applyNumberFormat="1" applyFont="1" applyBorder="1" applyAlignment="1" applyProtection="1">
      <alignment vertical="center"/>
    </xf>
    <xf numFmtId="174" fontId="29" fillId="0" borderId="0" xfId="46" applyNumberFormat="1" applyFont="1" applyBorder="1" applyAlignment="1" applyProtection="1">
      <alignment vertical="center"/>
    </xf>
    <xf numFmtId="3" fontId="30" fillId="0" borderId="66" xfId="46" applyNumberFormat="1" applyFont="1" applyBorder="1" applyAlignment="1" applyProtection="1">
      <alignment horizontal="left" vertical="center"/>
    </xf>
    <xf numFmtId="174" fontId="29" fillId="41" borderId="66" xfId="46" applyNumberFormat="1" applyFont="1" applyFill="1" applyBorder="1" applyAlignment="1" applyProtection="1">
      <alignment vertical="center"/>
    </xf>
    <xf numFmtId="174" fontId="29" fillId="41" borderId="68" xfId="46" applyNumberFormat="1" applyFont="1" applyFill="1" applyBorder="1" applyAlignment="1" applyProtection="1">
      <alignment vertical="center"/>
    </xf>
    <xf numFmtId="3" fontId="29" fillId="41" borderId="66" xfId="46" applyNumberFormat="1" applyFont="1" applyFill="1" applyBorder="1" applyAlignment="1" applyProtection="1">
      <alignment horizontal="center" vertical="center"/>
    </xf>
    <xf numFmtId="10" fontId="26" fillId="0" borderId="29" xfId="35" applyNumberFormat="1" applyFont="1" applyBorder="1" applyAlignment="1" applyProtection="1">
      <alignment horizontal="center" vertical="center"/>
    </xf>
    <xf numFmtId="0" fontId="30" fillId="0" borderId="66" xfId="48" applyFont="1" applyFill="1" applyBorder="1" applyAlignment="1">
      <alignment horizontal="center" vertical="center"/>
    </xf>
    <xf numFmtId="10" fontId="25" fillId="32" borderId="69" xfId="0" applyNumberFormat="1" applyFont="1" applyFill="1" applyBorder="1" applyAlignment="1" applyProtection="1">
      <alignment horizontal="center" vertical="center"/>
    </xf>
    <xf numFmtId="170" fontId="25" fillId="32" borderId="68" xfId="0" applyNumberFormat="1" applyFont="1" applyFill="1" applyBorder="1" applyAlignment="1" applyProtection="1">
      <alignment horizontal="right" vertical="center"/>
    </xf>
    <xf numFmtId="0" fontId="44" fillId="0" borderId="22" xfId="0" applyFont="1" applyFill="1" applyBorder="1" applyAlignment="1">
      <alignment horizontal="justify" vertical="center" wrapText="1"/>
    </xf>
    <xf numFmtId="0" fontId="42" fillId="0" borderId="35" xfId="0" applyFont="1" applyFill="1" applyBorder="1" applyAlignment="1">
      <alignment horizontal="justify" vertical="center" wrapText="1"/>
    </xf>
    <xf numFmtId="0" fontId="42" fillId="44" borderId="35" xfId="0" applyFont="1" applyFill="1" applyBorder="1" applyAlignment="1">
      <alignment horizontal="justify" vertical="center" wrapText="1"/>
    </xf>
    <xf numFmtId="0" fontId="44" fillId="44" borderId="40" xfId="0" applyFont="1" applyFill="1" applyBorder="1" applyAlignment="1">
      <alignment horizontal="left" vertical="center" wrapText="1"/>
    </xf>
    <xf numFmtId="0" fontId="44" fillId="0" borderId="40" xfId="0" applyFont="1" applyFill="1" applyBorder="1" applyAlignment="1">
      <alignment horizontal="justify" vertical="center" wrapText="1"/>
    </xf>
    <xf numFmtId="0" fontId="42" fillId="44" borderId="12" xfId="0" applyFont="1" applyFill="1" applyBorder="1" applyAlignment="1">
      <alignment horizontal="center" vertical="center" wrapText="1"/>
    </xf>
    <xf numFmtId="0" fontId="44" fillId="44" borderId="68" xfId="0" applyFont="1" applyFill="1" applyBorder="1" applyAlignment="1">
      <alignment horizontal="justify" vertical="center" wrapText="1"/>
    </xf>
    <xf numFmtId="0" fontId="44" fillId="0" borderId="39" xfId="0" applyFont="1" applyFill="1" applyBorder="1" applyAlignment="1">
      <alignment horizontal="justify" vertical="center" wrapText="1"/>
    </xf>
    <xf numFmtId="0" fontId="42" fillId="44" borderId="68" xfId="0" applyFont="1" applyFill="1" applyBorder="1" applyAlignment="1">
      <alignment horizontal="justify" vertical="center" wrapText="1"/>
    </xf>
    <xf numFmtId="0" fontId="26" fillId="0" borderId="0" xfId="50" applyFont="1" applyBorder="1" applyAlignment="1" applyProtection="1">
      <alignment vertical="center"/>
    </xf>
    <xf numFmtId="0" fontId="26" fillId="0" borderId="0" xfId="50" applyFont="1" applyBorder="1" applyAlignment="1" applyProtection="1">
      <alignment vertical="center"/>
    </xf>
    <xf numFmtId="167" fontId="25" fillId="0" borderId="66" xfId="46" applyFont="1" applyBorder="1" applyAlignment="1" applyProtection="1">
      <alignment horizontal="center" vertical="center" wrapText="1"/>
    </xf>
    <xf numFmtId="0" fontId="25" fillId="0" borderId="66" xfId="0" applyFont="1" applyBorder="1" applyAlignment="1" applyProtection="1">
      <alignment horizontal="center" vertical="center" wrapText="1"/>
    </xf>
    <xf numFmtId="167" fontId="25" fillId="0" borderId="68" xfId="46" applyFont="1" applyBorder="1" applyAlignment="1" applyProtection="1">
      <alignment horizontal="center" vertical="center" wrapText="1"/>
    </xf>
    <xf numFmtId="3" fontId="30" fillId="0" borderId="12" xfId="46" applyNumberFormat="1" applyFont="1" applyBorder="1" applyAlignment="1" applyProtection="1">
      <alignment horizontal="left" vertical="center"/>
    </xf>
    <xf numFmtId="3" fontId="29" fillId="41" borderId="70" xfId="46" applyNumberFormat="1" applyFont="1" applyFill="1" applyBorder="1" applyAlignment="1" applyProtection="1">
      <alignment horizontal="center" vertical="center"/>
    </xf>
    <xf numFmtId="3" fontId="29" fillId="41" borderId="71" xfId="46" applyNumberFormat="1" applyFont="1" applyFill="1" applyBorder="1" applyAlignment="1" applyProtection="1">
      <alignment horizontal="center" vertical="center"/>
    </xf>
    <xf numFmtId="3" fontId="33" fillId="42" borderId="76" xfId="46" applyNumberFormat="1" applyFont="1" applyFill="1" applyBorder="1" applyAlignment="1" applyProtection="1">
      <alignment horizontal="center" vertical="center"/>
    </xf>
    <xf numFmtId="174" fontId="33" fillId="42" borderId="76" xfId="46" applyNumberFormat="1" applyFont="1" applyFill="1" applyBorder="1" applyAlignment="1" applyProtection="1">
      <alignment vertical="center"/>
    </xf>
    <xf numFmtId="174" fontId="33" fillId="42" borderId="77" xfId="0" applyNumberFormat="1" applyFont="1" applyFill="1" applyBorder="1" applyAlignment="1" applyProtection="1">
      <alignment vertical="center"/>
    </xf>
    <xf numFmtId="0" fontId="26" fillId="46" borderId="0" xfId="48" applyFont="1" applyFill="1" applyBorder="1" applyAlignment="1">
      <alignment vertical="center"/>
    </xf>
    <xf numFmtId="0" fontId="26" fillId="46" borderId="0" xfId="33" applyFont="1" applyFill="1" applyBorder="1" applyAlignment="1">
      <alignment vertical="center"/>
    </xf>
    <xf numFmtId="0" fontId="35" fillId="46" borderId="0" xfId="48" applyFont="1" applyFill="1" applyBorder="1" applyAlignment="1">
      <alignment vertical="center"/>
    </xf>
    <xf numFmtId="0" fontId="32" fillId="45" borderId="31" xfId="48" applyFont="1" applyFill="1" applyBorder="1" applyAlignment="1">
      <alignment horizontal="center" vertical="center" wrapText="1"/>
    </xf>
    <xf numFmtId="0" fontId="32" fillId="45" borderId="39" xfId="48" applyFont="1" applyFill="1" applyBorder="1" applyAlignment="1">
      <alignment horizontal="center" vertical="center" wrapText="1"/>
    </xf>
    <xf numFmtId="0" fontId="30" fillId="46" borderId="66" xfId="48" applyFont="1" applyFill="1" applyBorder="1" applyAlignment="1">
      <alignment horizontal="center" vertical="center"/>
    </xf>
    <xf numFmtId="165" fontId="30" fillId="0" borderId="66" xfId="49" applyFont="1" applyFill="1" applyBorder="1" applyAlignment="1">
      <alignment horizontal="center" vertical="center"/>
    </xf>
    <xf numFmtId="165" fontId="30" fillId="46" borderId="66" xfId="49" applyFont="1" applyFill="1" applyBorder="1" applyAlignment="1">
      <alignment horizontal="center" vertical="center"/>
    </xf>
    <xf numFmtId="0" fontId="43" fillId="0" borderId="66" xfId="56" applyFont="1" applyFill="1" applyBorder="1" applyAlignment="1">
      <alignment horizontal="center" vertical="center"/>
    </xf>
    <xf numFmtId="165" fontId="30" fillId="46" borderId="68" xfId="49" applyFont="1" applyFill="1" applyBorder="1" applyAlignment="1">
      <alignment horizontal="center" vertical="center"/>
    </xf>
    <xf numFmtId="0" fontId="29" fillId="43" borderId="29" xfId="48" applyFont="1" applyFill="1" applyBorder="1" applyAlignment="1">
      <alignment horizontal="center" vertical="center"/>
    </xf>
    <xf numFmtId="165" fontId="29" fillId="43" borderId="38" xfId="49" applyFont="1" applyFill="1" applyBorder="1" applyAlignment="1">
      <alignment horizontal="center" vertical="center"/>
    </xf>
    <xf numFmtId="0" fontId="29" fillId="43" borderId="29" xfId="48" applyFont="1" applyFill="1" applyBorder="1" applyAlignment="1">
      <alignment vertical="center"/>
    </xf>
    <xf numFmtId="165" fontId="29" fillId="43" borderId="27" xfId="49" applyFont="1" applyFill="1" applyBorder="1" applyAlignment="1">
      <alignment horizontal="center" vertical="center"/>
    </xf>
    <xf numFmtId="0" fontId="47" fillId="43" borderId="46" xfId="56" applyFont="1" applyFill="1" applyBorder="1" applyAlignment="1">
      <alignment vertical="center"/>
    </xf>
    <xf numFmtId="174" fontId="47" fillId="43" borderId="47" xfId="56" applyNumberFormat="1" applyFont="1" applyFill="1" applyBorder="1" applyAlignment="1">
      <alignment horizontal="center" vertical="center"/>
    </xf>
    <xf numFmtId="0" fontId="30" fillId="43" borderId="48" xfId="56" applyFont="1" applyFill="1" applyBorder="1" applyAlignment="1">
      <alignment vertical="center"/>
    </xf>
    <xf numFmtId="0" fontId="26" fillId="46" borderId="0" xfId="56" applyFont="1" applyFill="1" applyBorder="1" applyAlignment="1">
      <alignment vertical="center"/>
    </xf>
    <xf numFmtId="0" fontId="26" fillId="46" borderId="21" xfId="48" applyFont="1" applyFill="1" applyBorder="1" applyAlignment="1">
      <alignment vertical="center"/>
    </xf>
    <xf numFmtId="0" fontId="26" fillId="46" borderId="22" xfId="48" applyFont="1" applyFill="1" applyBorder="1" applyAlignment="1">
      <alignment vertical="center"/>
    </xf>
    <xf numFmtId="0" fontId="35" fillId="46" borderId="0" xfId="33" applyFont="1" applyFill="1" applyBorder="1" applyAlignment="1">
      <alignment vertical="center"/>
    </xf>
    <xf numFmtId="0" fontId="32" fillId="45" borderId="55" xfId="48" applyFont="1" applyFill="1" applyBorder="1" applyAlignment="1">
      <alignment horizontal="center" vertical="center" wrapText="1"/>
    </xf>
    <xf numFmtId="0" fontId="32" fillId="45" borderId="63" xfId="48" applyFont="1" applyFill="1" applyBorder="1" applyAlignment="1">
      <alignment horizontal="center" vertical="center" wrapText="1"/>
    </xf>
    <xf numFmtId="0" fontId="32" fillId="45" borderId="53" xfId="48" applyFont="1" applyFill="1" applyBorder="1" applyAlignment="1">
      <alignment horizontal="center" vertical="center" wrapText="1"/>
    </xf>
    <xf numFmtId="0" fontId="30" fillId="0" borderId="11" xfId="33" applyFont="1" applyFill="1" applyBorder="1" applyAlignment="1">
      <alignment horizontal="center" vertical="center"/>
    </xf>
    <xf numFmtId="0" fontId="30" fillId="0" borderId="14" xfId="33" applyFont="1" applyFill="1" applyBorder="1" applyAlignment="1">
      <alignment horizontal="center" vertical="center"/>
    </xf>
    <xf numFmtId="167" fontId="30" fillId="46" borderId="31" xfId="47" applyFont="1" applyFill="1" applyBorder="1" applyAlignment="1">
      <alignment horizontal="center" vertical="center"/>
    </xf>
    <xf numFmtId="0" fontId="30" fillId="0" borderId="31" xfId="33" applyFont="1" applyFill="1" applyBorder="1" applyAlignment="1">
      <alignment horizontal="center" vertical="center"/>
    </xf>
    <xf numFmtId="0" fontId="30" fillId="46" borderId="31" xfId="33" applyFont="1" applyFill="1" applyBorder="1" applyAlignment="1">
      <alignment horizontal="center" vertical="center"/>
    </xf>
    <xf numFmtId="0" fontId="30" fillId="0" borderId="38" xfId="33" applyFont="1" applyFill="1" applyBorder="1" applyAlignment="1">
      <alignment horizontal="center" vertical="center"/>
    </xf>
    <xf numFmtId="167" fontId="30" fillId="46" borderId="39" xfId="47" applyFont="1" applyFill="1" applyBorder="1" applyAlignment="1">
      <alignment horizontal="center" vertical="center"/>
    </xf>
    <xf numFmtId="4" fontId="29" fillId="43" borderId="54" xfId="33" applyNumberFormat="1" applyFont="1" applyFill="1" applyBorder="1" applyAlignment="1">
      <alignment vertical="center"/>
    </xf>
    <xf numFmtId="165" fontId="29" fillId="43" borderId="63" xfId="49" applyFont="1" applyFill="1" applyBorder="1" applyAlignment="1">
      <alignment horizontal="center" vertical="center"/>
    </xf>
    <xf numFmtId="4" fontId="29" fillId="43" borderId="62" xfId="33" applyNumberFormat="1" applyFont="1" applyFill="1" applyBorder="1" applyAlignment="1">
      <alignment vertical="center"/>
    </xf>
    <xf numFmtId="165" fontId="29" fillId="43" borderId="64" xfId="49" applyFont="1" applyFill="1" applyBorder="1" applyAlignment="1">
      <alignment horizontal="center" vertical="center"/>
    </xf>
    <xf numFmtId="0" fontId="26" fillId="46" borderId="0" xfId="50" applyFont="1" applyFill="1" applyBorder="1" applyAlignment="1">
      <alignment vertical="center"/>
    </xf>
    <xf numFmtId="165" fontId="30" fillId="46" borderId="31" xfId="49" applyFont="1" applyFill="1" applyBorder="1" applyAlignment="1">
      <alignment horizontal="center" vertical="center"/>
    </xf>
    <xf numFmtId="165" fontId="30" fillId="46" borderId="39" xfId="49" applyFont="1" applyFill="1" applyBorder="1" applyAlignment="1">
      <alignment horizontal="center" vertical="center"/>
    </xf>
    <xf numFmtId="8" fontId="29" fillId="43" borderId="82" xfId="48" applyNumberFormat="1" applyFont="1" applyFill="1" applyBorder="1" applyAlignment="1">
      <alignment horizontal="center" vertical="center"/>
    </xf>
    <xf numFmtId="8" fontId="29" fillId="43" borderId="81" xfId="49" applyNumberFormat="1" applyFont="1" applyFill="1" applyBorder="1" applyAlignment="1">
      <alignment horizontal="center" vertical="center"/>
    </xf>
    <xf numFmtId="8" fontId="29" fillId="43" borderId="82" xfId="48" applyNumberFormat="1" applyFont="1" applyFill="1" applyBorder="1" applyAlignment="1">
      <alignment vertical="center"/>
    </xf>
    <xf numFmtId="8" fontId="29" fillId="43" borderId="47" xfId="49" applyNumberFormat="1" applyFont="1" applyFill="1" applyBorder="1" applyAlignment="1">
      <alignment horizontal="center" vertical="center"/>
    </xf>
    <xf numFmtId="43" fontId="43" fillId="0" borderId="66" xfId="57" applyFont="1" applyFill="1" applyBorder="1" applyAlignment="1">
      <alignment horizontal="center" vertical="center"/>
    </xf>
    <xf numFmtId="0" fontId="43" fillId="0" borderId="31" xfId="56" applyFont="1" applyFill="1" applyBorder="1" applyAlignment="1">
      <alignment horizontal="center" vertical="center"/>
    </xf>
    <xf numFmtId="43" fontId="43" fillId="0" borderId="31" xfId="57" applyFont="1" applyFill="1" applyBorder="1" applyAlignment="1">
      <alignment horizontal="center" vertical="center"/>
    </xf>
    <xf numFmtId="0" fontId="29" fillId="43" borderId="54" xfId="48" applyFont="1" applyFill="1" applyBorder="1" applyAlignment="1">
      <alignment horizontal="center" vertical="center"/>
    </xf>
    <xf numFmtId="0" fontId="29" fillId="43" borderId="54" xfId="48" applyFont="1" applyFill="1" applyBorder="1" applyAlignment="1">
      <alignment vertical="center"/>
    </xf>
    <xf numFmtId="165" fontId="29" fillId="43" borderId="63" xfId="49" quotePrefix="1" applyFont="1" applyFill="1" applyBorder="1" applyAlignment="1">
      <alignment horizontal="center" vertical="center"/>
    </xf>
    <xf numFmtId="166" fontId="26" fillId="0" borderId="33" xfId="51" quotePrefix="1" applyFont="1" applyBorder="1" applyAlignment="1" applyProtection="1">
      <alignment vertical="center"/>
    </xf>
    <xf numFmtId="1" fontId="30" fillId="0" borderId="66" xfId="49" applyNumberFormat="1" applyFont="1" applyFill="1" applyBorder="1" applyAlignment="1">
      <alignment horizontal="center" vertical="center"/>
    </xf>
    <xf numFmtId="1" fontId="43" fillId="0" borderId="66" xfId="57" applyNumberFormat="1" applyFont="1" applyFill="1" applyBorder="1" applyAlignment="1">
      <alignment horizontal="center" vertical="center"/>
    </xf>
    <xf numFmtId="0" fontId="47" fillId="0" borderId="0" xfId="56" applyFont="1" applyFill="1" applyBorder="1" applyAlignment="1">
      <alignment horizontal="right" vertical="center"/>
    </xf>
    <xf numFmtId="0" fontId="47" fillId="0" borderId="0" xfId="56" applyFont="1" applyFill="1" applyBorder="1" applyAlignment="1">
      <alignment vertical="center"/>
    </xf>
    <xf numFmtId="174" fontId="47" fillId="0" borderId="0" xfId="56" applyNumberFormat="1" applyFont="1" applyFill="1" applyBorder="1" applyAlignment="1">
      <alignment horizontal="center" vertical="center"/>
    </xf>
    <xf numFmtId="0" fontId="30" fillId="0" borderId="0" xfId="56" applyFont="1" applyFill="1" applyBorder="1" applyAlignment="1">
      <alignment vertical="center"/>
    </xf>
    <xf numFmtId="0" fontId="26" fillId="0" borderId="0" xfId="50" applyFont="1" applyFill="1" applyBorder="1" applyAlignment="1">
      <alignment vertical="center"/>
    </xf>
    <xf numFmtId="9" fontId="30" fillId="46" borderId="31" xfId="47" applyNumberFormat="1" applyFont="1" applyFill="1" applyBorder="1" applyAlignment="1">
      <alignment horizontal="center" vertical="center"/>
    </xf>
    <xf numFmtId="1" fontId="30" fillId="46" borderId="66" xfId="49" applyNumberFormat="1" applyFont="1" applyFill="1" applyBorder="1" applyAlignment="1">
      <alignment horizontal="center" vertical="center"/>
    </xf>
    <xf numFmtId="0" fontId="30" fillId="46" borderId="31" xfId="48" applyFont="1" applyFill="1" applyBorder="1" applyAlignment="1">
      <alignment horizontal="center" vertical="center"/>
    </xf>
    <xf numFmtId="3" fontId="30" fillId="0" borderId="0" xfId="0" applyNumberFormat="1" applyFont="1" applyAlignment="1" applyProtection="1">
      <alignment vertical="center"/>
    </xf>
    <xf numFmtId="0" fontId="42" fillId="0" borderId="35"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37" xfId="0" applyFont="1" applyFill="1" applyBorder="1" applyAlignment="1">
      <alignment horizontal="center" vertical="center" wrapText="1"/>
    </xf>
    <xf numFmtId="0" fontId="44" fillId="0" borderId="68" xfId="0" applyFont="1" applyFill="1" applyBorder="1" applyAlignment="1">
      <alignment horizontal="left" vertical="center" wrapText="1"/>
    </xf>
    <xf numFmtId="0" fontId="44" fillId="0" borderId="39" xfId="0" applyFont="1" applyFill="1" applyBorder="1" applyAlignment="1">
      <alignment horizontal="left" vertical="center" wrapText="1"/>
    </xf>
    <xf numFmtId="0" fontId="44" fillId="0" borderId="40" xfId="0" applyFont="1" applyFill="1" applyBorder="1" applyAlignment="1">
      <alignment horizontal="left" vertical="center" wrapText="1"/>
    </xf>
    <xf numFmtId="0" fontId="26" fillId="0" borderId="0" xfId="50" applyFont="1" applyBorder="1" applyAlignment="1" applyProtection="1">
      <alignment vertical="center"/>
    </xf>
    <xf numFmtId="0" fontId="26" fillId="0" borderId="29" xfId="50" applyFont="1" applyBorder="1" applyAlignment="1" applyProtection="1">
      <alignment vertical="center"/>
    </xf>
    <xf numFmtId="0" fontId="42" fillId="0" borderId="65" xfId="0" applyFont="1" applyFill="1" applyBorder="1" applyAlignment="1">
      <alignment horizontal="center" vertical="center" wrapText="1"/>
    </xf>
    <xf numFmtId="0" fontId="44" fillId="0" borderId="53" xfId="0" applyFont="1" applyFill="1" applyBorder="1" applyAlignment="1">
      <alignment horizontal="justify" vertical="center" wrapText="1"/>
    </xf>
    <xf numFmtId="0" fontId="42" fillId="0" borderId="13" xfId="0" applyFont="1" applyFill="1" applyBorder="1" applyAlignment="1">
      <alignment horizontal="center" vertical="center" wrapText="1"/>
    </xf>
    <xf numFmtId="0" fontId="46" fillId="0" borderId="56" xfId="50" applyFont="1" applyFill="1" applyBorder="1" applyAlignment="1">
      <alignment horizontal="justify" vertical="center"/>
    </xf>
    <xf numFmtId="0" fontId="25" fillId="31" borderId="12" xfId="50" applyFont="1" applyFill="1" applyBorder="1" applyAlignment="1" applyProtection="1">
      <alignment horizontal="center" vertical="center"/>
    </xf>
    <xf numFmtId="0" fontId="25" fillId="31" borderId="66" xfId="50" applyFont="1" applyFill="1" applyBorder="1" applyAlignment="1" applyProtection="1">
      <alignment horizontal="center" vertical="center"/>
    </xf>
    <xf numFmtId="166" fontId="25" fillId="31" borderId="68" xfId="51" applyFont="1" applyFill="1" applyBorder="1" applyAlignment="1" applyProtection="1">
      <alignment horizontal="center" vertical="center"/>
    </xf>
    <xf numFmtId="166" fontId="25" fillId="32" borderId="68" xfId="51" applyFont="1" applyFill="1" applyBorder="1" applyAlignment="1" applyProtection="1">
      <alignment vertical="center"/>
    </xf>
    <xf numFmtId="10" fontId="25" fillId="0" borderId="70" xfId="52" applyNumberFormat="1" applyFont="1" applyBorder="1" applyAlignment="1" applyProtection="1">
      <alignment horizontal="center" vertical="center"/>
    </xf>
    <xf numFmtId="0" fontId="26" fillId="0" borderId="12" xfId="0" applyFont="1" applyBorder="1" applyAlignment="1" applyProtection="1">
      <alignment horizontal="center" vertical="center"/>
    </xf>
    <xf numFmtId="0" fontId="26" fillId="0" borderId="69" xfId="0" applyFont="1" applyBorder="1" applyAlignment="1" applyProtection="1">
      <alignment vertical="center"/>
    </xf>
    <xf numFmtId="0" fontId="26" fillId="0" borderId="70" xfId="0" applyFont="1" applyBorder="1" applyAlignment="1" applyProtection="1">
      <alignment vertical="center"/>
    </xf>
    <xf numFmtId="10" fontId="26" fillId="0" borderId="66" xfId="52" applyNumberFormat="1" applyFont="1" applyBorder="1" applyAlignment="1" applyProtection="1">
      <alignment horizontal="center" vertical="center"/>
    </xf>
    <xf numFmtId="170" fontId="26" fillId="0" borderId="72" xfId="51" applyNumberFormat="1" applyFont="1" applyBorder="1" applyAlignment="1" applyProtection="1">
      <alignment vertical="center"/>
    </xf>
    <xf numFmtId="166" fontId="25" fillId="32" borderId="53" xfId="51" applyFont="1" applyFill="1" applyBorder="1" applyAlignment="1" applyProtection="1">
      <alignment vertical="center"/>
    </xf>
    <xf numFmtId="10" fontId="25" fillId="32" borderId="69" xfId="50" applyNumberFormat="1" applyFont="1" applyFill="1" applyBorder="1" applyAlignment="1" applyProtection="1">
      <alignment horizontal="center" vertical="center"/>
    </xf>
    <xf numFmtId="170" fontId="25" fillId="32" borderId="68" xfId="50" applyNumberFormat="1" applyFont="1" applyFill="1" applyBorder="1" applyAlignment="1" applyProtection="1">
      <alignment horizontal="right" vertical="center"/>
    </xf>
    <xf numFmtId="0" fontId="25" fillId="36" borderId="60" xfId="50" applyFont="1" applyFill="1" applyBorder="1" applyAlignment="1" applyProtection="1">
      <alignment vertical="center"/>
    </xf>
    <xf numFmtId="0" fontId="30" fillId="0" borderId="66" xfId="56" applyFont="1" applyFill="1" applyBorder="1" applyAlignment="1">
      <alignment horizontal="center" vertical="center"/>
    </xf>
    <xf numFmtId="0" fontId="30" fillId="0" borderId="12" xfId="48" applyFont="1" applyFill="1" applyBorder="1" applyAlignment="1">
      <alignment vertical="center"/>
    </xf>
    <xf numFmtId="165" fontId="30" fillId="0" borderId="68" xfId="49" applyFont="1" applyFill="1" applyBorder="1" applyAlignment="1">
      <alignment horizontal="center" vertical="center"/>
    </xf>
    <xf numFmtId="0" fontId="30" fillId="0" borderId="67" xfId="48" applyFont="1" applyFill="1" applyBorder="1" applyAlignment="1">
      <alignment vertical="center"/>
    </xf>
    <xf numFmtId="1" fontId="30" fillId="0" borderId="66" xfId="57" applyNumberFormat="1" applyFont="1" applyFill="1" applyBorder="1" applyAlignment="1">
      <alignment horizontal="center" vertical="center"/>
    </xf>
    <xf numFmtId="0" fontId="30" fillId="0" borderId="13" xfId="33" applyFont="1" applyFill="1" applyBorder="1" applyAlignment="1">
      <alignment horizontal="left" vertical="center"/>
    </xf>
    <xf numFmtId="167" fontId="30" fillId="0" borderId="50" xfId="47" applyFont="1" applyFill="1" applyBorder="1" applyAlignment="1">
      <alignment horizontal="center" vertical="center"/>
    </xf>
    <xf numFmtId="9" fontId="30" fillId="0" borderId="50" xfId="47" applyNumberFormat="1" applyFont="1" applyFill="1" applyBorder="1" applyAlignment="1">
      <alignment horizontal="center" vertical="center"/>
    </xf>
    <xf numFmtId="167" fontId="30" fillId="0" borderId="11" xfId="47" applyFont="1" applyFill="1" applyBorder="1" applyAlignment="1">
      <alignment horizontal="center" vertical="center"/>
    </xf>
    <xf numFmtId="167" fontId="30" fillId="0" borderId="56" xfId="47" applyFont="1" applyFill="1" applyBorder="1" applyAlignment="1">
      <alignment horizontal="center" vertical="center"/>
    </xf>
    <xf numFmtId="167" fontId="30" fillId="0" borderId="66" xfId="47" applyFont="1" applyFill="1" applyBorder="1" applyAlignment="1">
      <alignment horizontal="center" vertical="center"/>
    </xf>
    <xf numFmtId="0" fontId="30" fillId="0" borderId="12" xfId="56" applyFont="1" applyFill="1" applyBorder="1" applyAlignment="1">
      <alignment vertical="center"/>
    </xf>
    <xf numFmtId="0" fontId="30" fillId="0" borderId="37" xfId="48" applyFont="1" applyFill="1" applyBorder="1" applyAlignment="1">
      <alignment vertical="center" wrapText="1"/>
    </xf>
    <xf numFmtId="0" fontId="43" fillId="0" borderId="12" xfId="56" applyFont="1" applyFill="1" applyBorder="1" applyAlignment="1">
      <alignment vertical="center"/>
    </xf>
    <xf numFmtId="0" fontId="30" fillId="0" borderId="37" xfId="48" applyFont="1" applyFill="1" applyBorder="1" applyAlignment="1">
      <alignment vertical="center"/>
    </xf>
    <xf numFmtId="0" fontId="43" fillId="0" borderId="37" xfId="56" applyFont="1" applyFill="1" applyBorder="1" applyAlignment="1">
      <alignment vertical="center"/>
    </xf>
    <xf numFmtId="0" fontId="30" fillId="0" borderId="61" xfId="56" applyFont="1" applyFill="1" applyBorder="1" applyAlignment="1">
      <alignment vertical="center" wrapText="1"/>
    </xf>
    <xf numFmtId="0" fontId="42" fillId="0" borderId="25" xfId="0" applyFont="1" applyFill="1" applyBorder="1" applyAlignment="1">
      <alignment horizontal="center" vertical="center" wrapText="1"/>
    </xf>
    <xf numFmtId="0" fontId="42" fillId="0" borderId="27" xfId="0" applyFont="1" applyFill="1" applyBorder="1" applyAlignment="1">
      <alignment horizontal="center" vertical="center" wrapText="1"/>
    </xf>
    <xf numFmtId="0" fontId="42" fillId="0" borderId="21" xfId="0" applyFont="1" applyFill="1" applyBorder="1" applyAlignment="1">
      <alignment horizontal="center" vertical="center" wrapText="1"/>
    </xf>
    <xf numFmtId="0" fontId="42" fillId="0" borderId="22" xfId="0" applyFont="1" applyFill="1" applyBorder="1" applyAlignment="1">
      <alignment horizontal="center" vertical="center" wrapText="1"/>
    </xf>
    <xf numFmtId="0" fontId="42" fillId="0" borderId="21" xfId="0" applyFont="1" applyFill="1" applyBorder="1" applyAlignment="1">
      <alignment horizontal="left" vertical="center" wrapText="1"/>
    </xf>
    <xf numFmtId="0" fontId="42" fillId="0" borderId="22" xfId="0" applyFont="1" applyFill="1" applyBorder="1" applyAlignment="1">
      <alignment horizontal="left" vertical="center" wrapText="1"/>
    </xf>
    <xf numFmtId="0" fontId="42" fillId="0" borderId="60" xfId="0" applyFont="1" applyFill="1" applyBorder="1" applyAlignment="1">
      <alignment horizontal="left" vertical="center" wrapText="1"/>
    </xf>
    <xf numFmtId="0" fontId="42" fillId="0" borderId="24" xfId="0" applyFont="1" applyFill="1" applyBorder="1" applyAlignment="1">
      <alignment horizontal="left" vertical="center" wrapText="1"/>
    </xf>
    <xf numFmtId="0" fontId="41" fillId="43" borderId="13" xfId="0" applyFont="1" applyFill="1" applyBorder="1" applyAlignment="1">
      <alignment horizontal="center" vertical="center" wrapText="1"/>
    </xf>
    <xf numFmtId="0" fontId="41" fillId="43" borderId="56" xfId="0" applyFont="1" applyFill="1" applyBorder="1" applyAlignment="1">
      <alignment horizontal="center" vertical="center" wrapText="1"/>
    </xf>
    <xf numFmtId="0" fontId="41" fillId="43" borderId="65" xfId="0" applyFont="1" applyFill="1" applyBorder="1" applyAlignment="1">
      <alignment horizontal="center" vertical="center" wrapText="1"/>
    </xf>
    <xf numFmtId="0" fontId="41" fillId="43" borderId="53" xfId="0" applyFont="1" applyFill="1" applyBorder="1" applyAlignment="1">
      <alignment horizontal="center" vertical="center" wrapText="1"/>
    </xf>
    <xf numFmtId="0" fontId="42" fillId="0" borderId="35"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37" xfId="0" applyFont="1" applyFill="1" applyBorder="1" applyAlignment="1">
      <alignment horizontal="center" vertical="center" wrapText="1"/>
    </xf>
    <xf numFmtId="0" fontId="44" fillId="0" borderId="68" xfId="0" applyFont="1" applyFill="1" applyBorder="1" applyAlignment="1">
      <alignment horizontal="left" vertical="center" wrapText="1"/>
    </xf>
    <xf numFmtId="0" fontId="42" fillId="0" borderId="12" xfId="0" applyFont="1" applyFill="1" applyBorder="1" applyAlignment="1">
      <alignment horizontal="justify" vertical="center" wrapText="1"/>
    </xf>
    <xf numFmtId="0" fontId="44" fillId="0" borderId="39" xfId="0" applyFont="1" applyFill="1" applyBorder="1" applyAlignment="1">
      <alignment horizontal="left" vertical="center" wrapText="1"/>
    </xf>
    <xf numFmtId="0" fontId="44" fillId="0" borderId="40" xfId="0" applyFont="1" applyFill="1" applyBorder="1" applyAlignment="1">
      <alignment horizontal="left" vertical="center" wrapText="1"/>
    </xf>
    <xf numFmtId="0" fontId="29" fillId="40" borderId="52" xfId="33" applyFont="1" applyFill="1" applyBorder="1" applyAlignment="1">
      <alignment horizontal="center" vertical="center"/>
    </xf>
    <xf numFmtId="0" fontId="29" fillId="40" borderId="49" xfId="33" applyFont="1" applyFill="1" applyBorder="1" applyAlignment="1">
      <alignment horizontal="center" vertical="center"/>
    </xf>
    <xf numFmtId="0" fontId="29" fillId="40" borderId="57" xfId="33" applyFont="1" applyFill="1" applyBorder="1" applyAlignment="1">
      <alignment horizontal="center" vertical="center"/>
    </xf>
    <xf numFmtId="0" fontId="25" fillId="0" borderId="67" xfId="33" applyFont="1" applyFill="1" applyBorder="1" applyAlignment="1">
      <alignment horizontal="center" vertical="center"/>
    </xf>
    <xf numFmtId="0" fontId="25" fillId="0" borderId="70" xfId="33" applyFont="1" applyFill="1" applyBorder="1" applyAlignment="1">
      <alignment horizontal="center" vertical="center"/>
    </xf>
    <xf numFmtId="0" fontId="25" fillId="0" borderId="72" xfId="33" applyFont="1" applyFill="1" applyBorder="1" applyAlignment="1">
      <alignment horizontal="center" vertical="center"/>
    </xf>
    <xf numFmtId="0" fontId="34" fillId="24" borderId="61" xfId="33" applyFont="1" applyFill="1" applyBorder="1" applyAlignment="1">
      <alignment horizontal="center" vertical="center" wrapText="1"/>
    </xf>
    <xf numFmtId="0" fontId="34" fillId="24" borderId="62" xfId="33" applyFont="1" applyFill="1" applyBorder="1" applyAlignment="1">
      <alignment horizontal="center" vertical="center" wrapText="1"/>
    </xf>
    <xf numFmtId="0" fontId="34" fillId="24" borderId="64" xfId="33" applyFont="1" applyFill="1" applyBorder="1" applyAlignment="1">
      <alignment horizontal="center" vertical="center" wrapText="1"/>
    </xf>
    <xf numFmtId="0" fontId="32" fillId="45" borderId="37" xfId="48" applyFont="1" applyFill="1" applyBorder="1" applyAlignment="1">
      <alignment horizontal="center" vertical="center" wrapText="1"/>
    </xf>
    <xf numFmtId="0" fontId="32" fillId="45" borderId="35" xfId="48" applyFont="1" applyFill="1" applyBorder="1" applyAlignment="1">
      <alignment horizontal="center" vertical="center" wrapText="1"/>
    </xf>
    <xf numFmtId="0" fontId="32" fillId="45" borderId="66" xfId="48" applyFont="1" applyFill="1" applyBorder="1" applyAlignment="1">
      <alignment horizontal="center" vertical="center" wrapText="1"/>
    </xf>
    <xf numFmtId="0" fontId="35" fillId="45" borderId="66" xfId="48" applyFont="1" applyFill="1" applyBorder="1" applyAlignment="1">
      <alignment horizontal="center" vertical="center" wrapText="1"/>
    </xf>
    <xf numFmtId="0" fontId="32" fillId="45" borderId="69" xfId="48" applyFont="1" applyFill="1" applyBorder="1" applyAlignment="1">
      <alignment horizontal="center" vertical="center" wrapText="1"/>
    </xf>
    <xf numFmtId="0" fontId="32" fillId="45" borderId="71" xfId="48" applyFont="1" applyFill="1" applyBorder="1" applyAlignment="1">
      <alignment horizontal="center" vertical="center" wrapText="1"/>
    </xf>
    <xf numFmtId="0" fontId="32" fillId="45" borderId="72" xfId="48" applyFont="1" applyFill="1" applyBorder="1" applyAlignment="1">
      <alignment horizontal="center" vertical="center" wrapText="1"/>
    </xf>
    <xf numFmtId="0" fontId="29" fillId="43" borderId="61" xfId="48" applyFont="1" applyFill="1" applyBorder="1" applyAlignment="1">
      <alignment horizontal="center" vertical="center"/>
    </xf>
    <xf numFmtId="0" fontId="29" fillId="43" borderId="62" xfId="48" applyFont="1" applyFill="1" applyBorder="1" applyAlignment="1">
      <alignment horizontal="center" vertical="center"/>
    </xf>
    <xf numFmtId="0" fontId="29" fillId="43" borderId="63" xfId="48" applyFont="1" applyFill="1" applyBorder="1" applyAlignment="1">
      <alignment horizontal="center" vertical="center"/>
    </xf>
    <xf numFmtId="0" fontId="47" fillId="43" borderId="46" xfId="56" applyFont="1" applyFill="1" applyBorder="1" applyAlignment="1">
      <alignment horizontal="right" vertical="center"/>
    </xf>
    <xf numFmtId="0" fontId="47" fillId="43" borderId="48" xfId="56" applyFont="1" applyFill="1" applyBorder="1" applyAlignment="1">
      <alignment horizontal="right" vertical="center"/>
    </xf>
    <xf numFmtId="0" fontId="47" fillId="43" borderId="47" xfId="56" applyFont="1" applyFill="1" applyBorder="1" applyAlignment="1">
      <alignment horizontal="right" vertical="center"/>
    </xf>
    <xf numFmtId="0" fontId="32" fillId="45" borderId="51" xfId="48" applyFont="1" applyFill="1" applyBorder="1" applyAlignment="1">
      <alignment horizontal="center" vertical="center" wrapText="1"/>
    </xf>
    <xf numFmtId="0" fontId="32" fillId="45" borderId="59" xfId="48" applyFont="1" applyFill="1" applyBorder="1" applyAlignment="1">
      <alignment horizontal="center" vertical="center" wrapText="1"/>
    </xf>
    <xf numFmtId="0" fontId="32" fillId="45" borderId="50" xfId="48" applyFont="1" applyFill="1" applyBorder="1" applyAlignment="1">
      <alignment horizontal="center" vertical="center" wrapText="1"/>
    </xf>
    <xf numFmtId="0" fontId="32" fillId="45" borderId="58" xfId="48" applyFont="1" applyFill="1" applyBorder="1" applyAlignment="1">
      <alignment horizontal="center" vertical="center" wrapText="1"/>
    </xf>
    <xf numFmtId="0" fontId="48" fillId="45" borderId="50" xfId="48" applyFont="1" applyFill="1" applyBorder="1" applyAlignment="1">
      <alignment horizontal="center" vertical="center" wrapText="1"/>
    </xf>
    <xf numFmtId="0" fontId="48" fillId="45" borderId="58" xfId="48" applyFont="1" applyFill="1" applyBorder="1" applyAlignment="1">
      <alignment horizontal="center" vertical="center" wrapText="1"/>
    </xf>
    <xf numFmtId="0" fontId="32" fillId="45" borderId="45" xfId="48" applyFont="1" applyFill="1" applyBorder="1" applyAlignment="1">
      <alignment horizontal="center" vertical="center" wrapText="1"/>
    </xf>
    <xf numFmtId="0" fontId="32" fillId="45" borderId="14" xfId="48" applyFont="1" applyFill="1" applyBorder="1" applyAlignment="1">
      <alignment horizontal="center" vertical="center" wrapText="1"/>
    </xf>
    <xf numFmtId="0" fontId="32" fillId="45" borderId="20" xfId="48" applyFont="1" applyFill="1" applyBorder="1" applyAlignment="1">
      <alignment horizontal="center" vertical="center" wrapText="1"/>
    </xf>
    <xf numFmtId="0" fontId="43" fillId="0" borderId="69" xfId="56" applyFont="1" applyFill="1" applyBorder="1" applyAlignment="1">
      <alignment horizontal="center" vertical="center"/>
    </xf>
    <xf numFmtId="0" fontId="43" fillId="0" borderId="71" xfId="56" applyFont="1" applyFill="1" applyBorder="1" applyAlignment="1">
      <alignment horizontal="center" vertical="center"/>
    </xf>
    <xf numFmtId="0" fontId="30" fillId="0" borderId="69" xfId="48" applyFont="1" applyFill="1" applyBorder="1" applyAlignment="1">
      <alignment horizontal="center" vertical="center"/>
    </xf>
    <xf numFmtId="0" fontId="30" fillId="0" borderId="71" xfId="48" applyFont="1" applyFill="1" applyBorder="1" applyAlignment="1">
      <alignment horizontal="center" vertical="center"/>
    </xf>
    <xf numFmtId="0" fontId="30" fillId="0" borderId="72" xfId="48" applyFont="1" applyFill="1" applyBorder="1" applyAlignment="1">
      <alignment horizontal="center" vertical="center"/>
    </xf>
    <xf numFmtId="0" fontId="29" fillId="43" borderId="46" xfId="48" applyFont="1" applyFill="1" applyBorder="1" applyAlignment="1">
      <alignment horizontal="right" vertical="center"/>
    </xf>
    <xf numFmtId="0" fontId="29" fillId="43" borderId="48" xfId="48" applyFont="1" applyFill="1" applyBorder="1" applyAlignment="1">
      <alignment horizontal="right" vertical="center"/>
    </xf>
    <xf numFmtId="0" fontId="29" fillId="43" borderId="81" xfId="48" applyFont="1" applyFill="1" applyBorder="1" applyAlignment="1">
      <alignment horizontal="right" vertical="center"/>
    </xf>
    <xf numFmtId="0" fontId="32" fillId="45" borderId="36" xfId="48" applyFont="1" applyFill="1" applyBorder="1" applyAlignment="1">
      <alignment horizontal="center" vertical="center" wrapText="1"/>
    </xf>
    <xf numFmtId="0" fontId="32" fillId="45" borderId="11" xfId="48" applyFont="1" applyFill="1" applyBorder="1" applyAlignment="1">
      <alignment horizontal="center" vertical="center" wrapText="1"/>
    </xf>
    <xf numFmtId="0" fontId="32" fillId="45" borderId="78" xfId="48" applyFont="1" applyFill="1" applyBorder="1" applyAlignment="1">
      <alignment horizontal="center" vertical="center" wrapText="1"/>
    </xf>
    <xf numFmtId="0" fontId="32" fillId="45" borderId="79" xfId="48" applyFont="1" applyFill="1" applyBorder="1" applyAlignment="1">
      <alignment horizontal="center" vertical="center" wrapText="1"/>
    </xf>
    <xf numFmtId="0" fontId="32" fillId="45" borderId="30" xfId="48" applyFont="1" applyFill="1" applyBorder="1" applyAlignment="1">
      <alignment horizontal="center" vertical="center" wrapText="1"/>
    </xf>
    <xf numFmtId="0" fontId="32" fillId="45" borderId="42" xfId="48" applyFont="1" applyFill="1" applyBorder="1" applyAlignment="1">
      <alignment horizontal="center" vertical="center" wrapText="1"/>
    </xf>
    <xf numFmtId="0" fontId="30" fillId="46" borderId="29" xfId="48" applyFont="1" applyFill="1" applyBorder="1" applyAlignment="1">
      <alignment horizontal="center" vertical="center"/>
    </xf>
    <xf numFmtId="0" fontId="30" fillId="46" borderId="38" xfId="48" applyFont="1" applyFill="1" applyBorder="1" applyAlignment="1">
      <alignment horizontal="center" vertical="center"/>
    </xf>
    <xf numFmtId="0" fontId="30" fillId="46" borderId="15" xfId="48" applyFont="1" applyFill="1" applyBorder="1" applyAlignment="1">
      <alignment horizontal="center" vertical="center"/>
    </xf>
    <xf numFmtId="0" fontId="30" fillId="46" borderId="16" xfId="48" applyFont="1" applyFill="1" applyBorder="1" applyAlignment="1">
      <alignment horizontal="center" vertical="center"/>
    </xf>
    <xf numFmtId="0" fontId="30" fillId="46" borderId="80" xfId="48" applyFont="1" applyFill="1" applyBorder="1" applyAlignment="1">
      <alignment horizontal="center" vertical="center"/>
    </xf>
    <xf numFmtId="0" fontId="30" fillId="46" borderId="43" xfId="48" applyFont="1" applyFill="1" applyBorder="1" applyAlignment="1">
      <alignment horizontal="center" vertical="center"/>
    </xf>
    <xf numFmtId="0" fontId="30" fillId="0" borderId="69" xfId="56" applyFont="1" applyFill="1" applyBorder="1" applyAlignment="1">
      <alignment horizontal="center" vertical="center"/>
    </xf>
    <xf numFmtId="0" fontId="30" fillId="0" borderId="71" xfId="56" applyFont="1" applyFill="1" applyBorder="1" applyAlignment="1">
      <alignment horizontal="center" vertical="center"/>
    </xf>
    <xf numFmtId="0" fontId="30" fillId="0" borderId="54" xfId="56" applyFont="1" applyFill="1" applyBorder="1" applyAlignment="1">
      <alignment horizontal="center" vertical="center"/>
    </xf>
    <xf numFmtId="0" fontId="30" fillId="0" borderId="63" xfId="56" applyFont="1" applyFill="1" applyBorder="1" applyAlignment="1">
      <alignment horizontal="center" vertical="center"/>
    </xf>
    <xf numFmtId="0" fontId="30" fillId="46" borderId="69" xfId="48" applyFont="1" applyFill="1" applyBorder="1" applyAlignment="1">
      <alignment horizontal="center" vertical="center"/>
    </xf>
    <xf numFmtId="0" fontId="30" fillId="46" borderId="71" xfId="48" applyFont="1" applyFill="1" applyBorder="1" applyAlignment="1">
      <alignment horizontal="center" vertical="center"/>
    </xf>
    <xf numFmtId="0" fontId="30" fillId="46" borderId="72" xfId="48" applyFont="1" applyFill="1" applyBorder="1" applyAlignment="1">
      <alignment horizontal="center" vertical="center"/>
    </xf>
    <xf numFmtId="0" fontId="30" fillId="46" borderId="54" xfId="48" applyFont="1" applyFill="1" applyBorder="1" applyAlignment="1">
      <alignment horizontal="center" vertical="center"/>
    </xf>
    <xf numFmtId="0" fontId="30" fillId="46" borderId="63" xfId="48" applyFont="1" applyFill="1" applyBorder="1" applyAlignment="1">
      <alignment horizontal="center" vertical="center"/>
    </xf>
    <xf numFmtId="0" fontId="30" fillId="0" borderId="54" xfId="48" applyFont="1" applyFill="1" applyBorder="1" applyAlignment="1">
      <alignment horizontal="center" vertical="center"/>
    </xf>
    <xf numFmtId="0" fontId="30" fillId="0" borderId="63" xfId="48" applyFont="1" applyFill="1" applyBorder="1" applyAlignment="1">
      <alignment horizontal="center" vertical="center"/>
    </xf>
    <xf numFmtId="0" fontId="30" fillId="46" borderId="64" xfId="48" applyFont="1" applyFill="1" applyBorder="1" applyAlignment="1">
      <alignment horizontal="center" vertical="center"/>
    </xf>
    <xf numFmtId="0" fontId="26" fillId="0" borderId="15" xfId="50" applyFont="1" applyBorder="1" applyAlignment="1" applyProtection="1">
      <alignment horizontal="left" vertical="center"/>
    </xf>
    <xf numFmtId="0" fontId="26" fillId="0" borderId="0" xfId="50" applyFont="1" applyBorder="1" applyAlignment="1" applyProtection="1">
      <alignment horizontal="left" vertical="center"/>
    </xf>
    <xf numFmtId="0" fontId="26" fillId="0" borderId="67" xfId="50" applyFont="1" applyBorder="1" applyAlignment="1" applyProtection="1">
      <alignment horizontal="right" vertical="center" wrapText="1"/>
    </xf>
    <xf numFmtId="0" fontId="26" fillId="0" borderId="70" xfId="50" applyFont="1" applyBorder="1" applyAlignment="1" applyProtection="1">
      <alignment horizontal="right" vertical="center" wrapText="1"/>
    </xf>
    <xf numFmtId="0" fontId="26" fillId="0" borderId="71" xfId="50" applyFont="1" applyBorder="1" applyAlignment="1" applyProtection="1">
      <alignment horizontal="right" vertical="center" wrapText="1"/>
    </xf>
    <xf numFmtId="0" fontId="25" fillId="0" borderId="69" xfId="50" applyFont="1" applyBorder="1" applyAlignment="1" applyProtection="1">
      <alignment horizontal="center" vertical="center" wrapText="1"/>
    </xf>
    <xf numFmtId="0" fontId="25" fillId="0" borderId="72" xfId="50" applyFont="1" applyBorder="1" applyAlignment="1" applyProtection="1">
      <alignment horizontal="center" vertical="center" wrapText="1"/>
    </xf>
    <xf numFmtId="0" fontId="25" fillId="0" borderId="25" xfId="50" applyFont="1" applyBorder="1" applyAlignment="1" applyProtection="1">
      <alignment horizontal="justify" vertical="center" wrapText="1"/>
    </xf>
    <xf numFmtId="0" fontId="25" fillId="0" borderId="26" xfId="50" applyFont="1" applyBorder="1" applyAlignment="1" applyProtection="1">
      <alignment horizontal="justify" vertical="center" wrapText="1"/>
    </xf>
    <xf numFmtId="0" fontId="25" fillId="0" borderId="27" xfId="50" applyFont="1" applyBorder="1" applyAlignment="1" applyProtection="1">
      <alignment horizontal="justify" vertical="center" wrapText="1"/>
    </xf>
    <xf numFmtId="0" fontId="25" fillId="0" borderId="41" xfId="50" applyFont="1" applyBorder="1" applyAlignment="1" applyProtection="1">
      <alignment horizontal="justify" vertical="center" wrapText="1"/>
    </xf>
    <xf numFmtId="0" fontId="25" fillId="0" borderId="19" xfId="50" applyFont="1" applyBorder="1" applyAlignment="1" applyProtection="1">
      <alignment horizontal="justify" vertical="center" wrapText="1"/>
    </xf>
    <xf numFmtId="0" fontId="25" fillId="0" borderId="28" xfId="50" applyFont="1" applyBorder="1" applyAlignment="1" applyProtection="1">
      <alignment horizontal="justify" vertical="center" wrapText="1"/>
    </xf>
    <xf numFmtId="0" fontId="26" fillId="0" borderId="67" xfId="50" applyFont="1" applyBorder="1" applyAlignment="1" applyProtection="1">
      <alignment horizontal="right" vertical="center"/>
    </xf>
    <xf numFmtId="0" fontId="26" fillId="0" borderId="70" xfId="50" applyFont="1" applyBorder="1" applyAlignment="1" applyProtection="1">
      <alignment horizontal="right" vertical="center"/>
    </xf>
    <xf numFmtId="0" fontId="26" fillId="0" borderId="71" xfId="50" applyFont="1" applyBorder="1" applyAlignment="1" applyProtection="1">
      <alignment horizontal="right" vertical="center"/>
    </xf>
    <xf numFmtId="0" fontId="25" fillId="0" borderId="70" xfId="50" applyFont="1" applyBorder="1" applyAlignment="1" applyProtection="1">
      <alignment horizontal="center" vertical="center"/>
    </xf>
    <xf numFmtId="0" fontId="25" fillId="0" borderId="72" xfId="50" applyFont="1" applyBorder="1" applyAlignment="1" applyProtection="1">
      <alignment horizontal="center" vertical="center"/>
    </xf>
    <xf numFmtId="0" fontId="25" fillId="26" borderId="10" xfId="50" applyFont="1" applyFill="1" applyBorder="1" applyAlignment="1" applyProtection="1">
      <alignment horizontal="center" vertical="center"/>
    </xf>
    <xf numFmtId="0" fontId="25" fillId="0" borderId="17" xfId="50" applyFont="1" applyBorder="1" applyAlignment="1" applyProtection="1">
      <alignment horizontal="left" vertical="center"/>
    </xf>
    <xf numFmtId="0" fontId="25" fillId="0" borderId="18" xfId="50" applyFont="1" applyBorder="1" applyAlignment="1" applyProtection="1">
      <alignment horizontal="left" vertical="center"/>
    </xf>
    <xf numFmtId="0" fontId="25" fillId="0" borderId="17" xfId="50" applyFont="1" applyBorder="1" applyAlignment="1" applyProtection="1">
      <alignment horizontal="center" vertical="center"/>
    </xf>
    <xf numFmtId="0" fontId="25" fillId="0" borderId="20" xfId="50" applyFont="1" applyBorder="1" applyAlignment="1" applyProtection="1">
      <alignment horizontal="center" vertical="center"/>
    </xf>
    <xf numFmtId="0" fontId="25" fillId="0" borderId="21" xfId="50" applyFont="1" applyBorder="1" applyAlignment="1" applyProtection="1">
      <alignment horizontal="justify" vertical="center"/>
    </xf>
    <xf numFmtId="0" fontId="25" fillId="0" borderId="0" xfId="50" applyFont="1" applyBorder="1" applyAlignment="1" applyProtection="1">
      <alignment horizontal="justify" vertical="center"/>
    </xf>
    <xf numFmtId="0" fontId="25" fillId="0" borderId="22" xfId="50" applyFont="1" applyBorder="1" applyAlignment="1" applyProtection="1">
      <alignment horizontal="justify" vertical="center"/>
    </xf>
    <xf numFmtId="0" fontId="25" fillId="0" borderId="60" xfId="50" applyFont="1" applyBorder="1" applyAlignment="1" applyProtection="1">
      <alignment horizontal="justify" vertical="center"/>
    </xf>
    <xf numFmtId="0" fontId="25" fillId="0" borderId="23" xfId="50" applyFont="1" applyBorder="1" applyAlignment="1" applyProtection="1">
      <alignment horizontal="justify" vertical="center"/>
    </xf>
    <xf numFmtId="0" fontId="25" fillId="0" borderId="24" xfId="50" applyFont="1" applyBorder="1" applyAlignment="1" applyProtection="1">
      <alignment horizontal="justify" vertical="center"/>
    </xf>
    <xf numFmtId="0" fontId="25" fillId="27" borderId="12" xfId="50" applyFont="1" applyFill="1" applyBorder="1" applyAlignment="1" applyProtection="1">
      <alignment horizontal="center" vertical="center" wrapText="1"/>
    </xf>
    <xf numFmtId="0" fontId="25" fillId="27" borderId="71" xfId="50" applyFont="1" applyFill="1" applyBorder="1" applyAlignment="1" applyProtection="1">
      <alignment horizontal="center" vertical="center" wrapText="1"/>
    </xf>
    <xf numFmtId="0" fontId="25" fillId="27" borderId="66" xfId="50" applyFont="1" applyFill="1" applyBorder="1" applyAlignment="1" applyProtection="1">
      <alignment horizontal="center" vertical="center" wrapText="1"/>
    </xf>
    <xf numFmtId="0" fontId="25" fillId="27" borderId="68" xfId="50" applyFont="1" applyFill="1" applyBorder="1" applyAlignment="1" applyProtection="1">
      <alignment horizontal="center" vertical="center" wrapText="1"/>
    </xf>
    <xf numFmtId="0" fontId="25" fillId="0" borderId="70" xfId="50" applyFont="1" applyBorder="1" applyAlignment="1" applyProtection="1">
      <alignment horizontal="center" vertical="center" wrapText="1"/>
    </xf>
    <xf numFmtId="0" fontId="25" fillId="28" borderId="15" xfId="50" applyFont="1" applyFill="1" applyBorder="1" applyAlignment="1" applyProtection="1">
      <alignment horizontal="center" vertical="center"/>
    </xf>
    <xf numFmtId="0" fontId="25" fillId="28" borderId="22" xfId="50" applyFont="1" applyFill="1" applyBorder="1" applyAlignment="1" applyProtection="1">
      <alignment horizontal="center" vertical="center"/>
    </xf>
    <xf numFmtId="168" fontId="25" fillId="29" borderId="15" xfId="31" applyNumberFormat="1" applyFont="1" applyFill="1" applyBorder="1" applyAlignment="1" applyProtection="1">
      <alignment horizontal="center" vertical="center"/>
    </xf>
    <xf numFmtId="168" fontId="25" fillId="29" borderId="22" xfId="31" applyNumberFormat="1" applyFont="1" applyFill="1" applyBorder="1" applyAlignment="1" applyProtection="1">
      <alignment horizontal="center" vertical="center"/>
    </xf>
    <xf numFmtId="0" fontId="25" fillId="27" borderId="12" xfId="50" applyFont="1" applyFill="1" applyBorder="1" applyAlignment="1" applyProtection="1">
      <alignment horizontal="center" vertical="center"/>
    </xf>
    <xf numFmtId="0" fontId="25" fillId="27" borderId="71" xfId="50" applyFont="1" applyFill="1" applyBorder="1" applyAlignment="1" applyProtection="1">
      <alignment horizontal="center" vertical="center"/>
    </xf>
    <xf numFmtId="0" fontId="25" fillId="27" borderId="66" xfId="50" applyFont="1" applyFill="1" applyBorder="1" applyAlignment="1" applyProtection="1">
      <alignment horizontal="center" vertical="center"/>
    </xf>
    <xf numFmtId="0" fontId="25" fillId="27" borderId="68" xfId="50" applyFont="1" applyFill="1" applyBorder="1" applyAlignment="1" applyProtection="1">
      <alignment horizontal="center" vertical="center"/>
    </xf>
    <xf numFmtId="168" fontId="25" fillId="0" borderId="29" xfId="31" applyNumberFormat="1" applyFont="1" applyBorder="1" applyAlignment="1" applyProtection="1">
      <alignment horizontal="center" vertical="center"/>
    </xf>
    <xf numFmtId="168" fontId="25" fillId="0" borderId="27" xfId="31" applyNumberFormat="1" applyFont="1" applyBorder="1" applyAlignment="1" applyProtection="1">
      <alignment horizontal="center" vertical="center"/>
    </xf>
    <xf numFmtId="1" fontId="25" fillId="0" borderId="15" xfId="50" applyNumberFormat="1" applyFont="1" applyBorder="1" applyAlignment="1" applyProtection="1">
      <alignment horizontal="center" vertical="center"/>
    </xf>
    <xf numFmtId="1" fontId="25" fillId="0" borderId="22" xfId="50" applyNumberFormat="1" applyFont="1" applyBorder="1" applyAlignment="1" applyProtection="1">
      <alignment horizontal="center" vertical="center"/>
    </xf>
    <xf numFmtId="0" fontId="25" fillId="0" borderId="30" xfId="50" applyFont="1" applyBorder="1" applyAlignment="1" applyProtection="1">
      <alignment horizontal="center" vertical="center" wrapText="1"/>
    </xf>
    <xf numFmtId="0" fontId="25" fillId="0" borderId="28" xfId="50" applyFont="1" applyBorder="1" applyAlignment="1" applyProtection="1">
      <alignment horizontal="center" vertical="center" wrapText="1"/>
    </xf>
    <xf numFmtId="0" fontId="25" fillId="0" borderId="67" xfId="50" applyFont="1" applyBorder="1" applyAlignment="1" applyProtection="1">
      <alignment horizontal="center" vertical="center" wrapText="1"/>
    </xf>
    <xf numFmtId="14" fontId="25" fillId="30" borderId="15" xfId="50" applyNumberFormat="1" applyFont="1" applyFill="1" applyBorder="1" applyAlignment="1" applyProtection="1">
      <alignment horizontal="center" vertical="center"/>
    </xf>
    <xf numFmtId="14" fontId="25" fillId="30" borderId="22" xfId="50" applyNumberFormat="1" applyFont="1" applyFill="1" applyBorder="1" applyAlignment="1" applyProtection="1">
      <alignment horizontal="center" vertical="center"/>
    </xf>
    <xf numFmtId="0" fontId="25" fillId="0" borderId="15" xfId="50" applyFont="1" applyBorder="1" applyAlignment="1" applyProtection="1">
      <alignment horizontal="center" vertical="center"/>
    </xf>
    <xf numFmtId="0" fontId="25" fillId="0" borderId="22" xfId="50" applyFont="1" applyBorder="1" applyAlignment="1" applyProtection="1">
      <alignment horizontal="center" vertical="center"/>
    </xf>
    <xf numFmtId="0" fontId="26" fillId="0" borderId="32" xfId="0" applyFont="1" applyBorder="1" applyAlignment="1" applyProtection="1">
      <alignment horizontal="left" vertical="center"/>
    </xf>
    <xf numFmtId="0" fontId="25" fillId="32" borderId="12" xfId="50" applyFont="1" applyFill="1" applyBorder="1" applyAlignment="1" applyProtection="1">
      <alignment horizontal="right" vertical="center"/>
    </xf>
    <xf numFmtId="0" fontId="25" fillId="32" borderId="71" xfId="50" applyFont="1" applyFill="1" applyBorder="1" applyAlignment="1" applyProtection="1">
      <alignment horizontal="right" vertical="center"/>
    </xf>
    <xf numFmtId="0" fontId="25" fillId="32" borderId="66" xfId="50" applyFont="1" applyFill="1" applyBorder="1" applyAlignment="1" applyProtection="1">
      <alignment horizontal="right" vertical="center"/>
    </xf>
    <xf numFmtId="0" fontId="25" fillId="31" borderId="67" xfId="0" applyFont="1" applyFill="1" applyBorder="1" applyAlignment="1" applyProtection="1">
      <alignment horizontal="left" vertical="center"/>
    </xf>
    <xf numFmtId="0" fontId="25" fillId="31" borderId="70" xfId="0" applyFont="1" applyFill="1" applyBorder="1" applyAlignment="1" applyProtection="1">
      <alignment horizontal="left" vertical="center"/>
    </xf>
    <xf numFmtId="0" fontId="25" fillId="31" borderId="72" xfId="0" applyFont="1" applyFill="1" applyBorder="1" applyAlignment="1" applyProtection="1">
      <alignment horizontal="left" vertical="center"/>
    </xf>
    <xf numFmtId="0" fontId="26" fillId="0" borderId="29" xfId="0" applyFont="1" applyBorder="1" applyAlignment="1" applyProtection="1">
      <alignment horizontal="left" vertical="center"/>
    </xf>
    <xf numFmtId="0" fontId="26" fillId="0" borderId="26" xfId="0" applyFont="1" applyBorder="1" applyAlignment="1" applyProtection="1">
      <alignment horizontal="left" vertical="center"/>
    </xf>
    <xf numFmtId="0" fontId="26" fillId="0" borderId="38" xfId="0" applyFont="1" applyBorder="1" applyAlignment="1" applyProtection="1">
      <alignment horizontal="left" vertical="center"/>
    </xf>
    <xf numFmtId="0" fontId="26" fillId="0" borderId="30" xfId="0" applyFont="1" applyBorder="1" applyAlignment="1" applyProtection="1">
      <alignment horizontal="left" vertical="center"/>
    </xf>
    <xf numFmtId="0" fontId="26" fillId="0" borderId="19" xfId="0" applyFont="1" applyBorder="1" applyAlignment="1" applyProtection="1">
      <alignment horizontal="left" vertical="center"/>
    </xf>
    <xf numFmtId="0" fontId="26" fillId="0" borderId="42" xfId="0" applyFont="1" applyBorder="1" applyAlignment="1" applyProtection="1">
      <alignment horizontal="left" vertical="center"/>
    </xf>
    <xf numFmtId="0" fontId="25" fillId="31" borderId="66" xfId="50" applyFont="1" applyFill="1" applyBorder="1" applyAlignment="1" applyProtection="1">
      <alignment horizontal="center" vertical="center"/>
    </xf>
    <xf numFmtId="0" fontId="26" fillId="0" borderId="31" xfId="0" applyFont="1" applyBorder="1" applyAlignment="1" applyProtection="1">
      <alignment horizontal="left" vertical="center"/>
    </xf>
    <xf numFmtId="0" fontId="26" fillId="0" borderId="15" xfId="0" applyFont="1" applyBorder="1" applyAlignment="1" applyProtection="1">
      <alignment horizontal="left" vertical="center"/>
    </xf>
    <xf numFmtId="0" fontId="26" fillId="0" borderId="0" xfId="0" applyFont="1" applyBorder="1" applyAlignment="1" applyProtection="1">
      <alignment horizontal="left" vertical="center"/>
    </xf>
    <xf numFmtId="0" fontId="26" fillId="0" borderId="16" xfId="0" applyFont="1" applyBorder="1" applyAlignment="1" applyProtection="1">
      <alignment horizontal="left" vertical="center"/>
    </xf>
    <xf numFmtId="0" fontId="25" fillId="32" borderId="67" xfId="0" applyFont="1" applyFill="1" applyBorder="1" applyAlignment="1" applyProtection="1">
      <alignment horizontal="right" vertical="center"/>
    </xf>
    <xf numFmtId="0" fontId="25" fillId="32" borderId="70" xfId="0" applyFont="1" applyFill="1" applyBorder="1" applyAlignment="1" applyProtection="1">
      <alignment horizontal="right" vertical="center"/>
    </xf>
    <xf numFmtId="0" fontId="25" fillId="32" borderId="71" xfId="0" applyFont="1" applyFill="1" applyBorder="1" applyAlignment="1" applyProtection="1">
      <alignment horizontal="right" vertical="center"/>
    </xf>
    <xf numFmtId="0" fontId="25" fillId="0" borderId="70" xfId="0" applyFont="1" applyBorder="1" applyAlignment="1" applyProtection="1">
      <alignment horizontal="right" vertical="center"/>
      <protection locked="0"/>
    </xf>
    <xf numFmtId="0" fontId="26" fillId="0" borderId="15" xfId="50" applyFont="1" applyBorder="1" applyAlignment="1" applyProtection="1">
      <alignment vertical="center"/>
    </xf>
    <xf numFmtId="0" fontId="26" fillId="0" borderId="0" xfId="50" applyFont="1" applyBorder="1" applyAlignment="1" applyProtection="1">
      <alignment vertical="center"/>
    </xf>
    <xf numFmtId="0" fontId="25" fillId="32" borderId="67" xfId="50" applyFont="1" applyFill="1" applyBorder="1" applyAlignment="1" applyProtection="1">
      <alignment horizontal="right" vertical="center"/>
    </xf>
    <xf numFmtId="0" fontId="25" fillId="32" borderId="70" xfId="50" applyFont="1" applyFill="1" applyBorder="1" applyAlignment="1" applyProtection="1">
      <alignment horizontal="right" vertical="center"/>
    </xf>
    <xf numFmtId="0" fontId="26" fillId="0" borderId="29" xfId="50" applyFont="1" applyBorder="1" applyAlignment="1" applyProtection="1">
      <alignment vertical="center"/>
    </xf>
    <xf numFmtId="0" fontId="26" fillId="0" borderId="26" xfId="50" applyFont="1" applyBorder="1" applyAlignment="1" applyProtection="1">
      <alignment vertical="center"/>
    </xf>
    <xf numFmtId="0" fontId="26" fillId="0" borderId="30" xfId="50" applyFont="1" applyBorder="1" applyAlignment="1" applyProtection="1">
      <alignment horizontal="left" vertical="center"/>
    </xf>
    <xf numFmtId="0" fontId="26" fillId="0" borderId="19" xfId="50" applyFont="1" applyBorder="1" applyAlignment="1" applyProtection="1">
      <alignment horizontal="left" vertical="center"/>
    </xf>
    <xf numFmtId="0" fontId="25" fillId="33" borderId="25" xfId="50" applyFont="1" applyFill="1" applyBorder="1" applyAlignment="1" applyProtection="1">
      <alignment horizontal="left" vertical="center"/>
    </xf>
    <xf numFmtId="0" fontId="25" fillId="33" borderId="26" xfId="50" applyFont="1" applyFill="1" applyBorder="1" applyAlignment="1" applyProtection="1">
      <alignment horizontal="left" vertical="center"/>
    </xf>
    <xf numFmtId="0" fontId="25" fillId="33" borderId="21" xfId="50" applyFont="1" applyFill="1" applyBorder="1" applyAlignment="1" applyProtection="1">
      <alignment horizontal="left" vertical="center"/>
    </xf>
    <xf numFmtId="0" fontId="25" fillId="33" borderId="0" xfId="50" applyFont="1" applyFill="1" applyBorder="1" applyAlignment="1" applyProtection="1">
      <alignment horizontal="left" vertical="center"/>
    </xf>
    <xf numFmtId="0" fontId="25" fillId="33" borderId="16" xfId="50" applyFont="1" applyFill="1" applyBorder="1" applyAlignment="1" applyProtection="1">
      <alignment horizontal="left" vertical="center"/>
    </xf>
    <xf numFmtId="0" fontId="25" fillId="32" borderId="61" xfId="50" applyFont="1" applyFill="1" applyBorder="1" applyAlignment="1" applyProtection="1">
      <alignment horizontal="right" vertical="center"/>
    </xf>
    <xf numFmtId="0" fontId="25" fillId="32" borderId="62" xfId="50" applyFont="1" applyFill="1" applyBorder="1" applyAlignment="1" applyProtection="1">
      <alignment horizontal="right" vertical="center"/>
    </xf>
    <xf numFmtId="0" fontId="25" fillId="32" borderId="63" xfId="50" applyFont="1" applyFill="1" applyBorder="1" applyAlignment="1" applyProtection="1">
      <alignment horizontal="right" vertical="center"/>
    </xf>
    <xf numFmtId="0" fontId="25" fillId="27" borderId="13" xfId="50" applyFont="1" applyFill="1" applyBorder="1" applyAlignment="1" applyProtection="1">
      <alignment horizontal="center" vertical="center"/>
    </xf>
    <xf numFmtId="0" fontId="25" fillId="27" borderId="14" xfId="50" applyFont="1" applyFill="1" applyBorder="1" applyAlignment="1" applyProtection="1">
      <alignment horizontal="center" vertical="center"/>
    </xf>
    <xf numFmtId="0" fontId="25" fillId="27" borderId="11" xfId="50" applyFont="1" applyFill="1" applyBorder="1" applyAlignment="1" applyProtection="1">
      <alignment horizontal="center" vertical="center"/>
    </xf>
    <xf numFmtId="0" fontId="25" fillId="27" borderId="56" xfId="50" applyFont="1" applyFill="1" applyBorder="1" applyAlignment="1" applyProtection="1">
      <alignment horizontal="center" vertical="center"/>
    </xf>
    <xf numFmtId="0" fontId="26" fillId="0" borderId="29" xfId="50" applyFont="1" applyBorder="1" applyAlignment="1" applyProtection="1">
      <alignment horizontal="left" vertical="center"/>
    </xf>
    <xf numFmtId="0" fontId="26" fillId="0" borderId="26" xfId="50" applyFont="1" applyBorder="1" applyAlignment="1" applyProtection="1">
      <alignment horizontal="left" vertical="center"/>
    </xf>
    <xf numFmtId="0" fontId="40" fillId="0" borderId="15" xfId="0" applyFont="1" applyBorder="1" applyAlignment="1" applyProtection="1">
      <alignment horizontal="left" vertical="center"/>
    </xf>
    <xf numFmtId="0" fontId="40" fillId="0" borderId="0" xfId="0" applyFont="1" applyBorder="1" applyAlignment="1" applyProtection="1">
      <alignment horizontal="left" vertical="center"/>
    </xf>
    <xf numFmtId="0" fontId="25" fillId="32" borderId="12" xfId="0" applyFont="1" applyFill="1" applyBorder="1" applyAlignment="1" applyProtection="1">
      <alignment horizontal="right" vertical="center"/>
    </xf>
    <xf numFmtId="0" fontId="25" fillId="31" borderId="67" xfId="50" applyFont="1" applyFill="1" applyBorder="1" applyAlignment="1" applyProtection="1">
      <alignment horizontal="left" vertical="center"/>
    </xf>
    <xf numFmtId="0" fontId="25" fillId="31" borderId="70" xfId="50" applyFont="1" applyFill="1" applyBorder="1" applyAlignment="1" applyProtection="1">
      <alignment horizontal="left" vertical="center"/>
    </xf>
    <xf numFmtId="0" fontId="25" fillId="31" borderId="72" xfId="50" applyFont="1" applyFill="1" applyBorder="1" applyAlignment="1" applyProtection="1">
      <alignment horizontal="left" vertical="center"/>
    </xf>
    <xf numFmtId="0" fontId="40" fillId="0" borderId="29" xfId="0" applyFont="1" applyBorder="1" applyAlignment="1" applyProtection="1">
      <alignment horizontal="left" vertical="center"/>
    </xf>
    <xf numFmtId="0" fontId="40" fillId="0" borderId="26" xfId="0" applyFont="1" applyBorder="1" applyAlignment="1" applyProtection="1">
      <alignment horizontal="left" vertical="center"/>
    </xf>
    <xf numFmtId="0" fontId="26" fillId="0" borderId="69" xfId="50" applyFont="1" applyBorder="1" applyAlignment="1" applyProtection="1">
      <alignment horizontal="left" vertical="center"/>
    </xf>
    <xf numFmtId="0" fontId="26" fillId="0" borderId="70" xfId="50" applyFont="1" applyBorder="1" applyAlignment="1" applyProtection="1">
      <alignment horizontal="left" vertical="center"/>
    </xf>
    <xf numFmtId="0" fontId="26" fillId="0" borderId="71" xfId="50" applyFont="1" applyBorder="1" applyAlignment="1" applyProtection="1">
      <alignment horizontal="left" vertical="center"/>
    </xf>
    <xf numFmtId="0" fontId="25" fillId="0" borderId="15" xfId="50" applyFont="1" applyBorder="1" applyAlignment="1" applyProtection="1">
      <alignment horizontal="left" vertical="center"/>
    </xf>
    <xf numFmtId="0" fontId="25" fillId="0" borderId="0" xfId="50" applyFont="1" applyBorder="1" applyAlignment="1" applyProtection="1">
      <alignment horizontal="left" vertical="center"/>
    </xf>
    <xf numFmtId="0" fontId="25" fillId="33" borderId="41" xfId="50" applyFont="1" applyFill="1" applyBorder="1" applyAlignment="1" applyProtection="1">
      <alignment horizontal="left" vertical="center"/>
    </xf>
    <xf numFmtId="0" fontId="25" fillId="33" borderId="19" xfId="50" applyFont="1" applyFill="1" applyBorder="1" applyAlignment="1" applyProtection="1">
      <alignment horizontal="left" vertical="center"/>
    </xf>
    <xf numFmtId="0" fontId="25" fillId="36" borderId="0" xfId="50" applyFont="1" applyFill="1" applyBorder="1" applyAlignment="1" applyProtection="1">
      <alignment horizontal="left" vertical="center"/>
    </xf>
    <xf numFmtId="0" fontId="25" fillId="36" borderId="23" xfId="50" applyFont="1" applyFill="1" applyBorder="1" applyAlignment="1" applyProtection="1">
      <alignment horizontal="left" vertical="center"/>
    </xf>
    <xf numFmtId="0" fontId="25" fillId="33" borderId="21" xfId="50" applyFont="1" applyFill="1" applyBorder="1" applyAlignment="1" applyProtection="1">
      <alignment horizontal="right" vertical="center"/>
    </xf>
    <xf numFmtId="0" fontId="25" fillId="33" borderId="0" xfId="50" applyFont="1" applyFill="1" applyBorder="1" applyAlignment="1" applyProtection="1">
      <alignment horizontal="right" vertical="center"/>
    </xf>
    <xf numFmtId="0" fontId="25" fillId="33" borderId="16" xfId="50" applyFont="1" applyFill="1" applyBorder="1" applyAlignment="1" applyProtection="1">
      <alignment horizontal="right" vertical="center"/>
    </xf>
    <xf numFmtId="0" fontId="25" fillId="33" borderId="42" xfId="50" applyFont="1" applyFill="1" applyBorder="1" applyAlignment="1" applyProtection="1">
      <alignment horizontal="left" vertical="center"/>
    </xf>
    <xf numFmtId="0" fontId="25" fillId="35" borderId="67" xfId="50" applyFont="1" applyFill="1" applyBorder="1" applyAlignment="1" applyProtection="1">
      <alignment horizontal="center" vertical="center"/>
    </xf>
    <xf numFmtId="0" fontId="25" fillId="35" borderId="70" xfId="50" applyFont="1" applyFill="1" applyBorder="1" applyAlignment="1" applyProtection="1">
      <alignment horizontal="center" vertical="center"/>
    </xf>
    <xf numFmtId="0" fontId="25" fillId="35" borderId="72" xfId="50" applyFont="1" applyFill="1" applyBorder="1" applyAlignment="1" applyProtection="1">
      <alignment horizontal="center" vertical="center"/>
    </xf>
    <xf numFmtId="0" fontId="25" fillId="0" borderId="30" xfId="50" applyFont="1" applyBorder="1" applyAlignment="1" applyProtection="1">
      <alignment horizontal="right" vertical="center"/>
    </xf>
    <xf numFmtId="0" fontId="25" fillId="0" borderId="19" xfId="50" applyFont="1" applyBorder="1" applyAlignment="1" applyProtection="1">
      <alignment horizontal="right" vertical="center"/>
    </xf>
    <xf numFmtId="0" fontId="25" fillId="33" borderId="38" xfId="50" applyFont="1" applyFill="1" applyBorder="1" applyAlignment="1" applyProtection="1">
      <alignment horizontal="left" vertical="center"/>
    </xf>
    <xf numFmtId="0" fontId="30" fillId="0" borderId="0" xfId="0" applyFont="1" applyAlignment="1" applyProtection="1">
      <alignment horizontal="center" vertical="center"/>
    </xf>
    <xf numFmtId="0" fontId="36" fillId="42" borderId="73" xfId="0" applyFont="1" applyFill="1" applyBorder="1" applyAlignment="1" applyProtection="1">
      <alignment horizontal="center" vertical="center"/>
    </xf>
    <xf numFmtId="0" fontId="36" fillId="42" borderId="74" xfId="0" applyFont="1" applyFill="1" applyBorder="1" applyAlignment="1" applyProtection="1">
      <alignment horizontal="center" vertical="center"/>
    </xf>
    <xf numFmtId="0" fontId="36" fillId="42" borderId="75" xfId="0" applyFont="1" applyFill="1" applyBorder="1" applyAlignment="1" applyProtection="1">
      <alignment horizontal="center" vertical="center"/>
    </xf>
    <xf numFmtId="0" fontId="29" fillId="0" borderId="52" xfId="0" applyFont="1" applyBorder="1" applyAlignment="1" applyProtection="1">
      <alignment horizontal="center" vertical="center" wrapText="1"/>
    </xf>
    <xf numFmtId="0" fontId="29" fillId="0" borderId="49" xfId="0" applyFont="1" applyBorder="1" applyAlignment="1" applyProtection="1">
      <alignment horizontal="center" vertical="center" wrapText="1"/>
    </xf>
    <xf numFmtId="0" fontId="29" fillId="0" borderId="57" xfId="0" applyFont="1" applyBorder="1" applyAlignment="1" applyProtection="1">
      <alignment horizontal="center" vertical="center" wrapText="1"/>
    </xf>
    <xf numFmtId="0" fontId="29" fillId="39" borderId="60" xfId="50" applyFont="1" applyFill="1" applyBorder="1" applyAlignment="1" applyProtection="1">
      <alignment horizontal="center" vertical="center"/>
    </xf>
    <xf numFmtId="0" fontId="29" fillId="39" borderId="23" xfId="50" applyFont="1" applyFill="1" applyBorder="1" applyAlignment="1" applyProtection="1">
      <alignment horizontal="center" vertical="center"/>
    </xf>
    <xf numFmtId="0" fontId="29" fillId="39" borderId="24" xfId="50" applyFont="1" applyFill="1" applyBorder="1" applyAlignment="1" applyProtection="1">
      <alignment horizontal="center" vertical="center"/>
    </xf>
    <xf numFmtId="0" fontId="31" fillId="0" borderId="46" xfId="33" applyFont="1" applyBorder="1" applyAlignment="1">
      <alignment horizontal="center" vertical="center" wrapText="1"/>
    </xf>
    <xf numFmtId="0" fontId="31" fillId="0" borderId="48" xfId="33" applyFont="1" applyBorder="1" applyAlignment="1">
      <alignment horizontal="center" vertical="center" wrapText="1"/>
    </xf>
    <xf numFmtId="0" fontId="31" fillId="0" borderId="47" xfId="33" applyFont="1" applyBorder="1" applyAlignment="1">
      <alignment horizontal="center" vertical="center" wrapText="1"/>
    </xf>
    <xf numFmtId="0" fontId="25" fillId="0" borderId="17" xfId="0" applyFont="1" applyBorder="1" applyAlignment="1" applyProtection="1">
      <alignment horizontal="center" vertical="center" wrapText="1"/>
    </xf>
    <xf numFmtId="0" fontId="25" fillId="0" borderId="18" xfId="0" applyFont="1" applyBorder="1" applyAlignment="1" applyProtection="1">
      <alignment horizontal="center" vertical="center" wrapText="1"/>
    </xf>
    <xf numFmtId="0" fontId="25" fillId="0" borderId="14" xfId="0" applyFont="1" applyBorder="1" applyAlignment="1" applyProtection="1">
      <alignment horizontal="center" vertical="center" wrapText="1"/>
    </xf>
    <xf numFmtId="3" fontId="29" fillId="41" borderId="67" xfId="46" applyNumberFormat="1" applyFont="1" applyFill="1" applyBorder="1" applyAlignment="1" applyProtection="1">
      <alignment horizontal="center" vertical="center"/>
    </xf>
    <xf numFmtId="3" fontId="29" fillId="41" borderId="70" xfId="46" applyNumberFormat="1" applyFont="1" applyFill="1" applyBorder="1" applyAlignment="1" applyProtection="1">
      <alignment horizontal="center" vertical="center"/>
    </xf>
    <xf numFmtId="3" fontId="29" fillId="41" borderId="71" xfId="46" applyNumberFormat="1" applyFont="1" applyFill="1" applyBorder="1" applyAlignment="1" applyProtection="1">
      <alignment horizontal="center" vertical="center"/>
    </xf>
  </cellXfs>
  <cellStyles count="64">
    <cellStyle name="20% - Ênfase1" xfId="1" builtinId="30" customBuiltin="1"/>
    <cellStyle name="20% - Ênfase2" xfId="2" builtinId="34" customBuiltin="1"/>
    <cellStyle name="20% - Ênfase3" xfId="3" builtinId="38" customBuiltin="1"/>
    <cellStyle name="20% - Ênfase4" xfId="4" builtinId="42" customBuiltin="1"/>
    <cellStyle name="20% - Ênfase5" xfId="5" builtinId="46" customBuiltin="1"/>
    <cellStyle name="20% - Ênfase6" xfId="6" builtinId="50" customBuiltin="1"/>
    <cellStyle name="40% - Ênfase1" xfId="7" builtinId="31" customBuiltin="1"/>
    <cellStyle name="40% - Ênfase2" xfId="8" builtinId="35" customBuiltin="1"/>
    <cellStyle name="40% - Ênfase3" xfId="9" builtinId="39" customBuiltin="1"/>
    <cellStyle name="40% - Ênfase4" xfId="10" builtinId="43" customBuiltin="1"/>
    <cellStyle name="40% - Ênfase5" xfId="11" builtinId="47" customBuiltin="1"/>
    <cellStyle name="40% - Ênfase6" xfId="12" builtinId="51" customBuiltin="1"/>
    <cellStyle name="60% - Ênfase1" xfId="13" builtinId="32" customBuiltin="1"/>
    <cellStyle name="60% - Ênfase2" xfId="14" builtinId="36" customBuiltin="1"/>
    <cellStyle name="60% - Ênfase3" xfId="15" builtinId="40" customBuiltin="1"/>
    <cellStyle name="60% - Ênfase4" xfId="16" builtinId="44" customBuiltin="1"/>
    <cellStyle name="60% - Ênfase5" xfId="17" builtinId="48" customBuiltin="1"/>
    <cellStyle name="60% - Ênfase6" xfId="18" builtinId="52" customBuiltin="1"/>
    <cellStyle name="Bom" xfId="19" builtinId="26" customBuiltin="1"/>
    <cellStyle name="Cálculo" xfId="20" builtinId="22" customBuiltin="1"/>
    <cellStyle name="Célula de Verificação" xfId="21" builtinId="23" customBuiltin="1"/>
    <cellStyle name="Célula Vinculada" xfId="22" builtinId="24" customBuiltin="1"/>
    <cellStyle name="Ênfase1" xfId="23" builtinId="29" customBuiltin="1"/>
    <cellStyle name="Ênfase2" xfId="24" builtinId="33" customBuiltin="1"/>
    <cellStyle name="Ênfase3" xfId="25" builtinId="37" customBuiltin="1"/>
    <cellStyle name="Ênfase4" xfId="26" builtinId="41" customBuiltin="1"/>
    <cellStyle name="Ênfase5" xfId="27" builtinId="45" customBuiltin="1"/>
    <cellStyle name="Ênfase6" xfId="28" builtinId="49" customBuiltin="1"/>
    <cellStyle name="Entrada" xfId="29" builtinId="20" customBuiltin="1"/>
    <cellStyle name="Incorreto" xfId="30" builtinId="27" customBuiltin="1"/>
    <cellStyle name="Moeda 2" xfId="47"/>
    <cellStyle name="Moeda 3" xfId="31"/>
    <cellStyle name="Moeda 4" xfId="59"/>
    <cellStyle name="Moeda_ITEM 1 - COLETA" xfId="46"/>
    <cellStyle name="Neutra" xfId="32" builtinId="28" customBuiltin="1"/>
    <cellStyle name="Normal" xfId="0" builtinId="0"/>
    <cellStyle name="Normal 2" xfId="33"/>
    <cellStyle name="Normal 3" xfId="48"/>
    <cellStyle name="Normal 4" xfId="53"/>
    <cellStyle name="Normal 4 2" xfId="56"/>
    <cellStyle name="Normal 4 3" xfId="60"/>
    <cellStyle name="Normal 4 4" xfId="63"/>
    <cellStyle name="Normal 5" xfId="50"/>
    <cellStyle name="Normal 6" xfId="54"/>
    <cellStyle name="Normal 7" xfId="58"/>
    <cellStyle name="Normal 8" xfId="62"/>
    <cellStyle name="Nota" xfId="34" builtinId="10" customBuiltin="1"/>
    <cellStyle name="Porcentagem" xfId="52" builtinId="5"/>
    <cellStyle name="Porcentagem 2" xfId="35"/>
    <cellStyle name="Saída" xfId="36" builtinId="21" customBuiltin="1"/>
    <cellStyle name="TableStyleLight1" xfId="55"/>
    <cellStyle name="Texto de Aviso" xfId="37" builtinId="11" customBuiltin="1"/>
    <cellStyle name="Texto Explicativo" xfId="38" builtinId="53" customBuiltin="1"/>
    <cellStyle name="Título" xfId="39" builtinId="15" customBuiltin="1"/>
    <cellStyle name="Título 1" xfId="40" builtinId="16" customBuiltin="1"/>
    <cellStyle name="Título 2" xfId="41" builtinId="17" customBuiltin="1"/>
    <cellStyle name="Título 3" xfId="42" builtinId="18" customBuiltin="1"/>
    <cellStyle name="Título 4" xfId="43" builtinId="19" customBuiltin="1"/>
    <cellStyle name="Título 5" xfId="44"/>
    <cellStyle name="Total" xfId="45" builtinId="25" customBuiltin="1"/>
    <cellStyle name="Vírgula 2" xfId="49"/>
    <cellStyle name="Vírgula 2 2" xfId="61"/>
    <cellStyle name="Vírgula 3" xfId="51"/>
    <cellStyle name="Vírgula 3 2" xfId="5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E6"/>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EA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omercial\PROJETOS%20ORIGINAIS%202011\165%20-%20DROGASIL\CFTV%20CPD-SAC\CFTV%20CPD-SAC%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pamentos e material"/>
      <sheetName val="Infra"/>
      <sheetName val="EQUIPAMENTOS - ALARME"/>
      <sheetName val="MÃO DE OBRA "/>
      <sheetName val="Soma Total"/>
      <sheetName val="COC LOCAÇÃO"/>
      <sheetName val="Petição1"/>
      <sheetName val="SAÍDA DE MATERIAS"/>
    </sheetNames>
    <sheetDataSet>
      <sheetData sheetId="0"/>
      <sheetData sheetId="1"/>
      <sheetData sheetId="2"/>
      <sheetData sheetId="3"/>
      <sheetData sheetId="4"/>
      <sheetData sheetId="5"/>
      <sheetData sheetId="6">
        <row r="13">
          <cell r="E13">
            <v>314</v>
          </cell>
        </row>
      </sheetData>
      <sheetData sheetId="7"/>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abSelected="1" view="pageBreakPreview" zoomScaleNormal="100" zoomScaleSheetLayoutView="100" workbookViewId="0">
      <selection activeCell="J27" sqref="J27"/>
    </sheetView>
  </sheetViews>
  <sheetFormatPr defaultColWidth="9.140625" defaultRowHeight="12.75" x14ac:dyDescent="0.2"/>
  <cols>
    <col min="1" max="1" width="36.7109375" style="98" customWidth="1"/>
    <col min="2" max="2" width="98.5703125" style="100" customWidth="1"/>
    <col min="3" max="9" width="9.140625" style="100"/>
    <col min="10" max="10" width="15.85546875" style="100" customWidth="1"/>
    <col min="11" max="16384" width="9.140625" style="100"/>
  </cols>
  <sheetData>
    <row r="1" spans="1:2" ht="12.75" customHeight="1" x14ac:dyDescent="0.2">
      <c r="A1" s="260" t="s">
        <v>178</v>
      </c>
      <c r="B1" s="261"/>
    </row>
    <row r="2" spans="1:2" ht="13.5" thickBot="1" x14ac:dyDescent="0.25">
      <c r="A2" s="262"/>
      <c r="B2" s="263"/>
    </row>
    <row r="3" spans="1:2" ht="121.5" x14ac:dyDescent="0.2">
      <c r="A3" s="264" t="s">
        <v>179</v>
      </c>
      <c r="B3" s="129" t="s">
        <v>196</v>
      </c>
    </row>
    <row r="4" spans="1:2" ht="30" x14ac:dyDescent="0.2">
      <c r="A4" s="265"/>
      <c r="B4" s="129" t="s">
        <v>180</v>
      </c>
    </row>
    <row r="5" spans="1:2" ht="60" x14ac:dyDescent="0.2">
      <c r="A5" s="265"/>
      <c r="B5" s="129" t="s">
        <v>181</v>
      </c>
    </row>
    <row r="6" spans="1:2" ht="45" x14ac:dyDescent="0.2">
      <c r="A6" s="265"/>
      <c r="B6" s="129" t="s">
        <v>182</v>
      </c>
    </row>
    <row r="7" spans="1:2" ht="15.75" customHeight="1" x14ac:dyDescent="0.2">
      <c r="A7" s="266" t="s">
        <v>197</v>
      </c>
      <c r="B7" s="267" t="s">
        <v>183</v>
      </c>
    </row>
    <row r="8" spans="1:2" ht="45" customHeight="1" x14ac:dyDescent="0.2">
      <c r="A8" s="264"/>
      <c r="B8" s="267"/>
    </row>
    <row r="9" spans="1:2" ht="31.5" x14ac:dyDescent="0.2">
      <c r="A9" s="210" t="s">
        <v>198</v>
      </c>
      <c r="B9" s="213" t="s">
        <v>199</v>
      </c>
    </row>
    <row r="10" spans="1:2" ht="45" x14ac:dyDescent="0.2">
      <c r="A10" s="210" t="s">
        <v>200</v>
      </c>
      <c r="B10" s="213" t="s">
        <v>201</v>
      </c>
    </row>
    <row r="11" spans="1:2" ht="165.75" x14ac:dyDescent="0.2">
      <c r="A11" s="210" t="s">
        <v>202</v>
      </c>
      <c r="B11" s="213" t="s">
        <v>203</v>
      </c>
    </row>
    <row r="12" spans="1:2" ht="45" x14ac:dyDescent="0.2">
      <c r="A12" s="210" t="s">
        <v>184</v>
      </c>
      <c r="B12" s="213" t="s">
        <v>185</v>
      </c>
    </row>
    <row r="13" spans="1:2" ht="38.25" customHeight="1" x14ac:dyDescent="0.2">
      <c r="A13" s="268" t="s">
        <v>2</v>
      </c>
      <c r="B13" s="269" t="s">
        <v>260</v>
      </c>
    </row>
    <row r="14" spans="1:2" ht="45.75" customHeight="1" x14ac:dyDescent="0.2">
      <c r="A14" s="268"/>
      <c r="B14" s="270"/>
    </row>
    <row r="15" spans="1:2" ht="31.5" x14ac:dyDescent="0.2">
      <c r="A15" s="130" t="s">
        <v>204</v>
      </c>
      <c r="B15" s="214" t="s">
        <v>205</v>
      </c>
    </row>
    <row r="16" spans="1:2" ht="45" x14ac:dyDescent="0.2">
      <c r="A16" s="131" t="s">
        <v>186</v>
      </c>
      <c r="B16" s="132" t="s">
        <v>187</v>
      </c>
    </row>
    <row r="17" spans="1:10" ht="90.75" x14ac:dyDescent="0.2">
      <c r="A17" s="209" t="s">
        <v>168</v>
      </c>
      <c r="B17" s="133" t="s">
        <v>206</v>
      </c>
    </row>
    <row r="18" spans="1:10" ht="61.5" thickBot="1" x14ac:dyDescent="0.25">
      <c r="A18" s="217" t="s">
        <v>188</v>
      </c>
      <c r="B18" s="218" t="s">
        <v>207</v>
      </c>
      <c r="C18" s="97"/>
      <c r="D18" s="97"/>
      <c r="E18" s="97"/>
      <c r="F18" s="97"/>
      <c r="G18" s="97"/>
      <c r="H18" s="97"/>
      <c r="I18" s="101"/>
      <c r="J18" s="101"/>
    </row>
    <row r="19" spans="1:10" ht="30" x14ac:dyDescent="0.2">
      <c r="A19" s="219" t="s">
        <v>167</v>
      </c>
      <c r="B19" s="220" t="s">
        <v>194</v>
      </c>
    </row>
    <row r="20" spans="1:10" ht="90.75" x14ac:dyDescent="0.2">
      <c r="A20" s="210" t="s">
        <v>130</v>
      </c>
      <c r="B20" s="212" t="s">
        <v>208</v>
      </c>
    </row>
    <row r="21" spans="1:10" ht="150" x14ac:dyDescent="0.2">
      <c r="A21" s="134" t="s">
        <v>169</v>
      </c>
      <c r="B21" s="135" t="s">
        <v>209</v>
      </c>
    </row>
    <row r="22" spans="1:10" ht="135" x14ac:dyDescent="0.2">
      <c r="A22" s="211" t="s">
        <v>170</v>
      </c>
      <c r="B22" s="136" t="s">
        <v>189</v>
      </c>
    </row>
    <row r="23" spans="1:10" ht="150" x14ac:dyDescent="0.2">
      <c r="A23" s="211" t="s">
        <v>190</v>
      </c>
      <c r="B23" s="136" t="s">
        <v>191</v>
      </c>
    </row>
    <row r="24" spans="1:10" ht="47.25" x14ac:dyDescent="0.2">
      <c r="A24" s="134" t="s">
        <v>210</v>
      </c>
      <c r="B24" s="137" t="s">
        <v>211</v>
      </c>
    </row>
    <row r="25" spans="1:10" x14ac:dyDescent="0.2">
      <c r="A25" s="252" t="s">
        <v>192</v>
      </c>
      <c r="B25" s="253"/>
    </row>
    <row r="26" spans="1:10" x14ac:dyDescent="0.2">
      <c r="A26" s="254"/>
      <c r="B26" s="255"/>
    </row>
    <row r="27" spans="1:10" x14ac:dyDescent="0.2">
      <c r="A27" s="256" t="s">
        <v>212</v>
      </c>
      <c r="B27" s="257"/>
    </row>
    <row r="28" spans="1:10" x14ac:dyDescent="0.2">
      <c r="A28" s="256"/>
      <c r="B28" s="257"/>
    </row>
    <row r="29" spans="1:10" x14ac:dyDescent="0.2">
      <c r="A29" s="256"/>
      <c r="B29" s="257"/>
    </row>
    <row r="30" spans="1:10" x14ac:dyDescent="0.2">
      <c r="A30" s="256"/>
      <c r="B30" s="257"/>
    </row>
    <row r="31" spans="1:10" x14ac:dyDescent="0.2">
      <c r="A31" s="256"/>
      <c r="B31" s="257"/>
    </row>
    <row r="32" spans="1:10" x14ac:dyDescent="0.2">
      <c r="A32" s="256"/>
      <c r="B32" s="257"/>
    </row>
    <row r="33" spans="1:2" x14ac:dyDescent="0.2">
      <c r="A33" s="256"/>
      <c r="B33" s="257"/>
    </row>
    <row r="34" spans="1:2" x14ac:dyDescent="0.2">
      <c r="A34" s="256"/>
      <c r="B34" s="257"/>
    </row>
    <row r="35" spans="1:2" x14ac:dyDescent="0.2">
      <c r="A35" s="256"/>
      <c r="B35" s="257"/>
    </row>
    <row r="36" spans="1:2" x14ac:dyDescent="0.2">
      <c r="A36" s="256"/>
      <c r="B36" s="257"/>
    </row>
    <row r="37" spans="1:2" x14ac:dyDescent="0.2">
      <c r="A37" s="256"/>
      <c r="B37" s="257"/>
    </row>
    <row r="38" spans="1:2" ht="13.5" thickBot="1" x14ac:dyDescent="0.25">
      <c r="A38" s="258"/>
      <c r="B38" s="259"/>
    </row>
  </sheetData>
  <mergeCells count="8">
    <mergeCell ref="A25:B26"/>
    <mergeCell ref="A27:B38"/>
    <mergeCell ref="A1:B2"/>
    <mergeCell ref="A3:A6"/>
    <mergeCell ref="A7:A8"/>
    <mergeCell ref="B7:B8"/>
    <mergeCell ref="A13:A14"/>
    <mergeCell ref="B13:B14"/>
  </mergeCells>
  <printOptions horizontalCentered="1" verticalCentered="1"/>
  <pageMargins left="0.51181102362204722" right="0.51181102362204722" top="1.3779527559055118" bottom="0.78740157480314965" header="1.1023622047244095" footer="0.51181102362204722"/>
  <pageSetup paperSize="9" scale="63" orientation="portrait" r:id="rId1"/>
  <headerFooter>
    <oddHeader>&amp;RPlanilha MODELO</oddHeader>
    <oddFooter>&amp;C&amp;A - Pg.&amp;P</oddFooter>
  </headerFooter>
  <rowBreaks count="1" manualBreakCount="1">
    <brk id="18"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7"/>
  <sheetViews>
    <sheetView view="pageBreakPreview" topLeftCell="A34" zoomScaleNormal="100" zoomScaleSheetLayoutView="100" workbookViewId="0">
      <selection activeCell="A2" sqref="A2:I2"/>
    </sheetView>
  </sheetViews>
  <sheetFormatPr defaultColWidth="9.140625" defaultRowHeight="12.75" x14ac:dyDescent="0.2"/>
  <cols>
    <col min="1" max="1" width="4.7109375" style="1" customWidth="1"/>
    <col min="2" max="2" width="19.7109375" style="1" customWidth="1"/>
    <col min="3" max="4" width="11.7109375" style="1" customWidth="1"/>
    <col min="5" max="5" width="12.28515625" style="1" customWidth="1"/>
    <col min="6" max="7" width="13.7109375" style="1" customWidth="1"/>
    <col min="8" max="16381" width="9.140625" style="1"/>
    <col min="16382" max="16384" width="17" style="1" customWidth="1"/>
  </cols>
  <sheetData>
    <row r="1" spans="1:8" ht="30" customHeight="1" thickBot="1" x14ac:dyDescent="0.25">
      <c r="A1" s="352" t="s">
        <v>18</v>
      </c>
      <c r="B1" s="352"/>
      <c r="C1" s="352"/>
      <c r="D1" s="352"/>
      <c r="E1" s="352"/>
      <c r="F1" s="352"/>
      <c r="G1" s="352"/>
    </row>
    <row r="2" spans="1:8" ht="18.75" customHeight="1" x14ac:dyDescent="0.2">
      <c r="A2" s="353" t="s">
        <v>214</v>
      </c>
      <c r="B2" s="354"/>
      <c r="C2" s="354"/>
      <c r="D2" s="2"/>
      <c r="E2" s="2"/>
      <c r="F2" s="355"/>
      <c r="G2" s="356"/>
    </row>
    <row r="3" spans="1:8" ht="18" customHeight="1" x14ac:dyDescent="0.2">
      <c r="A3" s="357" t="s">
        <v>219</v>
      </c>
      <c r="B3" s="358"/>
      <c r="C3" s="358"/>
      <c r="D3" s="358"/>
      <c r="E3" s="358"/>
      <c r="F3" s="358"/>
      <c r="G3" s="359"/>
    </row>
    <row r="4" spans="1:8" ht="18" customHeight="1" thickBot="1" x14ac:dyDescent="0.25">
      <c r="A4" s="360"/>
      <c r="B4" s="361"/>
      <c r="C4" s="361"/>
      <c r="D4" s="361"/>
      <c r="E4" s="361"/>
      <c r="F4" s="361"/>
      <c r="G4" s="362"/>
    </row>
    <row r="5" spans="1:8" ht="14.1" customHeight="1" x14ac:dyDescent="0.2">
      <c r="A5" s="363" t="s">
        <v>5</v>
      </c>
      <c r="B5" s="364"/>
      <c r="C5" s="364"/>
      <c r="D5" s="364"/>
      <c r="E5" s="364"/>
      <c r="F5" s="365"/>
      <c r="G5" s="366"/>
    </row>
    <row r="6" spans="1:8" ht="12.75" customHeight="1" x14ac:dyDescent="0.2">
      <c r="A6" s="336" t="s">
        <v>20</v>
      </c>
      <c r="B6" s="337"/>
      <c r="C6" s="337"/>
      <c r="D6" s="337"/>
      <c r="E6" s="338"/>
      <c r="F6" s="367"/>
      <c r="G6" s="340"/>
    </row>
    <row r="7" spans="1:8" ht="14.1" customHeight="1" x14ac:dyDescent="0.2">
      <c r="A7" s="336" t="s">
        <v>11</v>
      </c>
      <c r="B7" s="337"/>
      <c r="C7" s="337"/>
      <c r="D7" s="337"/>
      <c r="E7" s="338"/>
      <c r="F7" s="339" t="s">
        <v>277</v>
      </c>
      <c r="G7" s="340"/>
    </row>
    <row r="8" spans="1:8" ht="19.5" customHeight="1" x14ac:dyDescent="0.2">
      <c r="A8" s="341" t="s">
        <v>300</v>
      </c>
      <c r="B8" s="342"/>
      <c r="C8" s="342"/>
      <c r="D8" s="342"/>
      <c r="E8" s="342"/>
      <c r="F8" s="342"/>
      <c r="G8" s="343"/>
    </row>
    <row r="9" spans="1:8" ht="19.5" customHeight="1" x14ac:dyDescent="0.2">
      <c r="A9" s="344"/>
      <c r="B9" s="345"/>
      <c r="C9" s="345"/>
      <c r="D9" s="345"/>
      <c r="E9" s="345"/>
      <c r="F9" s="345"/>
      <c r="G9" s="346"/>
    </row>
    <row r="10" spans="1:8" ht="14.1" customHeight="1" x14ac:dyDescent="0.2">
      <c r="A10" s="347" t="s">
        <v>21</v>
      </c>
      <c r="B10" s="348"/>
      <c r="C10" s="348"/>
      <c r="D10" s="348"/>
      <c r="E10" s="349"/>
      <c r="F10" s="350">
        <v>2024</v>
      </c>
      <c r="G10" s="351"/>
    </row>
    <row r="11" spans="1:8" ht="14.1" customHeight="1" x14ac:dyDescent="0.2">
      <c r="A11" s="347" t="s">
        <v>22</v>
      </c>
      <c r="B11" s="348"/>
      <c r="C11" s="348"/>
      <c r="D11" s="348"/>
      <c r="E11" s="349"/>
      <c r="F11" s="350" t="s">
        <v>154</v>
      </c>
      <c r="G11" s="351"/>
    </row>
    <row r="12" spans="1:8" ht="14.1" customHeight="1" x14ac:dyDescent="0.2">
      <c r="A12" s="347" t="s">
        <v>23</v>
      </c>
      <c r="B12" s="348"/>
      <c r="C12" s="348"/>
      <c r="D12" s="348"/>
      <c r="E12" s="349"/>
      <c r="F12" s="350" t="s">
        <v>24</v>
      </c>
      <c r="G12" s="351"/>
    </row>
    <row r="13" spans="1:8" ht="14.1" customHeight="1" x14ac:dyDescent="0.2">
      <c r="A13" s="347" t="s">
        <v>10</v>
      </c>
      <c r="B13" s="348"/>
      <c r="C13" s="348"/>
      <c r="D13" s="348"/>
      <c r="E13" s="349"/>
      <c r="F13" s="350" t="s">
        <v>9</v>
      </c>
      <c r="G13" s="351"/>
    </row>
    <row r="14" spans="1:8" ht="14.1" customHeight="1" x14ac:dyDescent="0.2">
      <c r="A14" s="372" t="s">
        <v>6</v>
      </c>
      <c r="B14" s="373"/>
      <c r="C14" s="373"/>
      <c r="D14" s="373"/>
      <c r="E14" s="373"/>
      <c r="F14" s="374"/>
      <c r="G14" s="375"/>
    </row>
    <row r="15" spans="1:8" ht="14.1" customHeight="1" x14ac:dyDescent="0.2">
      <c r="A15" s="347" t="s">
        <v>7</v>
      </c>
      <c r="B15" s="348"/>
      <c r="C15" s="348"/>
      <c r="D15" s="348"/>
      <c r="E15" s="349"/>
      <c r="F15" s="376">
        <v>0</v>
      </c>
      <c r="G15" s="377"/>
    </row>
    <row r="16" spans="1:8" ht="14.1" customHeight="1" x14ac:dyDescent="0.2">
      <c r="A16" s="347" t="s">
        <v>0</v>
      </c>
      <c r="B16" s="348"/>
      <c r="C16" s="348"/>
      <c r="D16" s="348"/>
      <c r="E16" s="349"/>
      <c r="F16" s="368" t="s">
        <v>275</v>
      </c>
      <c r="G16" s="369"/>
      <c r="H16" s="3"/>
    </row>
    <row r="17" spans="1:8" ht="14.1" customHeight="1" x14ac:dyDescent="0.2">
      <c r="A17" s="347" t="s">
        <v>25</v>
      </c>
      <c r="B17" s="348"/>
      <c r="C17" s="348"/>
      <c r="D17" s="348"/>
      <c r="E17" s="349"/>
      <c r="F17" s="368" t="s">
        <v>156</v>
      </c>
      <c r="G17" s="369"/>
      <c r="H17" s="3"/>
    </row>
    <row r="18" spans="1:8" ht="14.1" customHeight="1" x14ac:dyDescent="0.2">
      <c r="A18" s="347" t="s">
        <v>1</v>
      </c>
      <c r="B18" s="348"/>
      <c r="C18" s="348"/>
      <c r="D18" s="348"/>
      <c r="E18" s="349"/>
      <c r="F18" s="370">
        <v>0</v>
      </c>
      <c r="G18" s="371"/>
    </row>
    <row r="19" spans="1:8" ht="14.1" customHeight="1" x14ac:dyDescent="0.2">
      <c r="A19" s="336" t="s">
        <v>8</v>
      </c>
      <c r="B19" s="337"/>
      <c r="C19" s="337"/>
      <c r="D19" s="337"/>
      <c r="E19" s="338"/>
      <c r="F19" s="383">
        <v>45292</v>
      </c>
      <c r="G19" s="384"/>
    </row>
    <row r="20" spans="1:8" ht="14.1" customHeight="1" x14ac:dyDescent="0.2">
      <c r="A20" s="347" t="s">
        <v>26</v>
      </c>
      <c r="B20" s="348"/>
      <c r="C20" s="348"/>
      <c r="D20" s="348"/>
      <c r="E20" s="349"/>
      <c r="F20" s="385" t="s">
        <v>161</v>
      </c>
      <c r="G20" s="386"/>
    </row>
    <row r="21" spans="1:8" ht="14.1" customHeight="1" x14ac:dyDescent="0.2">
      <c r="A21" s="336" t="s">
        <v>27</v>
      </c>
      <c r="B21" s="337"/>
      <c r="C21" s="337"/>
      <c r="D21" s="337"/>
      <c r="E21" s="338"/>
      <c r="F21" s="378">
        <v>2</v>
      </c>
      <c r="G21" s="379"/>
    </row>
    <row r="22" spans="1:8" ht="14.1" customHeight="1" x14ac:dyDescent="0.2">
      <c r="A22" s="336" t="s">
        <v>28</v>
      </c>
      <c r="B22" s="337"/>
      <c r="C22" s="337"/>
      <c r="D22" s="337"/>
      <c r="E22" s="338"/>
      <c r="F22" s="378">
        <v>1</v>
      </c>
      <c r="G22" s="379"/>
    </row>
    <row r="23" spans="1:8" ht="12.75" customHeight="1" x14ac:dyDescent="0.2">
      <c r="A23" s="336" t="s">
        <v>29</v>
      </c>
      <c r="B23" s="337"/>
      <c r="C23" s="337"/>
      <c r="D23" s="337"/>
      <c r="E23" s="338"/>
      <c r="F23" s="380" t="s">
        <v>157</v>
      </c>
      <c r="G23" s="381"/>
    </row>
    <row r="24" spans="1:8" ht="12.75" customHeight="1" x14ac:dyDescent="0.2">
      <c r="A24" s="382" t="s">
        <v>222</v>
      </c>
      <c r="B24" s="367"/>
      <c r="C24" s="367"/>
      <c r="D24" s="367"/>
      <c r="E24" s="367"/>
      <c r="F24" s="367"/>
      <c r="G24" s="340"/>
    </row>
    <row r="25" spans="1:8" x14ac:dyDescent="0.2">
      <c r="A25" s="372" t="s">
        <v>2</v>
      </c>
      <c r="B25" s="373"/>
      <c r="C25" s="373"/>
      <c r="D25" s="373"/>
      <c r="E25" s="373"/>
      <c r="F25" s="374"/>
      <c r="G25" s="375"/>
    </row>
    <row r="26" spans="1:8" x14ac:dyDescent="0.2">
      <c r="A26" s="221">
        <v>1</v>
      </c>
      <c r="B26" s="400" t="s">
        <v>30</v>
      </c>
      <c r="C26" s="400"/>
      <c r="D26" s="400"/>
      <c r="E26" s="400"/>
      <c r="F26" s="222" t="s">
        <v>31</v>
      </c>
      <c r="G26" s="223" t="s">
        <v>3</v>
      </c>
    </row>
    <row r="27" spans="1:8" x14ac:dyDescent="0.2">
      <c r="A27" s="63" t="s">
        <v>32</v>
      </c>
      <c r="B27" s="401" t="s">
        <v>120</v>
      </c>
      <c r="C27" s="401"/>
      <c r="D27" s="401"/>
      <c r="E27" s="401"/>
      <c r="F27" s="64">
        <v>1</v>
      </c>
      <c r="G27" s="4">
        <f>F18*F27</f>
        <v>0</v>
      </c>
      <c r="H27" s="5"/>
    </row>
    <row r="28" spans="1:8" x14ac:dyDescent="0.2">
      <c r="A28" s="63" t="s">
        <v>33</v>
      </c>
      <c r="B28" s="387" t="s">
        <v>121</v>
      </c>
      <c r="C28" s="387"/>
      <c r="D28" s="387"/>
      <c r="E28" s="387"/>
      <c r="F28" s="65">
        <v>0.3</v>
      </c>
      <c r="G28" s="4">
        <f>ROUND(G27*F28,2)</f>
        <v>0</v>
      </c>
      <c r="H28" s="5"/>
    </row>
    <row r="29" spans="1:8" x14ac:dyDescent="0.2">
      <c r="A29" s="63" t="s">
        <v>34</v>
      </c>
      <c r="B29" s="387" t="s">
        <v>19</v>
      </c>
      <c r="C29" s="387"/>
      <c r="D29" s="387"/>
      <c r="E29" s="387"/>
      <c r="F29" s="65">
        <v>0</v>
      </c>
      <c r="G29" s="4">
        <f>ROUND(F15*F29,2)</f>
        <v>0</v>
      </c>
      <c r="H29" s="5"/>
    </row>
    <row r="30" spans="1:8" x14ac:dyDescent="0.2">
      <c r="A30" s="63" t="s">
        <v>35</v>
      </c>
      <c r="B30" s="402" t="s">
        <v>215</v>
      </c>
      <c r="C30" s="403"/>
      <c r="D30" s="403"/>
      <c r="E30" s="404"/>
      <c r="F30" s="65">
        <v>0.12</v>
      </c>
      <c r="G30" s="4">
        <f>ROUND(G27*F30,2)</f>
        <v>0</v>
      </c>
      <c r="H30" s="5"/>
    </row>
    <row r="31" spans="1:8" x14ac:dyDescent="0.2">
      <c r="A31" s="63" t="s">
        <v>36</v>
      </c>
      <c r="B31" s="402" t="s">
        <v>37</v>
      </c>
      <c r="C31" s="403"/>
      <c r="D31" s="403"/>
      <c r="E31" s="404"/>
      <c r="F31" s="64">
        <f>ROUND((ROUND((7*15.22),2)/52.5)*60,2)</f>
        <v>121.76</v>
      </c>
      <c r="G31" s="4">
        <f>ROUND(ROUND(ROUND((SUM(G27:G30))/220,2)*0.2,2)*F31,2)</f>
        <v>0</v>
      </c>
      <c r="H31" s="5"/>
    </row>
    <row r="32" spans="1:8" x14ac:dyDescent="0.2">
      <c r="A32" s="63" t="s">
        <v>38</v>
      </c>
      <c r="B32" s="387" t="s">
        <v>63</v>
      </c>
      <c r="C32" s="387"/>
      <c r="D32" s="387"/>
      <c r="E32" s="387"/>
      <c r="F32" s="65"/>
      <c r="G32" s="4">
        <f>ROUND(F18*F32,2)</f>
        <v>0</v>
      </c>
      <c r="H32" s="5"/>
    </row>
    <row r="33" spans="1:8" x14ac:dyDescent="0.2">
      <c r="A33" s="388" t="s">
        <v>39</v>
      </c>
      <c r="B33" s="389"/>
      <c r="C33" s="389"/>
      <c r="D33" s="389"/>
      <c r="E33" s="389"/>
      <c r="F33" s="390"/>
      <c r="G33" s="224">
        <f>SUM(G27:G32)</f>
        <v>0</v>
      </c>
    </row>
    <row r="34" spans="1:8" x14ac:dyDescent="0.2">
      <c r="A34" s="372" t="s">
        <v>40</v>
      </c>
      <c r="B34" s="373"/>
      <c r="C34" s="373"/>
      <c r="D34" s="373"/>
      <c r="E34" s="373"/>
      <c r="F34" s="374"/>
      <c r="G34" s="375"/>
    </row>
    <row r="35" spans="1:8" x14ac:dyDescent="0.2">
      <c r="A35" s="391" t="s">
        <v>41</v>
      </c>
      <c r="B35" s="392"/>
      <c r="C35" s="392"/>
      <c r="D35" s="392"/>
      <c r="E35" s="392"/>
      <c r="F35" s="392"/>
      <c r="G35" s="393"/>
      <c r="H35" s="6"/>
    </row>
    <row r="36" spans="1:8" s="11" customFormat="1" x14ac:dyDescent="0.2">
      <c r="A36" s="67" t="s">
        <v>32</v>
      </c>
      <c r="B36" s="394" t="s">
        <v>42</v>
      </c>
      <c r="C36" s="395"/>
      <c r="D36" s="395"/>
      <c r="E36" s="396"/>
      <c r="F36" s="68">
        <v>0</v>
      </c>
      <c r="G36" s="9">
        <f>ROUND(G$33*F36,2)</f>
        <v>0</v>
      </c>
      <c r="H36" s="138"/>
    </row>
    <row r="37" spans="1:8" x14ac:dyDescent="0.2">
      <c r="A37" s="69" t="s">
        <v>33</v>
      </c>
      <c r="B37" s="397" t="s">
        <v>122</v>
      </c>
      <c r="C37" s="398"/>
      <c r="D37" s="398"/>
      <c r="E37" s="399"/>
      <c r="F37" s="70">
        <f>ROUND((1/11)+(1/11)/3, 3)*0</f>
        <v>0</v>
      </c>
      <c r="G37" s="12">
        <f>ROUND(G$33*F37,2)</f>
        <v>0</v>
      </c>
      <c r="H37" s="6"/>
    </row>
    <row r="38" spans="1:8" x14ac:dyDescent="0.2">
      <c r="A38" s="71"/>
      <c r="B38" s="408" t="s">
        <v>43</v>
      </c>
      <c r="C38" s="408"/>
      <c r="D38" s="408"/>
      <c r="E38" s="408"/>
      <c r="F38" s="225">
        <f>SUM(F36:F37)</f>
        <v>0</v>
      </c>
      <c r="G38" s="9"/>
      <c r="H38" s="6"/>
    </row>
    <row r="39" spans="1:8" x14ac:dyDescent="0.2">
      <c r="A39" s="226" t="s">
        <v>34</v>
      </c>
      <c r="B39" s="227" t="s">
        <v>44</v>
      </c>
      <c r="C39" s="228"/>
      <c r="D39" s="228"/>
      <c r="E39" s="228"/>
      <c r="F39" s="229">
        <f>ROUND((F50*F38),4)</f>
        <v>0</v>
      </c>
      <c r="G39" s="230">
        <f>ROUND(G$33*F39,2)</f>
        <v>0</v>
      </c>
      <c r="H39" s="6"/>
    </row>
    <row r="40" spans="1:8" x14ac:dyDescent="0.2">
      <c r="A40" s="405" t="s">
        <v>45</v>
      </c>
      <c r="B40" s="406"/>
      <c r="C40" s="406"/>
      <c r="D40" s="406"/>
      <c r="E40" s="407"/>
      <c r="F40" s="127">
        <f>ROUND(SUM(F38:F39),4)</f>
        <v>0</v>
      </c>
      <c r="G40" s="128">
        <f>SUM(G36:G39)</f>
        <v>0</v>
      </c>
      <c r="H40" s="6">
        <f>ROUND(G33*F40,2)</f>
        <v>0</v>
      </c>
    </row>
    <row r="41" spans="1:8" x14ac:dyDescent="0.2">
      <c r="A41" s="391" t="s">
        <v>123</v>
      </c>
      <c r="B41" s="392"/>
      <c r="C41" s="392"/>
      <c r="D41" s="392"/>
      <c r="E41" s="392"/>
      <c r="F41" s="392"/>
      <c r="G41" s="393"/>
      <c r="H41" s="6"/>
    </row>
    <row r="42" spans="1:8" x14ac:dyDescent="0.2">
      <c r="A42" s="72" t="s">
        <v>32</v>
      </c>
      <c r="B42" s="394" t="s">
        <v>46</v>
      </c>
      <c r="C42" s="395"/>
      <c r="D42" s="395"/>
      <c r="E42" s="396"/>
      <c r="F42" s="73">
        <v>0</v>
      </c>
      <c r="G42" s="15">
        <f>ROUND(G$33*F42,2)</f>
        <v>0</v>
      </c>
      <c r="H42" s="6"/>
    </row>
    <row r="43" spans="1:8" x14ac:dyDescent="0.2">
      <c r="A43" s="67" t="s">
        <v>33</v>
      </c>
      <c r="B43" s="402" t="s">
        <v>47</v>
      </c>
      <c r="C43" s="403"/>
      <c r="D43" s="403"/>
      <c r="E43" s="404"/>
      <c r="F43" s="68">
        <v>0</v>
      </c>
      <c r="G43" s="9">
        <f>ROUND(G$33*F43,2)</f>
        <v>0</v>
      </c>
      <c r="H43" s="6"/>
    </row>
    <row r="44" spans="1:8" x14ac:dyDescent="0.2">
      <c r="A44" s="67" t="s">
        <v>34</v>
      </c>
      <c r="B44" s="402" t="s">
        <v>48</v>
      </c>
      <c r="C44" s="403"/>
      <c r="D44" s="403"/>
      <c r="E44" s="404"/>
      <c r="F44" s="68">
        <v>0</v>
      </c>
      <c r="G44" s="9">
        <f>ROUND(G$33*F44,2)</f>
        <v>0</v>
      </c>
      <c r="H44" s="6"/>
    </row>
    <row r="45" spans="1:8" x14ac:dyDescent="0.2">
      <c r="A45" s="67" t="s">
        <v>35</v>
      </c>
      <c r="B45" s="402" t="s">
        <v>49</v>
      </c>
      <c r="C45" s="403"/>
      <c r="D45" s="403"/>
      <c r="E45" s="404"/>
      <c r="F45" s="68">
        <v>0</v>
      </c>
      <c r="G45" s="9">
        <f t="shared" ref="G45:G49" si="0">ROUND(G$33*F45,2)</f>
        <v>0</v>
      </c>
      <c r="H45" s="6"/>
    </row>
    <row r="46" spans="1:8" x14ac:dyDescent="0.2">
      <c r="A46" s="67" t="s">
        <v>36</v>
      </c>
      <c r="B46" s="402" t="s">
        <v>50</v>
      </c>
      <c r="C46" s="403"/>
      <c r="D46" s="403"/>
      <c r="E46" s="404"/>
      <c r="F46" s="68">
        <v>0</v>
      </c>
      <c r="G46" s="9">
        <f>ROUND(G$33*F46,2)</f>
        <v>0</v>
      </c>
      <c r="H46" s="6"/>
    </row>
    <row r="47" spans="1:8" x14ac:dyDescent="0.2">
      <c r="A47" s="67" t="s">
        <v>38</v>
      </c>
      <c r="B47" s="402" t="s">
        <v>51</v>
      </c>
      <c r="C47" s="403"/>
      <c r="D47" s="403"/>
      <c r="E47" s="404"/>
      <c r="F47" s="68">
        <v>0</v>
      </c>
      <c r="G47" s="9">
        <f t="shared" si="0"/>
        <v>0</v>
      </c>
      <c r="H47" s="6"/>
    </row>
    <row r="48" spans="1:8" x14ac:dyDescent="0.2">
      <c r="A48" s="67" t="s">
        <v>52</v>
      </c>
      <c r="B48" s="402" t="s">
        <v>53</v>
      </c>
      <c r="C48" s="403"/>
      <c r="D48" s="403"/>
      <c r="E48" s="404"/>
      <c r="F48" s="68">
        <v>0</v>
      </c>
      <c r="G48" s="9">
        <f t="shared" si="0"/>
        <v>0</v>
      </c>
      <c r="H48" s="6"/>
    </row>
    <row r="49" spans="1:8" x14ac:dyDescent="0.2">
      <c r="A49" s="69" t="s">
        <v>54</v>
      </c>
      <c r="B49" s="397" t="s">
        <v>55</v>
      </c>
      <c r="C49" s="398"/>
      <c r="D49" s="398"/>
      <c r="E49" s="399"/>
      <c r="F49" s="70">
        <v>0</v>
      </c>
      <c r="G49" s="12">
        <f t="shared" si="0"/>
        <v>0</v>
      </c>
      <c r="H49" s="6"/>
    </row>
    <row r="50" spans="1:8" x14ac:dyDescent="0.2">
      <c r="A50" s="405" t="s">
        <v>56</v>
      </c>
      <c r="B50" s="406"/>
      <c r="C50" s="406"/>
      <c r="D50" s="406"/>
      <c r="E50" s="407"/>
      <c r="F50" s="127">
        <f>SUM(F42:F49)</f>
        <v>0</v>
      </c>
      <c r="G50" s="128">
        <f>SUM(G42:G49)</f>
        <v>0</v>
      </c>
      <c r="H50" s="6">
        <f>ROUND(G33*F50,2)</f>
        <v>0</v>
      </c>
    </row>
    <row r="51" spans="1:8" x14ac:dyDescent="0.2">
      <c r="A51" s="391" t="s">
        <v>57</v>
      </c>
      <c r="B51" s="392"/>
      <c r="C51" s="392"/>
      <c r="D51" s="392"/>
      <c r="E51" s="392"/>
      <c r="F51" s="392"/>
      <c r="G51" s="393"/>
      <c r="H51" s="6"/>
    </row>
    <row r="52" spans="1:8" x14ac:dyDescent="0.2">
      <c r="A52" s="13" t="s">
        <v>32</v>
      </c>
      <c r="B52" s="413" t="s">
        <v>58</v>
      </c>
      <c r="C52" s="414"/>
      <c r="D52" s="414"/>
      <c r="E52" s="16">
        <v>0</v>
      </c>
      <c r="F52" s="17">
        <f>15.22*2</f>
        <v>30.44</v>
      </c>
      <c r="G52" s="18">
        <f>IF(ROUND((E52*F52)-(G27*0.06),2)&lt;0,0,ROUND((E52*F52)-(G27*0.06),2))</f>
        <v>0</v>
      </c>
      <c r="H52" s="6"/>
    </row>
    <row r="53" spans="1:8" x14ac:dyDescent="0.2">
      <c r="A53" s="7" t="s">
        <v>59</v>
      </c>
      <c r="B53" s="409" t="s">
        <v>60</v>
      </c>
      <c r="C53" s="410"/>
      <c r="D53" s="410"/>
      <c r="E53" s="19">
        <f>(ROUND(37*0.82,2))*0</f>
        <v>0</v>
      </c>
      <c r="F53" s="20">
        <f>15.22</f>
        <v>15.22</v>
      </c>
      <c r="G53" s="4">
        <f t="shared" ref="G53:G60" si="1">ROUND((E53*F53),2)</f>
        <v>0</v>
      </c>
      <c r="H53" s="6"/>
    </row>
    <row r="54" spans="1:8" x14ac:dyDescent="0.2">
      <c r="A54" s="7" t="s">
        <v>61</v>
      </c>
      <c r="B54" s="409" t="s">
        <v>62</v>
      </c>
      <c r="C54" s="410"/>
      <c r="D54" s="410"/>
      <c r="E54" s="19">
        <f>(ROUND(187.97*0.95,2))*0</f>
        <v>0</v>
      </c>
      <c r="F54" s="20">
        <v>1</v>
      </c>
      <c r="G54" s="4">
        <f t="shared" si="1"/>
        <v>0</v>
      </c>
      <c r="H54" s="6"/>
    </row>
    <row r="55" spans="1:8" x14ac:dyDescent="0.2">
      <c r="A55" s="7" t="s">
        <v>34</v>
      </c>
      <c r="B55" s="409" t="s">
        <v>158</v>
      </c>
      <c r="C55" s="410"/>
      <c r="D55" s="410"/>
      <c r="E55" s="19">
        <f>(ROUND(187.97*0.95,2))*0</f>
        <v>0</v>
      </c>
      <c r="F55" s="20">
        <v>1</v>
      </c>
      <c r="G55" s="4">
        <f t="shared" si="1"/>
        <v>0</v>
      </c>
      <c r="H55" s="6"/>
    </row>
    <row r="56" spans="1:8" x14ac:dyDescent="0.2">
      <c r="A56" s="7" t="s">
        <v>35</v>
      </c>
      <c r="B56" s="409" t="s">
        <v>159</v>
      </c>
      <c r="C56" s="410"/>
      <c r="D56" s="410"/>
      <c r="E56" s="19">
        <f>SUM((F18*1.5)*0.0085%)</f>
        <v>0</v>
      </c>
      <c r="F56" s="20">
        <v>1</v>
      </c>
      <c r="G56" s="4">
        <f t="shared" si="1"/>
        <v>0</v>
      </c>
      <c r="H56" s="6"/>
    </row>
    <row r="57" spans="1:8" x14ac:dyDescent="0.2">
      <c r="A57" s="7" t="s">
        <v>36</v>
      </c>
      <c r="B57" s="409" t="s">
        <v>160</v>
      </c>
      <c r="C57" s="410"/>
      <c r="D57" s="410"/>
      <c r="E57" s="19">
        <f>ROUND((ROUND((F18*26)+(F18*52),2))*0.0085%,2)</f>
        <v>0</v>
      </c>
      <c r="F57" s="20">
        <v>1</v>
      </c>
      <c r="G57" s="4">
        <f t="shared" si="1"/>
        <v>0</v>
      </c>
      <c r="H57" s="6"/>
    </row>
    <row r="58" spans="1:8" x14ac:dyDescent="0.2">
      <c r="A58" s="7" t="s">
        <v>38</v>
      </c>
      <c r="B58" s="409" t="s">
        <v>133</v>
      </c>
      <c r="C58" s="410"/>
      <c r="D58" s="410"/>
      <c r="E58" s="19">
        <v>0</v>
      </c>
      <c r="F58" s="20">
        <v>1</v>
      </c>
      <c r="G58" s="4">
        <f t="shared" si="1"/>
        <v>0</v>
      </c>
      <c r="H58" s="6"/>
    </row>
    <row r="59" spans="1:8" x14ac:dyDescent="0.2">
      <c r="A59" s="7" t="s">
        <v>52</v>
      </c>
      <c r="B59" s="409" t="s">
        <v>133</v>
      </c>
      <c r="C59" s="410"/>
      <c r="D59" s="410"/>
      <c r="E59" s="79">
        <v>0</v>
      </c>
      <c r="F59" s="20">
        <v>1</v>
      </c>
      <c r="G59" s="4">
        <f t="shared" si="1"/>
        <v>0</v>
      </c>
      <c r="H59" s="6"/>
    </row>
    <row r="60" spans="1:8" x14ac:dyDescent="0.2">
      <c r="A60" s="7" t="s">
        <v>54</v>
      </c>
      <c r="B60" s="409" t="s">
        <v>133</v>
      </c>
      <c r="C60" s="410"/>
      <c r="D60" s="410"/>
      <c r="E60" s="79"/>
      <c r="F60" s="20">
        <v>1</v>
      </c>
      <c r="G60" s="4">
        <f t="shared" si="1"/>
        <v>0</v>
      </c>
      <c r="H60" s="6"/>
    </row>
    <row r="61" spans="1:8" x14ac:dyDescent="0.2">
      <c r="A61" s="411" t="s">
        <v>64</v>
      </c>
      <c r="B61" s="412"/>
      <c r="C61" s="412"/>
      <c r="D61" s="412"/>
      <c r="E61" s="412"/>
      <c r="F61" s="389"/>
      <c r="G61" s="224">
        <f>SUM(G52:G60)</f>
        <v>0</v>
      </c>
      <c r="H61" s="6"/>
    </row>
    <row r="62" spans="1:8" x14ac:dyDescent="0.2">
      <c r="A62" s="372" t="s">
        <v>65</v>
      </c>
      <c r="B62" s="373"/>
      <c r="C62" s="373"/>
      <c r="D62" s="373"/>
      <c r="E62" s="373"/>
      <c r="F62" s="374"/>
      <c r="G62" s="375"/>
      <c r="H62" s="6"/>
    </row>
    <row r="63" spans="1:8" x14ac:dyDescent="0.2">
      <c r="A63" s="21" t="s">
        <v>66</v>
      </c>
      <c r="B63" s="417" t="s">
        <v>67</v>
      </c>
      <c r="C63" s="418"/>
      <c r="D63" s="418"/>
      <c r="E63" s="418"/>
      <c r="F63" s="22">
        <f>F40</f>
        <v>0</v>
      </c>
      <c r="G63" s="23">
        <f>G40</f>
        <v>0</v>
      </c>
      <c r="H63" s="6"/>
    </row>
    <row r="64" spans="1:8" x14ac:dyDescent="0.2">
      <c r="A64" s="24" t="s">
        <v>68</v>
      </c>
      <c r="B64" s="419" t="s">
        <v>134</v>
      </c>
      <c r="C64" s="420"/>
      <c r="D64" s="420"/>
      <c r="E64" s="420"/>
      <c r="F64" s="25">
        <f>F50</f>
        <v>0</v>
      </c>
      <c r="G64" s="26">
        <f>G50</f>
        <v>0</v>
      </c>
      <c r="H64" s="6"/>
    </row>
    <row r="65" spans="1:8" x14ac:dyDescent="0.2">
      <c r="A65" s="24" t="s">
        <v>69</v>
      </c>
      <c r="B65" s="419" t="s">
        <v>70</v>
      </c>
      <c r="C65" s="420"/>
      <c r="D65" s="420"/>
      <c r="E65" s="420"/>
      <c r="F65" s="421"/>
      <c r="G65" s="26">
        <f>G61</f>
        <v>0</v>
      </c>
      <c r="H65" s="6"/>
    </row>
    <row r="66" spans="1:8" ht="13.5" thickBot="1" x14ac:dyDescent="0.25">
      <c r="A66" s="422" t="s">
        <v>71</v>
      </c>
      <c r="B66" s="423"/>
      <c r="C66" s="423"/>
      <c r="D66" s="423"/>
      <c r="E66" s="423"/>
      <c r="F66" s="424"/>
      <c r="G66" s="231">
        <f>SUM(G63:G65)</f>
        <v>0</v>
      </c>
      <c r="H66" s="6"/>
    </row>
    <row r="67" spans="1:8" x14ac:dyDescent="0.2">
      <c r="A67" s="425" t="s">
        <v>72</v>
      </c>
      <c r="B67" s="426"/>
      <c r="C67" s="426"/>
      <c r="D67" s="426"/>
      <c r="E67" s="426"/>
      <c r="F67" s="427"/>
      <c r="G67" s="428"/>
      <c r="H67" s="6"/>
    </row>
    <row r="68" spans="1:8" s="29" customFormat="1" x14ac:dyDescent="0.2">
      <c r="A68" s="221">
        <v>3</v>
      </c>
      <c r="B68" s="27" t="s">
        <v>73</v>
      </c>
      <c r="C68" s="27"/>
      <c r="D68" s="27"/>
      <c r="E68" s="27"/>
      <c r="F68" s="27"/>
      <c r="G68" s="28"/>
      <c r="H68" s="6"/>
    </row>
    <row r="69" spans="1:8" x14ac:dyDescent="0.2">
      <c r="A69" s="13" t="s">
        <v>32</v>
      </c>
      <c r="B69" s="429" t="s">
        <v>74</v>
      </c>
      <c r="C69" s="430"/>
      <c r="D69" s="430"/>
      <c r="E69" s="430"/>
      <c r="F69" s="80">
        <f>ROUND((1/12)*0.05,4)*0</f>
        <v>0</v>
      </c>
      <c r="G69" s="30">
        <f t="shared" ref="G69:G74" si="2">ROUND(G$33*F69,2)</f>
        <v>0</v>
      </c>
      <c r="H69" s="6"/>
    </row>
    <row r="70" spans="1:8" x14ac:dyDescent="0.2">
      <c r="A70" s="7" t="s">
        <v>33</v>
      </c>
      <c r="B70" s="334" t="s">
        <v>75</v>
      </c>
      <c r="C70" s="335"/>
      <c r="D70" s="335"/>
      <c r="E70" s="335"/>
      <c r="F70" s="81">
        <f>ROUND((F69*F49),4)</f>
        <v>0</v>
      </c>
      <c r="G70" s="31">
        <f t="shared" si="2"/>
        <v>0</v>
      </c>
      <c r="H70" s="6"/>
    </row>
    <row r="71" spans="1:8" x14ac:dyDescent="0.2">
      <c r="A71" s="7" t="s">
        <v>34</v>
      </c>
      <c r="B71" s="334" t="s">
        <v>165</v>
      </c>
      <c r="C71" s="335"/>
      <c r="D71" s="335"/>
      <c r="E71" s="335"/>
      <c r="F71" s="81">
        <f>ROUND((0.08*0.4*0.9)*(1+0.09+0.09+0.3),2)*0</f>
        <v>0</v>
      </c>
      <c r="G71" s="31">
        <f t="shared" si="2"/>
        <v>0</v>
      </c>
      <c r="H71" s="6"/>
    </row>
    <row r="72" spans="1:8" x14ac:dyDescent="0.2">
      <c r="A72" s="7" t="s">
        <v>35</v>
      </c>
      <c r="B72" s="334" t="s">
        <v>76</v>
      </c>
      <c r="C72" s="335"/>
      <c r="D72" s="335"/>
      <c r="E72" s="335"/>
      <c r="F72" s="81">
        <f>ROUND(100%/30*7/12*100%,4)*0</f>
        <v>0</v>
      </c>
      <c r="G72" s="31">
        <f t="shared" si="2"/>
        <v>0</v>
      </c>
      <c r="H72" s="6"/>
    </row>
    <row r="73" spans="1:8" s="3" customFormat="1" x14ac:dyDescent="0.2">
      <c r="A73" s="7" t="s">
        <v>36</v>
      </c>
      <c r="B73" s="334" t="s">
        <v>124</v>
      </c>
      <c r="C73" s="335"/>
      <c r="D73" s="335"/>
      <c r="E73" s="335"/>
      <c r="F73" s="81">
        <f>ROUND(F72*F50,4)</f>
        <v>0</v>
      </c>
      <c r="G73" s="31">
        <f t="shared" si="2"/>
        <v>0</v>
      </c>
      <c r="H73" s="6"/>
    </row>
    <row r="74" spans="1:8" x14ac:dyDescent="0.2">
      <c r="A74" s="7" t="s">
        <v>38</v>
      </c>
      <c r="B74" s="415" t="s">
        <v>166</v>
      </c>
      <c r="C74" s="416"/>
      <c r="D74" s="416"/>
      <c r="E74" s="416"/>
      <c r="F74" s="82">
        <v>0</v>
      </c>
      <c r="G74" s="32">
        <f t="shared" si="2"/>
        <v>0</v>
      </c>
      <c r="H74" s="6"/>
    </row>
    <row r="75" spans="1:8" x14ac:dyDescent="0.2">
      <c r="A75" s="411" t="s">
        <v>77</v>
      </c>
      <c r="B75" s="412"/>
      <c r="C75" s="412"/>
      <c r="D75" s="412"/>
      <c r="E75" s="412"/>
      <c r="F75" s="33">
        <f>SUM(F69:F74)</f>
        <v>0</v>
      </c>
      <c r="G75" s="34">
        <f>SUM(G69:G74)</f>
        <v>0</v>
      </c>
      <c r="H75" s="6">
        <f>ROUND(G33*F75,2)</f>
        <v>0</v>
      </c>
    </row>
    <row r="76" spans="1:8" x14ac:dyDescent="0.2">
      <c r="A76" s="372" t="s">
        <v>78</v>
      </c>
      <c r="B76" s="373"/>
      <c r="C76" s="373"/>
      <c r="D76" s="373"/>
      <c r="E76" s="373"/>
      <c r="F76" s="374"/>
      <c r="G76" s="375"/>
      <c r="H76" s="6"/>
    </row>
    <row r="77" spans="1:8" s="29" customFormat="1" x14ac:dyDescent="0.2">
      <c r="A77" s="391" t="s">
        <v>125</v>
      </c>
      <c r="B77" s="392"/>
      <c r="C77" s="392"/>
      <c r="D77" s="392"/>
      <c r="E77" s="392"/>
      <c r="F77" s="392"/>
      <c r="G77" s="393"/>
      <c r="H77" s="6"/>
    </row>
    <row r="78" spans="1:8" x14ac:dyDescent="0.2">
      <c r="A78" s="72" t="s">
        <v>32</v>
      </c>
      <c r="B78" s="437" t="s">
        <v>175</v>
      </c>
      <c r="C78" s="438"/>
      <c r="D78" s="438"/>
      <c r="E78" s="438"/>
      <c r="F78" s="73">
        <v>0</v>
      </c>
      <c r="G78" s="30">
        <f t="shared" ref="G78:G83" si="3">ROUND(G$33*F78,2)</f>
        <v>0</v>
      </c>
      <c r="H78" s="6"/>
    </row>
    <row r="79" spans="1:8" x14ac:dyDescent="0.2">
      <c r="A79" s="67" t="s">
        <v>33</v>
      </c>
      <c r="B79" s="402" t="s">
        <v>126</v>
      </c>
      <c r="C79" s="403"/>
      <c r="D79" s="403"/>
      <c r="E79" s="403"/>
      <c r="F79" s="68">
        <f>ROUND(((1/30)/12)*1,4)*0</f>
        <v>0</v>
      </c>
      <c r="G79" s="31">
        <f t="shared" si="3"/>
        <v>0</v>
      </c>
      <c r="H79" s="6"/>
    </row>
    <row r="80" spans="1:8" x14ac:dyDescent="0.2">
      <c r="A80" s="67" t="s">
        <v>34</v>
      </c>
      <c r="B80" s="402" t="s">
        <v>127</v>
      </c>
      <c r="C80" s="403"/>
      <c r="D80" s="403"/>
      <c r="E80" s="403"/>
      <c r="F80" s="68">
        <f>ROUND((((1/30)/12)*5)*0.02,4)*0</f>
        <v>0</v>
      </c>
      <c r="G80" s="31">
        <f t="shared" si="3"/>
        <v>0</v>
      </c>
      <c r="H80" s="6"/>
    </row>
    <row r="81" spans="1:8" x14ac:dyDescent="0.2">
      <c r="A81" s="67" t="s">
        <v>35</v>
      </c>
      <c r="B81" s="402" t="s">
        <v>128</v>
      </c>
      <c r="C81" s="403"/>
      <c r="D81" s="403"/>
      <c r="E81" s="403"/>
      <c r="F81" s="68">
        <f>ROUND((((1/30)/12)*15)*0.05,4)*0</f>
        <v>0</v>
      </c>
      <c r="G81" s="31">
        <f t="shared" si="3"/>
        <v>0</v>
      </c>
      <c r="H81" s="6"/>
    </row>
    <row r="82" spans="1:8" x14ac:dyDescent="0.2">
      <c r="A82" s="67" t="s">
        <v>36</v>
      </c>
      <c r="B82" s="431" t="s">
        <v>176</v>
      </c>
      <c r="C82" s="432"/>
      <c r="D82" s="432"/>
      <c r="E82" s="432"/>
      <c r="F82" s="68">
        <v>0</v>
      </c>
      <c r="G82" s="31">
        <f t="shared" si="3"/>
        <v>0</v>
      </c>
      <c r="H82" s="6"/>
    </row>
    <row r="83" spans="1:8" x14ac:dyDescent="0.2">
      <c r="A83" s="67" t="s">
        <v>38</v>
      </c>
      <c r="B83" s="397" t="s">
        <v>129</v>
      </c>
      <c r="C83" s="398"/>
      <c r="D83" s="398"/>
      <c r="E83" s="398"/>
      <c r="F83" s="70">
        <f>ROUND((((1/30)/12)*5)*0.5,4)*0</f>
        <v>0</v>
      </c>
      <c r="G83" s="32">
        <f t="shared" si="3"/>
        <v>0</v>
      </c>
      <c r="H83" s="6"/>
    </row>
    <row r="84" spans="1:8" x14ac:dyDescent="0.2">
      <c r="A84" s="433" t="s">
        <v>79</v>
      </c>
      <c r="B84" s="407"/>
      <c r="C84" s="407"/>
      <c r="D84" s="407"/>
      <c r="E84" s="407"/>
      <c r="F84" s="127">
        <f>SUM(F78:F83)</f>
        <v>0</v>
      </c>
      <c r="G84" s="128">
        <f>SUM(G78:G83)</f>
        <v>0</v>
      </c>
      <c r="H84" s="6">
        <f>ROUND(G33*F84,2)</f>
        <v>0</v>
      </c>
    </row>
    <row r="85" spans="1:8" s="29" customFormat="1" x14ac:dyDescent="0.2">
      <c r="A85" s="434" t="s">
        <v>80</v>
      </c>
      <c r="B85" s="435"/>
      <c r="C85" s="435"/>
      <c r="D85" s="435"/>
      <c r="E85" s="435"/>
      <c r="F85" s="435"/>
      <c r="G85" s="436"/>
      <c r="H85" s="6"/>
    </row>
    <row r="86" spans="1:8" x14ac:dyDescent="0.2">
      <c r="A86" s="13" t="s">
        <v>32</v>
      </c>
      <c r="B86" s="429" t="s">
        <v>81</v>
      </c>
      <c r="C86" s="430"/>
      <c r="D86" s="430"/>
      <c r="E86" s="430"/>
      <c r="F86" s="80">
        <f xml:space="preserve"> ROUND((((ROUND((1/11)+(1/11)/3, 3))*4)/12)*1%,4)*0</f>
        <v>0</v>
      </c>
      <c r="G86" s="30">
        <f>ROUND(G$33*F86,2)</f>
        <v>0</v>
      </c>
      <c r="H86" s="6"/>
    </row>
    <row r="87" spans="1:8" x14ac:dyDescent="0.2">
      <c r="A87" s="7" t="s">
        <v>33</v>
      </c>
      <c r="B87" s="334" t="s">
        <v>82</v>
      </c>
      <c r="C87" s="335"/>
      <c r="D87" s="335"/>
      <c r="E87" s="335"/>
      <c r="F87" s="81">
        <f>ROUND(F86*F50,4)</f>
        <v>0</v>
      </c>
      <c r="G87" s="31">
        <f>ROUND(G$33*F87,2)</f>
        <v>0</v>
      </c>
      <c r="H87" s="6"/>
    </row>
    <row r="88" spans="1:8" x14ac:dyDescent="0.2">
      <c r="A88" s="7" t="s">
        <v>34</v>
      </c>
      <c r="B88" s="334" t="s">
        <v>83</v>
      </c>
      <c r="C88" s="335"/>
      <c r="D88" s="335"/>
      <c r="E88" s="335"/>
      <c r="F88" s="81">
        <f>ROUND(ROUND(ROUND(((1+1/12)*4)/12,4)*1%,4)*F50,4)</f>
        <v>0</v>
      </c>
      <c r="G88" s="31">
        <f>ROUND(G$33*F88,2)</f>
        <v>0</v>
      </c>
      <c r="H88" s="6"/>
    </row>
    <row r="89" spans="1:8" x14ac:dyDescent="0.2">
      <c r="A89" s="7" t="s">
        <v>35</v>
      </c>
      <c r="B89" s="334" t="s">
        <v>63</v>
      </c>
      <c r="C89" s="335"/>
      <c r="D89" s="335"/>
      <c r="E89" s="335"/>
      <c r="F89" s="81">
        <v>0</v>
      </c>
      <c r="G89" s="32">
        <f>ROUND(G$33*F89,2)</f>
        <v>0</v>
      </c>
      <c r="H89" s="6"/>
    </row>
    <row r="90" spans="1:8" x14ac:dyDescent="0.2">
      <c r="A90" s="388" t="s">
        <v>84</v>
      </c>
      <c r="B90" s="389"/>
      <c r="C90" s="389"/>
      <c r="D90" s="389"/>
      <c r="E90" s="389"/>
      <c r="F90" s="232">
        <f>SUM(F86:F89)</f>
        <v>0</v>
      </c>
      <c r="G90" s="233">
        <f>SUM(G86:G89)</f>
        <v>0</v>
      </c>
      <c r="H90" s="6">
        <f>ROUND(G33*F90,2)</f>
        <v>0</v>
      </c>
    </row>
    <row r="91" spans="1:8" s="29" customFormat="1" x14ac:dyDescent="0.2">
      <c r="A91" s="434" t="s">
        <v>177</v>
      </c>
      <c r="B91" s="435"/>
      <c r="C91" s="435"/>
      <c r="D91" s="435"/>
      <c r="E91" s="435"/>
      <c r="F91" s="435"/>
      <c r="G91" s="436"/>
      <c r="H91" s="6"/>
    </row>
    <row r="92" spans="1:8" x14ac:dyDescent="0.2">
      <c r="A92" s="13" t="s">
        <v>32</v>
      </c>
      <c r="B92" s="429" t="s">
        <v>85</v>
      </c>
      <c r="C92" s="430"/>
      <c r="D92" s="430"/>
      <c r="E92" s="430"/>
      <c r="F92" s="14">
        <f>ROUND((1/220)*15.22,4)*0</f>
        <v>0</v>
      </c>
      <c r="G92" s="30">
        <f>ROUND(G$33*F92,2)</f>
        <v>0</v>
      </c>
      <c r="H92" s="6"/>
    </row>
    <row r="93" spans="1:8" x14ac:dyDescent="0.2">
      <c r="A93" s="13" t="s">
        <v>33</v>
      </c>
      <c r="B93" s="439" t="s">
        <v>193</v>
      </c>
      <c r="C93" s="440"/>
      <c r="D93" s="440"/>
      <c r="E93" s="441"/>
      <c r="F93" s="125">
        <f>ROUND(F92*F50,4)</f>
        <v>0</v>
      </c>
      <c r="G93" s="30">
        <f>ROUND(G$33*F93,2)</f>
        <v>0</v>
      </c>
      <c r="H93" s="6"/>
    </row>
    <row r="94" spans="1:8" x14ac:dyDescent="0.2">
      <c r="A94" s="388" t="s">
        <v>86</v>
      </c>
      <c r="B94" s="389"/>
      <c r="C94" s="389"/>
      <c r="D94" s="389"/>
      <c r="E94" s="389"/>
      <c r="F94" s="232">
        <f>SUM(F92:F93)</f>
        <v>0</v>
      </c>
      <c r="G94" s="233">
        <f>SUM(G92:G93)</f>
        <v>0</v>
      </c>
      <c r="H94" s="6">
        <f>ROUND(G33*F94,2)</f>
        <v>0</v>
      </c>
    </row>
    <row r="95" spans="1:8" s="76" customFormat="1" x14ac:dyDescent="0.2">
      <c r="A95" s="391" t="s">
        <v>130</v>
      </c>
      <c r="B95" s="392"/>
      <c r="C95" s="392"/>
      <c r="D95" s="392"/>
      <c r="E95" s="392"/>
      <c r="F95" s="392"/>
      <c r="G95" s="393"/>
      <c r="H95" s="66"/>
    </row>
    <row r="96" spans="1:8" s="62" customFormat="1" x14ac:dyDescent="0.2">
      <c r="A96" s="72" t="s">
        <v>32</v>
      </c>
      <c r="B96" s="394" t="s">
        <v>131</v>
      </c>
      <c r="C96" s="395"/>
      <c r="D96" s="395"/>
      <c r="E96" s="395"/>
      <c r="F96" s="14">
        <f>((((8*13)/12)/220)+((((8*13)/12)/220)*100%))*0</f>
        <v>0</v>
      </c>
      <c r="G96" s="30">
        <f>ROUND(G$33*F96,2)</f>
        <v>0</v>
      </c>
      <c r="H96" s="66"/>
    </row>
    <row r="97" spans="1:8" s="62" customFormat="1" x14ac:dyDescent="0.2">
      <c r="A97" s="13" t="s">
        <v>33</v>
      </c>
      <c r="B97" s="439" t="s">
        <v>195</v>
      </c>
      <c r="C97" s="440"/>
      <c r="D97" s="440"/>
      <c r="E97" s="441"/>
      <c r="F97" s="125">
        <f>F96*F49</f>
        <v>0</v>
      </c>
      <c r="G97" s="30">
        <f>ROUND(G$33*F97,2)</f>
        <v>0</v>
      </c>
      <c r="H97" s="66"/>
    </row>
    <row r="98" spans="1:8" s="62" customFormat="1" x14ac:dyDescent="0.2">
      <c r="A98" s="433" t="s">
        <v>132</v>
      </c>
      <c r="B98" s="407"/>
      <c r="C98" s="407"/>
      <c r="D98" s="407"/>
      <c r="E98" s="407"/>
      <c r="F98" s="127">
        <f>SUM(F96:F96)</f>
        <v>0</v>
      </c>
      <c r="G98" s="128">
        <f>SUM(G96:G97)</f>
        <v>0</v>
      </c>
      <c r="H98" s="66">
        <f>ROUND(G43*F98,2)</f>
        <v>0</v>
      </c>
    </row>
    <row r="99" spans="1:8" x14ac:dyDescent="0.2">
      <c r="A99" s="372" t="s">
        <v>87</v>
      </c>
      <c r="B99" s="373"/>
      <c r="C99" s="373"/>
      <c r="D99" s="373"/>
      <c r="E99" s="373"/>
      <c r="F99" s="374"/>
      <c r="G99" s="375"/>
      <c r="H99" s="6"/>
    </row>
    <row r="100" spans="1:8" x14ac:dyDescent="0.2">
      <c r="A100" s="21" t="s">
        <v>88</v>
      </c>
      <c r="B100" s="417" t="s">
        <v>135</v>
      </c>
      <c r="C100" s="418"/>
      <c r="D100" s="418"/>
      <c r="E100" s="418"/>
      <c r="F100" s="22">
        <f>F84</f>
        <v>0</v>
      </c>
      <c r="G100" s="23">
        <f>G84</f>
        <v>0</v>
      </c>
      <c r="H100" s="6"/>
    </row>
    <row r="101" spans="1:8" x14ac:dyDescent="0.2">
      <c r="A101" s="24" t="s">
        <v>89</v>
      </c>
      <c r="B101" s="419" t="s">
        <v>90</v>
      </c>
      <c r="C101" s="420"/>
      <c r="D101" s="420"/>
      <c r="E101" s="420"/>
      <c r="F101" s="25">
        <f>F90</f>
        <v>0</v>
      </c>
      <c r="G101" s="26">
        <f>G90</f>
        <v>0</v>
      </c>
      <c r="H101" s="6"/>
    </row>
    <row r="102" spans="1:8" x14ac:dyDescent="0.2">
      <c r="A102" s="24" t="s">
        <v>91</v>
      </c>
      <c r="B102" s="419" t="s">
        <v>92</v>
      </c>
      <c r="C102" s="420"/>
      <c r="D102" s="420"/>
      <c r="E102" s="420"/>
      <c r="F102" s="25">
        <f>F94</f>
        <v>0</v>
      </c>
      <c r="G102" s="26">
        <f>G94</f>
        <v>0</v>
      </c>
      <c r="H102" s="6"/>
    </row>
    <row r="103" spans="1:8" x14ac:dyDescent="0.2">
      <c r="A103" s="24" t="s">
        <v>137</v>
      </c>
      <c r="B103" s="444" t="s">
        <v>136</v>
      </c>
      <c r="C103" s="445"/>
      <c r="D103" s="445"/>
      <c r="E103" s="445"/>
      <c r="F103" s="25">
        <f>F98</f>
        <v>0</v>
      </c>
      <c r="G103" s="26">
        <f>G98</f>
        <v>0</v>
      </c>
      <c r="H103" s="6"/>
    </row>
    <row r="104" spans="1:8" x14ac:dyDescent="0.2">
      <c r="A104" s="411" t="s">
        <v>93</v>
      </c>
      <c r="B104" s="412"/>
      <c r="C104" s="412"/>
      <c r="D104" s="412"/>
      <c r="E104" s="412"/>
      <c r="F104" s="389"/>
      <c r="G104" s="224">
        <f>SUM(G100:G103)</f>
        <v>0</v>
      </c>
      <c r="H104" s="6"/>
    </row>
    <row r="105" spans="1:8" x14ac:dyDescent="0.2">
      <c r="A105" s="372" t="s">
        <v>94</v>
      </c>
      <c r="B105" s="373"/>
      <c r="C105" s="373"/>
      <c r="D105" s="373"/>
      <c r="E105" s="373"/>
      <c r="F105" s="374"/>
      <c r="G105" s="375"/>
      <c r="H105" s="6"/>
    </row>
    <row r="106" spans="1:8" x14ac:dyDescent="0.2">
      <c r="A106" s="13" t="s">
        <v>32</v>
      </c>
      <c r="B106" s="216" t="s">
        <v>258</v>
      </c>
      <c r="C106" s="85"/>
      <c r="D106" s="85"/>
      <c r="E106" s="16">
        <f>'Insumos Diversos'!I23</f>
        <v>0</v>
      </c>
      <c r="F106" s="35">
        <v>1</v>
      </c>
      <c r="G106" s="4">
        <f>ROUND(SUM(C106:E106),2)*F106</f>
        <v>0</v>
      </c>
      <c r="H106" s="6"/>
    </row>
    <row r="107" spans="1:8" s="62" customFormat="1" x14ac:dyDescent="0.2">
      <c r="A107" s="67" t="s">
        <v>33</v>
      </c>
      <c r="B107" s="215" t="s">
        <v>291</v>
      </c>
      <c r="C107" s="74"/>
      <c r="D107" s="74"/>
      <c r="E107" s="75">
        <f>'Insumos Diversos'!I33</f>
        <v>0</v>
      </c>
      <c r="F107" s="77">
        <v>1</v>
      </c>
      <c r="G107" s="4">
        <f>ROUND((E107*F107),2)</f>
        <v>0</v>
      </c>
      <c r="H107" s="66"/>
    </row>
    <row r="108" spans="1:8" s="62" customFormat="1" x14ac:dyDescent="0.2">
      <c r="A108" s="67" t="s">
        <v>34</v>
      </c>
      <c r="B108" s="215" t="s">
        <v>292</v>
      </c>
      <c r="C108" s="74"/>
      <c r="D108" s="74"/>
      <c r="E108" s="75">
        <f>'Insumos Diversos'!I42</f>
        <v>0</v>
      </c>
      <c r="F108" s="77">
        <v>1</v>
      </c>
      <c r="G108" s="4">
        <f>ROUND((E108*F108),2)</f>
        <v>0</v>
      </c>
      <c r="H108" s="66"/>
    </row>
    <row r="109" spans="1:8" s="62" customFormat="1" x14ac:dyDescent="0.2">
      <c r="A109" s="67" t="s">
        <v>35</v>
      </c>
      <c r="B109" s="215" t="s">
        <v>241</v>
      </c>
      <c r="C109" s="74"/>
      <c r="D109" s="74"/>
      <c r="E109" s="75">
        <f>'Insumos Diversos'!I54</f>
        <v>0</v>
      </c>
      <c r="F109" s="78">
        <v>1</v>
      </c>
      <c r="G109" s="4">
        <f t="shared" ref="G109:G111" si="4">ROUND((E109*F109),2)</f>
        <v>0</v>
      </c>
      <c r="H109" s="66"/>
    </row>
    <row r="110" spans="1:8" s="62" customFormat="1" x14ac:dyDescent="0.2">
      <c r="A110" s="67" t="s">
        <v>36</v>
      </c>
      <c r="B110" s="215" t="s">
        <v>293</v>
      </c>
      <c r="C110" s="74"/>
      <c r="D110" s="74"/>
      <c r="E110" s="75">
        <f>'Insumos Diversos'!I63</f>
        <v>0</v>
      </c>
      <c r="F110" s="78">
        <v>1</v>
      </c>
      <c r="G110" s="4">
        <f t="shared" si="4"/>
        <v>0</v>
      </c>
      <c r="H110" s="66"/>
    </row>
    <row r="111" spans="1:8" s="62" customFormat="1" x14ac:dyDescent="0.2">
      <c r="A111" s="67" t="s">
        <v>38</v>
      </c>
      <c r="B111" s="215" t="s">
        <v>133</v>
      </c>
      <c r="C111" s="74"/>
      <c r="D111" s="74"/>
      <c r="E111" s="75">
        <v>0</v>
      </c>
      <c r="F111" s="78">
        <v>1</v>
      </c>
      <c r="G111" s="4">
        <f t="shared" si="4"/>
        <v>0</v>
      </c>
      <c r="H111" s="66"/>
    </row>
    <row r="112" spans="1:8" s="62" customFormat="1" x14ac:dyDescent="0.2">
      <c r="A112" s="67" t="s">
        <v>52</v>
      </c>
      <c r="B112" s="215" t="s">
        <v>133</v>
      </c>
      <c r="C112" s="74"/>
      <c r="D112" s="74"/>
      <c r="E112" s="75">
        <v>0</v>
      </c>
      <c r="F112" s="78">
        <v>1</v>
      </c>
      <c r="G112" s="4">
        <f>ROUND((E112*F112)/12,2)</f>
        <v>0</v>
      </c>
      <c r="H112" s="66"/>
    </row>
    <row r="113" spans="1:8" s="62" customFormat="1" x14ac:dyDescent="0.2">
      <c r="A113" s="405" t="s">
        <v>95</v>
      </c>
      <c r="B113" s="406"/>
      <c r="C113" s="406"/>
      <c r="D113" s="406"/>
      <c r="E113" s="406"/>
      <c r="F113" s="407"/>
      <c r="G113" s="224">
        <f>SUM(G106:G112)</f>
        <v>0</v>
      </c>
      <c r="H113" s="66"/>
    </row>
    <row r="114" spans="1:8" x14ac:dyDescent="0.2">
      <c r="A114" s="372" t="s">
        <v>96</v>
      </c>
      <c r="B114" s="373"/>
      <c r="C114" s="373"/>
      <c r="D114" s="373"/>
      <c r="E114" s="373"/>
      <c r="F114" s="374"/>
      <c r="G114" s="375"/>
      <c r="H114" s="6"/>
    </row>
    <row r="115" spans="1:8" s="29" customFormat="1" x14ac:dyDescent="0.2">
      <c r="A115" s="221">
        <v>3</v>
      </c>
      <c r="B115" s="27" t="s">
        <v>97</v>
      </c>
      <c r="C115" s="27"/>
      <c r="D115" s="27"/>
      <c r="E115" s="27"/>
      <c r="F115" s="27"/>
      <c r="G115" s="28"/>
      <c r="H115" s="6"/>
    </row>
    <row r="116" spans="1:8" x14ac:dyDescent="0.2">
      <c r="A116" s="13" t="s">
        <v>32</v>
      </c>
      <c r="B116" s="429" t="s">
        <v>98</v>
      </c>
      <c r="C116" s="430"/>
      <c r="D116" s="430"/>
      <c r="E116" s="430"/>
      <c r="F116" s="80">
        <v>0</v>
      </c>
      <c r="G116" s="15">
        <f>ROUND(G131*F116,2)</f>
        <v>0</v>
      </c>
      <c r="H116" s="6"/>
    </row>
    <row r="117" spans="1:8" x14ac:dyDescent="0.2">
      <c r="A117" s="7" t="s">
        <v>33</v>
      </c>
      <c r="B117" s="334" t="s">
        <v>99</v>
      </c>
      <c r="C117" s="335"/>
      <c r="D117" s="335"/>
      <c r="E117" s="335"/>
      <c r="F117" s="81">
        <v>0</v>
      </c>
      <c r="G117" s="9">
        <f>ROUND(((G131+G116)*F117),2)</f>
        <v>0</v>
      </c>
      <c r="H117" s="6"/>
    </row>
    <row r="118" spans="1:8" x14ac:dyDescent="0.2">
      <c r="A118" s="7" t="s">
        <v>34</v>
      </c>
      <c r="B118" s="442" t="s">
        <v>100</v>
      </c>
      <c r="C118" s="443"/>
      <c r="D118" s="443"/>
      <c r="E118" s="443"/>
      <c r="F118" s="81"/>
      <c r="G118" s="9"/>
      <c r="H118" s="6"/>
    </row>
    <row r="119" spans="1:8" x14ac:dyDescent="0.2">
      <c r="A119" s="7" t="s">
        <v>101</v>
      </c>
      <c r="B119" s="334" t="s">
        <v>102</v>
      </c>
      <c r="C119" s="335"/>
      <c r="D119" s="335"/>
      <c r="E119" s="335"/>
      <c r="F119" s="8">
        <v>0</v>
      </c>
      <c r="G119" s="9">
        <f ca="1">ROUND(G$135*F119,2)</f>
        <v>0</v>
      </c>
      <c r="H119" s="6"/>
    </row>
    <row r="120" spans="1:8" s="3" customFormat="1" x14ac:dyDescent="0.2">
      <c r="A120" s="7" t="s">
        <v>103</v>
      </c>
      <c r="B120" s="334" t="s">
        <v>104</v>
      </c>
      <c r="C120" s="335"/>
      <c r="D120" s="335"/>
      <c r="E120" s="335"/>
      <c r="F120" s="8">
        <v>0</v>
      </c>
      <c r="G120" s="9">
        <f ca="1">ROUND(G$135*F120,2)</f>
        <v>0</v>
      </c>
      <c r="H120" s="6"/>
    </row>
    <row r="121" spans="1:8" x14ac:dyDescent="0.2">
      <c r="A121" s="7" t="s">
        <v>105</v>
      </c>
      <c r="B121" s="334" t="s">
        <v>12</v>
      </c>
      <c r="C121" s="335"/>
      <c r="D121" s="335"/>
      <c r="E121" s="335"/>
      <c r="F121" s="8">
        <v>0</v>
      </c>
      <c r="G121" s="9">
        <f ca="1">ROUND(G$135*F121,2)</f>
        <v>0</v>
      </c>
      <c r="H121" s="6"/>
    </row>
    <row r="122" spans="1:8" x14ac:dyDescent="0.2">
      <c r="A122" s="7" t="s">
        <v>261</v>
      </c>
      <c r="B122" s="334" t="s">
        <v>133</v>
      </c>
      <c r="C122" s="335"/>
      <c r="D122" s="335"/>
      <c r="E122" s="335"/>
      <c r="F122" s="8">
        <v>0</v>
      </c>
      <c r="G122" s="9">
        <f ca="1">ROUND(G$135*F122,2)</f>
        <v>0</v>
      </c>
      <c r="H122" s="6"/>
    </row>
    <row r="123" spans="1:8" x14ac:dyDescent="0.2">
      <c r="A123" s="7"/>
      <c r="B123" s="455" t="s">
        <v>106</v>
      </c>
      <c r="C123" s="456"/>
      <c r="D123" s="456"/>
      <c r="E123" s="456"/>
      <c r="F123" s="36">
        <f>SUM(F119:F121)</f>
        <v>0</v>
      </c>
      <c r="G123" s="37">
        <f ca="1">SUM(G119:G122)</f>
        <v>0</v>
      </c>
      <c r="H123" s="6">
        <f ca="1">ROUND(G135*F123,2)</f>
        <v>0</v>
      </c>
    </row>
    <row r="124" spans="1:8" x14ac:dyDescent="0.2">
      <c r="A124" s="411" t="s">
        <v>107</v>
      </c>
      <c r="B124" s="412"/>
      <c r="C124" s="412"/>
      <c r="D124" s="412"/>
      <c r="E124" s="412"/>
      <c r="F124" s="33">
        <f>SUM(F116,F117,F123)</f>
        <v>0</v>
      </c>
      <c r="G124" s="34">
        <f ca="1">SUM(G116:G122)</f>
        <v>0</v>
      </c>
      <c r="H124" s="6"/>
    </row>
    <row r="125" spans="1:8" x14ac:dyDescent="0.2">
      <c r="A125" s="372" t="s">
        <v>108</v>
      </c>
      <c r="B125" s="373"/>
      <c r="C125" s="373"/>
      <c r="D125" s="373"/>
      <c r="E125" s="373"/>
      <c r="F125" s="374"/>
      <c r="G125" s="375"/>
      <c r="H125" s="6"/>
    </row>
    <row r="126" spans="1:8" x14ac:dyDescent="0.2">
      <c r="A126" s="21" t="s">
        <v>32</v>
      </c>
      <c r="B126" s="417" t="s">
        <v>109</v>
      </c>
      <c r="C126" s="418"/>
      <c r="D126" s="418"/>
      <c r="E126" s="418"/>
      <c r="F126" s="457"/>
      <c r="G126" s="23">
        <f>G33</f>
        <v>0</v>
      </c>
      <c r="H126" s="6"/>
    </row>
    <row r="127" spans="1:8" x14ac:dyDescent="0.2">
      <c r="A127" s="24" t="s">
        <v>33</v>
      </c>
      <c r="B127" s="419" t="s">
        <v>110</v>
      </c>
      <c r="C127" s="420"/>
      <c r="D127" s="420"/>
      <c r="E127" s="420"/>
      <c r="F127" s="421"/>
      <c r="G127" s="26">
        <f>G66</f>
        <v>0</v>
      </c>
      <c r="H127" s="6"/>
    </row>
    <row r="128" spans="1:8" x14ac:dyDescent="0.2">
      <c r="A128" s="24" t="s">
        <v>34</v>
      </c>
      <c r="B128" s="419" t="s">
        <v>111</v>
      </c>
      <c r="C128" s="420"/>
      <c r="D128" s="420"/>
      <c r="E128" s="420"/>
      <c r="F128" s="421"/>
      <c r="G128" s="26">
        <f>G75</f>
        <v>0</v>
      </c>
      <c r="H128" s="6"/>
    </row>
    <row r="129" spans="1:8" x14ac:dyDescent="0.2">
      <c r="A129" s="24" t="s">
        <v>35</v>
      </c>
      <c r="B129" s="419" t="s">
        <v>112</v>
      </c>
      <c r="C129" s="420"/>
      <c r="D129" s="420"/>
      <c r="E129" s="420"/>
      <c r="F129" s="421"/>
      <c r="G129" s="26">
        <f>G104</f>
        <v>0</v>
      </c>
      <c r="H129" s="6"/>
    </row>
    <row r="130" spans="1:8" x14ac:dyDescent="0.2">
      <c r="A130" s="24" t="s">
        <v>36</v>
      </c>
      <c r="B130" s="419" t="s">
        <v>113</v>
      </c>
      <c r="C130" s="420"/>
      <c r="D130" s="420"/>
      <c r="E130" s="420"/>
      <c r="F130" s="421"/>
      <c r="G130" s="26">
        <f>G113</f>
        <v>0</v>
      </c>
      <c r="H130" s="6"/>
    </row>
    <row r="131" spans="1:8" x14ac:dyDescent="0.2">
      <c r="A131" s="24"/>
      <c r="B131" s="448" t="s">
        <v>114</v>
      </c>
      <c r="C131" s="449"/>
      <c r="D131" s="449"/>
      <c r="E131" s="449"/>
      <c r="F131" s="450"/>
      <c r="G131" s="26">
        <f>SUM(G126:G130)</f>
        <v>0</v>
      </c>
      <c r="H131" s="6"/>
    </row>
    <row r="132" spans="1:8" x14ac:dyDescent="0.2">
      <c r="A132" s="24" t="s">
        <v>38</v>
      </c>
      <c r="B132" s="444" t="s">
        <v>115</v>
      </c>
      <c r="C132" s="445"/>
      <c r="D132" s="445"/>
      <c r="E132" s="445"/>
      <c r="F132" s="451"/>
      <c r="G132" s="26">
        <f ca="1">G124</f>
        <v>0</v>
      </c>
      <c r="H132" s="6"/>
    </row>
    <row r="133" spans="1:8" x14ac:dyDescent="0.2">
      <c r="A133" s="411" t="s">
        <v>116</v>
      </c>
      <c r="B133" s="412"/>
      <c r="C133" s="412"/>
      <c r="D133" s="412"/>
      <c r="E133" s="412"/>
      <c r="F133" s="389"/>
      <c r="G133" s="224">
        <f ca="1">SUM(G131:G132)</f>
        <v>0</v>
      </c>
      <c r="H133" s="6">
        <f ca="1">SUM(G126:G132)-G131</f>
        <v>0</v>
      </c>
    </row>
    <row r="134" spans="1:8" x14ac:dyDescent="0.2">
      <c r="A134" s="452" t="s">
        <v>14</v>
      </c>
      <c r="B134" s="453"/>
      <c r="C134" s="453"/>
      <c r="D134" s="453"/>
      <c r="E134" s="453"/>
      <c r="F134" s="453"/>
      <c r="G134" s="454"/>
      <c r="H134" s="6"/>
    </row>
    <row r="135" spans="1:8" x14ac:dyDescent="0.2">
      <c r="A135" s="38"/>
      <c r="B135" s="39" t="s">
        <v>117</v>
      </c>
      <c r="C135" s="39"/>
      <c r="D135" s="39"/>
      <c r="E135" s="39"/>
      <c r="F135" s="40"/>
      <c r="G135" s="41">
        <f ca="1">G133</f>
        <v>0</v>
      </c>
      <c r="H135" s="6"/>
    </row>
    <row r="136" spans="1:8" x14ac:dyDescent="0.2">
      <c r="A136" s="42"/>
      <c r="B136" s="43" t="s">
        <v>118</v>
      </c>
      <c r="C136" s="43"/>
      <c r="D136" s="43"/>
      <c r="E136" s="43"/>
      <c r="F136" s="44">
        <f>F21</f>
        <v>2</v>
      </c>
      <c r="G136" s="45">
        <f ca="1">G135*F136</f>
        <v>0</v>
      </c>
      <c r="H136" s="6"/>
    </row>
    <row r="137" spans="1:8" x14ac:dyDescent="0.2">
      <c r="A137" s="46"/>
      <c r="B137" s="47" t="s">
        <v>119</v>
      </c>
      <c r="C137" s="47"/>
      <c r="D137" s="47"/>
      <c r="E137" s="47"/>
      <c r="F137" s="48"/>
      <c r="G137" s="49">
        <f>F21*F22</f>
        <v>2</v>
      </c>
      <c r="H137" s="6"/>
    </row>
    <row r="138" spans="1:8" s="53" customFormat="1" x14ac:dyDescent="0.2">
      <c r="A138" s="50"/>
      <c r="B138" s="446" t="s">
        <v>4</v>
      </c>
      <c r="C138" s="446"/>
      <c r="D138" s="446"/>
      <c r="E138" s="446"/>
      <c r="F138" s="51">
        <f>F22</f>
        <v>1</v>
      </c>
      <c r="G138" s="52">
        <f ca="1">G136*F138</f>
        <v>0</v>
      </c>
      <c r="H138" s="6"/>
    </row>
    <row r="139" spans="1:8" s="53" customFormat="1" ht="13.5" thickBot="1" x14ac:dyDescent="0.25">
      <c r="A139" s="234"/>
      <c r="B139" s="447" t="s">
        <v>218</v>
      </c>
      <c r="C139" s="447"/>
      <c r="D139" s="447"/>
      <c r="E139" s="447"/>
      <c r="F139" s="54">
        <v>12</v>
      </c>
      <c r="G139" s="55">
        <f ca="1">G138*F139</f>
        <v>0</v>
      </c>
      <c r="H139" s="6"/>
    </row>
    <row r="140" spans="1:8" x14ac:dyDescent="0.2">
      <c r="F140" s="138"/>
    </row>
    <row r="147" spans="7:7" x14ac:dyDescent="0.2">
      <c r="G147" s="56"/>
    </row>
  </sheetData>
  <mergeCells count="140">
    <mergeCell ref="A1:G1"/>
    <mergeCell ref="A2:C2"/>
    <mergeCell ref="F2:G2"/>
    <mergeCell ref="A3:G4"/>
    <mergeCell ref="A5:G5"/>
    <mergeCell ref="A6:E6"/>
    <mergeCell ref="F6:G6"/>
    <mergeCell ref="A12:E12"/>
    <mergeCell ref="F12:G12"/>
    <mergeCell ref="A13:E13"/>
    <mergeCell ref="F13:G13"/>
    <mergeCell ref="A14:G14"/>
    <mergeCell ref="A15:E15"/>
    <mergeCell ref="F15:G15"/>
    <mergeCell ref="A7:E7"/>
    <mergeCell ref="F7:G7"/>
    <mergeCell ref="A8:G9"/>
    <mergeCell ref="A10:E10"/>
    <mergeCell ref="F10:G10"/>
    <mergeCell ref="A11:E11"/>
    <mergeCell ref="F11:G11"/>
    <mergeCell ref="A19:E19"/>
    <mergeCell ref="F19:G19"/>
    <mergeCell ref="A20:E20"/>
    <mergeCell ref="F20:G20"/>
    <mergeCell ref="A21:E21"/>
    <mergeCell ref="F21:G21"/>
    <mergeCell ref="A16:E16"/>
    <mergeCell ref="F16:G16"/>
    <mergeCell ref="A17:E17"/>
    <mergeCell ref="F17:G17"/>
    <mergeCell ref="A18:E18"/>
    <mergeCell ref="F18:G18"/>
    <mergeCell ref="B26:E26"/>
    <mergeCell ref="B27:E27"/>
    <mergeCell ref="B28:E28"/>
    <mergeCell ref="B29:E29"/>
    <mergeCell ref="B30:E30"/>
    <mergeCell ref="B31:E31"/>
    <mergeCell ref="A22:E22"/>
    <mergeCell ref="F22:G22"/>
    <mergeCell ref="A23:E23"/>
    <mergeCell ref="F23:G23"/>
    <mergeCell ref="A24:G24"/>
    <mergeCell ref="A25:G25"/>
    <mergeCell ref="B38:E38"/>
    <mergeCell ref="A40:E40"/>
    <mergeCell ref="A41:G41"/>
    <mergeCell ref="B42:E42"/>
    <mergeCell ref="B43:E43"/>
    <mergeCell ref="B44:E44"/>
    <mergeCell ref="B32:E32"/>
    <mergeCell ref="A33:F33"/>
    <mergeCell ref="A34:G34"/>
    <mergeCell ref="A35:G35"/>
    <mergeCell ref="B36:E36"/>
    <mergeCell ref="B37:E37"/>
    <mergeCell ref="A51:G51"/>
    <mergeCell ref="B52:D52"/>
    <mergeCell ref="B53:D53"/>
    <mergeCell ref="B54:D54"/>
    <mergeCell ref="B55:D55"/>
    <mergeCell ref="B56:D56"/>
    <mergeCell ref="B45:E45"/>
    <mergeCell ref="B46:E46"/>
    <mergeCell ref="B47:E47"/>
    <mergeCell ref="B48:E48"/>
    <mergeCell ref="B49:E49"/>
    <mergeCell ref="A50:E50"/>
    <mergeCell ref="B63:E63"/>
    <mergeCell ref="B64:E64"/>
    <mergeCell ref="B65:F65"/>
    <mergeCell ref="A66:F66"/>
    <mergeCell ref="A67:G67"/>
    <mergeCell ref="B69:E69"/>
    <mergeCell ref="B57:D57"/>
    <mergeCell ref="B58:D58"/>
    <mergeCell ref="B59:D59"/>
    <mergeCell ref="B60:D60"/>
    <mergeCell ref="A61:F61"/>
    <mergeCell ref="A62:G62"/>
    <mergeCell ref="A76:G76"/>
    <mergeCell ref="A77:G77"/>
    <mergeCell ref="B78:E78"/>
    <mergeCell ref="B79:E79"/>
    <mergeCell ref="B80:E80"/>
    <mergeCell ref="B81:E81"/>
    <mergeCell ref="B70:E70"/>
    <mergeCell ref="B71:E71"/>
    <mergeCell ref="B72:E72"/>
    <mergeCell ref="B73:E73"/>
    <mergeCell ref="B74:E74"/>
    <mergeCell ref="A75:E75"/>
    <mergeCell ref="B88:E88"/>
    <mergeCell ref="B89:E89"/>
    <mergeCell ref="A90:E90"/>
    <mergeCell ref="A91:G91"/>
    <mergeCell ref="B92:E92"/>
    <mergeCell ref="B93:E93"/>
    <mergeCell ref="B82:E82"/>
    <mergeCell ref="B83:E83"/>
    <mergeCell ref="A84:E84"/>
    <mergeCell ref="A85:G85"/>
    <mergeCell ref="B86:E86"/>
    <mergeCell ref="B87:E87"/>
    <mergeCell ref="B100:E100"/>
    <mergeCell ref="B101:E101"/>
    <mergeCell ref="B102:E102"/>
    <mergeCell ref="B103:E103"/>
    <mergeCell ref="A104:F104"/>
    <mergeCell ref="A105:G105"/>
    <mergeCell ref="A94:E94"/>
    <mergeCell ref="A95:G95"/>
    <mergeCell ref="B96:E96"/>
    <mergeCell ref="B97:E97"/>
    <mergeCell ref="A98:E98"/>
    <mergeCell ref="A99:G99"/>
    <mergeCell ref="B120:E120"/>
    <mergeCell ref="B121:E121"/>
    <mergeCell ref="B123:E123"/>
    <mergeCell ref="A124:E124"/>
    <mergeCell ref="A125:G125"/>
    <mergeCell ref="B126:F126"/>
    <mergeCell ref="A113:F113"/>
    <mergeCell ref="A114:G114"/>
    <mergeCell ref="B116:E116"/>
    <mergeCell ref="B117:E117"/>
    <mergeCell ref="B118:E118"/>
    <mergeCell ref="B119:E119"/>
    <mergeCell ref="B122:E122"/>
    <mergeCell ref="A133:F133"/>
    <mergeCell ref="A134:G134"/>
    <mergeCell ref="B138:E138"/>
    <mergeCell ref="B139:E139"/>
    <mergeCell ref="B127:F127"/>
    <mergeCell ref="B128:F128"/>
    <mergeCell ref="B129:F129"/>
    <mergeCell ref="B130:F130"/>
    <mergeCell ref="B131:F131"/>
    <mergeCell ref="B132:F132"/>
  </mergeCells>
  <printOptions horizontalCentered="1"/>
  <pageMargins left="0.78740157480314965" right="0.78740157480314965" top="0.59055118110236227" bottom="0.98425196850393704" header="0.11811023622047245" footer="0.31496062992125984"/>
  <pageSetup paperSize="9" scale="80" firstPageNumber="0" fitToHeight="2" orientation="portrait" r:id="rId1"/>
  <headerFooter alignWithMargins="0">
    <oddHeader>&amp;R&amp;9Planilha MODELO</oddHeader>
    <oddFooter>&amp;LPlanilha de Postos&amp;C&amp;9&amp;A - Pag. &amp;P</oddFooter>
  </headerFooter>
  <rowBreaks count="1" manualBreakCount="1">
    <brk id="66"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7"/>
  <sheetViews>
    <sheetView view="pageBreakPreview" topLeftCell="A31" zoomScaleNormal="100" zoomScaleSheetLayoutView="100" workbookViewId="0">
      <selection activeCell="A2" sqref="A2:I2"/>
    </sheetView>
  </sheetViews>
  <sheetFormatPr defaultColWidth="9.140625" defaultRowHeight="12.75" x14ac:dyDescent="0.2"/>
  <cols>
    <col min="1" max="1" width="4.7109375" style="1" customWidth="1"/>
    <col min="2" max="2" width="19.7109375" style="1" customWidth="1"/>
    <col min="3" max="4" width="11.7109375" style="1" customWidth="1"/>
    <col min="5" max="5" width="12.28515625" style="1" customWidth="1"/>
    <col min="6" max="7" width="13.7109375" style="1" customWidth="1"/>
    <col min="8" max="16381" width="9.140625" style="1"/>
    <col min="16382" max="16384" width="17" style="1" customWidth="1"/>
  </cols>
  <sheetData>
    <row r="1" spans="1:8" ht="30" customHeight="1" thickBot="1" x14ac:dyDescent="0.25">
      <c r="A1" s="352" t="s">
        <v>18</v>
      </c>
      <c r="B1" s="352"/>
      <c r="C1" s="352"/>
      <c r="D1" s="352"/>
      <c r="E1" s="352"/>
      <c r="F1" s="352"/>
      <c r="G1" s="352"/>
    </row>
    <row r="2" spans="1:8" ht="18.75" customHeight="1" x14ac:dyDescent="0.2">
      <c r="A2" s="353" t="s">
        <v>214</v>
      </c>
      <c r="B2" s="354"/>
      <c r="C2" s="354"/>
      <c r="D2" s="2"/>
      <c r="E2" s="2"/>
      <c r="F2" s="355"/>
      <c r="G2" s="356"/>
    </row>
    <row r="3" spans="1:8" ht="18" customHeight="1" x14ac:dyDescent="0.2">
      <c r="A3" s="357" t="s">
        <v>219</v>
      </c>
      <c r="B3" s="358"/>
      <c r="C3" s="358"/>
      <c r="D3" s="358"/>
      <c r="E3" s="358"/>
      <c r="F3" s="358"/>
      <c r="G3" s="359"/>
    </row>
    <row r="4" spans="1:8" ht="18" customHeight="1" thickBot="1" x14ac:dyDescent="0.25">
      <c r="A4" s="360"/>
      <c r="B4" s="361"/>
      <c r="C4" s="361"/>
      <c r="D4" s="361"/>
      <c r="E4" s="361"/>
      <c r="F4" s="361"/>
      <c r="G4" s="362"/>
    </row>
    <row r="5" spans="1:8" ht="14.1" customHeight="1" x14ac:dyDescent="0.2">
      <c r="A5" s="363" t="s">
        <v>5</v>
      </c>
      <c r="B5" s="364"/>
      <c r="C5" s="364"/>
      <c r="D5" s="364"/>
      <c r="E5" s="364"/>
      <c r="F5" s="365"/>
      <c r="G5" s="366"/>
    </row>
    <row r="6" spans="1:8" x14ac:dyDescent="0.2">
      <c r="A6" s="336" t="s">
        <v>20</v>
      </c>
      <c r="B6" s="337"/>
      <c r="C6" s="337"/>
      <c r="D6" s="337"/>
      <c r="E6" s="338"/>
      <c r="F6" s="367"/>
      <c r="G6" s="340"/>
    </row>
    <row r="7" spans="1:8" ht="14.1" customHeight="1" x14ac:dyDescent="0.2">
      <c r="A7" s="336" t="s">
        <v>11</v>
      </c>
      <c r="B7" s="337"/>
      <c r="C7" s="337"/>
      <c r="D7" s="337"/>
      <c r="E7" s="338"/>
      <c r="F7" s="339" t="s">
        <v>294</v>
      </c>
      <c r="G7" s="340"/>
    </row>
    <row r="8" spans="1:8" ht="19.5" customHeight="1" x14ac:dyDescent="0.2">
      <c r="A8" s="341" t="s">
        <v>300</v>
      </c>
      <c r="B8" s="342"/>
      <c r="C8" s="342"/>
      <c r="D8" s="342"/>
      <c r="E8" s="342"/>
      <c r="F8" s="342"/>
      <c r="G8" s="343"/>
    </row>
    <row r="9" spans="1:8" ht="19.5" customHeight="1" x14ac:dyDescent="0.2">
      <c r="A9" s="344"/>
      <c r="B9" s="345"/>
      <c r="C9" s="345"/>
      <c r="D9" s="345"/>
      <c r="E9" s="345"/>
      <c r="F9" s="345"/>
      <c r="G9" s="346"/>
    </row>
    <row r="10" spans="1:8" ht="14.1" customHeight="1" x14ac:dyDescent="0.2">
      <c r="A10" s="347" t="s">
        <v>21</v>
      </c>
      <c r="B10" s="348"/>
      <c r="C10" s="348"/>
      <c r="D10" s="348"/>
      <c r="E10" s="349"/>
      <c r="F10" s="350">
        <v>2024</v>
      </c>
      <c r="G10" s="351"/>
    </row>
    <row r="11" spans="1:8" ht="14.1" customHeight="1" x14ac:dyDescent="0.2">
      <c r="A11" s="347" t="s">
        <v>22</v>
      </c>
      <c r="B11" s="348"/>
      <c r="C11" s="348"/>
      <c r="D11" s="348"/>
      <c r="E11" s="349"/>
      <c r="F11" s="350" t="s">
        <v>154</v>
      </c>
      <c r="G11" s="351"/>
    </row>
    <row r="12" spans="1:8" ht="14.1" customHeight="1" x14ac:dyDescent="0.2">
      <c r="A12" s="347" t="s">
        <v>23</v>
      </c>
      <c r="B12" s="348"/>
      <c r="C12" s="348"/>
      <c r="D12" s="348"/>
      <c r="E12" s="349"/>
      <c r="F12" s="350" t="s">
        <v>24</v>
      </c>
      <c r="G12" s="351"/>
    </row>
    <row r="13" spans="1:8" ht="14.1" customHeight="1" x14ac:dyDescent="0.2">
      <c r="A13" s="347" t="s">
        <v>10</v>
      </c>
      <c r="B13" s="348"/>
      <c r="C13" s="348"/>
      <c r="D13" s="348"/>
      <c r="E13" s="349"/>
      <c r="F13" s="350" t="s">
        <v>9</v>
      </c>
      <c r="G13" s="351"/>
    </row>
    <row r="14" spans="1:8" ht="14.1" customHeight="1" x14ac:dyDescent="0.2">
      <c r="A14" s="372" t="s">
        <v>6</v>
      </c>
      <c r="B14" s="373"/>
      <c r="C14" s="373"/>
      <c r="D14" s="373"/>
      <c r="E14" s="373"/>
      <c r="F14" s="374"/>
      <c r="G14" s="375"/>
    </row>
    <row r="15" spans="1:8" ht="14.1" customHeight="1" x14ac:dyDescent="0.2">
      <c r="A15" s="347" t="s">
        <v>7</v>
      </c>
      <c r="B15" s="348"/>
      <c r="C15" s="348"/>
      <c r="D15" s="348"/>
      <c r="E15" s="349"/>
      <c r="F15" s="376">
        <v>0</v>
      </c>
      <c r="G15" s="377"/>
    </row>
    <row r="16" spans="1:8" ht="14.1" customHeight="1" x14ac:dyDescent="0.2">
      <c r="A16" s="347" t="s">
        <v>0</v>
      </c>
      <c r="B16" s="348"/>
      <c r="C16" s="348"/>
      <c r="D16" s="348"/>
      <c r="E16" s="349"/>
      <c r="F16" s="368" t="s">
        <v>216</v>
      </c>
      <c r="G16" s="369"/>
      <c r="H16" s="3"/>
    </row>
    <row r="17" spans="1:8" ht="14.1" customHeight="1" x14ac:dyDescent="0.2">
      <c r="A17" s="347" t="s">
        <v>25</v>
      </c>
      <c r="B17" s="348"/>
      <c r="C17" s="348"/>
      <c r="D17" s="348"/>
      <c r="E17" s="349"/>
      <c r="F17" s="368" t="s">
        <v>156</v>
      </c>
      <c r="G17" s="369"/>
      <c r="H17" s="3"/>
    </row>
    <row r="18" spans="1:8" ht="14.1" customHeight="1" x14ac:dyDescent="0.2">
      <c r="A18" s="347" t="s">
        <v>1</v>
      </c>
      <c r="B18" s="348"/>
      <c r="C18" s="348"/>
      <c r="D18" s="348"/>
      <c r="E18" s="349"/>
      <c r="F18" s="370">
        <v>0</v>
      </c>
      <c r="G18" s="371"/>
    </row>
    <row r="19" spans="1:8" ht="14.1" customHeight="1" x14ac:dyDescent="0.2">
      <c r="A19" s="336" t="s">
        <v>8</v>
      </c>
      <c r="B19" s="337"/>
      <c r="C19" s="337"/>
      <c r="D19" s="337"/>
      <c r="E19" s="338"/>
      <c r="F19" s="383">
        <v>45292</v>
      </c>
      <c r="G19" s="384"/>
    </row>
    <row r="20" spans="1:8" ht="14.1" customHeight="1" x14ac:dyDescent="0.2">
      <c r="A20" s="347" t="s">
        <v>26</v>
      </c>
      <c r="B20" s="348"/>
      <c r="C20" s="348"/>
      <c r="D20" s="348"/>
      <c r="E20" s="349"/>
      <c r="F20" s="385" t="s">
        <v>213</v>
      </c>
      <c r="G20" s="386"/>
    </row>
    <row r="21" spans="1:8" ht="14.1" customHeight="1" x14ac:dyDescent="0.2">
      <c r="A21" s="336" t="s">
        <v>27</v>
      </c>
      <c r="B21" s="337"/>
      <c r="C21" s="337"/>
      <c r="D21" s="337"/>
      <c r="E21" s="338"/>
      <c r="F21" s="378">
        <v>2</v>
      </c>
      <c r="G21" s="379"/>
    </row>
    <row r="22" spans="1:8" ht="14.1" customHeight="1" x14ac:dyDescent="0.2">
      <c r="A22" s="336" t="s">
        <v>28</v>
      </c>
      <c r="B22" s="337"/>
      <c r="C22" s="337"/>
      <c r="D22" s="337"/>
      <c r="E22" s="338"/>
      <c r="F22" s="378">
        <v>1</v>
      </c>
      <c r="G22" s="379"/>
    </row>
    <row r="23" spans="1:8" ht="12.75" customHeight="1" x14ac:dyDescent="0.2">
      <c r="A23" s="336" t="s">
        <v>29</v>
      </c>
      <c r="B23" s="337"/>
      <c r="C23" s="337"/>
      <c r="D23" s="337"/>
      <c r="E23" s="338"/>
      <c r="F23" s="380" t="s">
        <v>157</v>
      </c>
      <c r="G23" s="381"/>
    </row>
    <row r="24" spans="1:8" ht="12.75" customHeight="1" x14ac:dyDescent="0.2">
      <c r="A24" s="382" t="s">
        <v>274</v>
      </c>
      <c r="B24" s="367"/>
      <c r="C24" s="367"/>
      <c r="D24" s="367"/>
      <c r="E24" s="367"/>
      <c r="F24" s="367"/>
      <c r="G24" s="340"/>
    </row>
    <row r="25" spans="1:8" x14ac:dyDescent="0.2">
      <c r="A25" s="372" t="s">
        <v>2</v>
      </c>
      <c r="B25" s="373"/>
      <c r="C25" s="373"/>
      <c r="D25" s="373"/>
      <c r="E25" s="373"/>
      <c r="F25" s="374"/>
      <c r="G25" s="375"/>
    </row>
    <row r="26" spans="1:8" x14ac:dyDescent="0.2">
      <c r="A26" s="221">
        <v>1</v>
      </c>
      <c r="B26" s="400" t="s">
        <v>30</v>
      </c>
      <c r="C26" s="400"/>
      <c r="D26" s="400"/>
      <c r="E26" s="400"/>
      <c r="F26" s="222" t="s">
        <v>31</v>
      </c>
      <c r="G26" s="223" t="s">
        <v>3</v>
      </c>
    </row>
    <row r="27" spans="1:8" x14ac:dyDescent="0.2">
      <c r="A27" s="63" t="s">
        <v>32</v>
      </c>
      <c r="B27" s="401" t="s">
        <v>120</v>
      </c>
      <c r="C27" s="401"/>
      <c r="D27" s="401"/>
      <c r="E27" s="401"/>
      <c r="F27" s="64">
        <v>1</v>
      </c>
      <c r="G27" s="4">
        <f>F18*F27</f>
        <v>0</v>
      </c>
      <c r="H27" s="5"/>
    </row>
    <row r="28" spans="1:8" x14ac:dyDescent="0.2">
      <c r="A28" s="63" t="s">
        <v>33</v>
      </c>
      <c r="B28" s="387" t="s">
        <v>121</v>
      </c>
      <c r="C28" s="387"/>
      <c r="D28" s="387"/>
      <c r="E28" s="387"/>
      <c r="F28" s="65">
        <v>0.3</v>
      </c>
      <c r="G28" s="4">
        <f>ROUND(F18*F28,2)</f>
        <v>0</v>
      </c>
      <c r="H28" s="5"/>
    </row>
    <row r="29" spans="1:8" x14ac:dyDescent="0.2">
      <c r="A29" s="63" t="s">
        <v>34</v>
      </c>
      <c r="B29" s="387" t="s">
        <v>19</v>
      </c>
      <c r="C29" s="387"/>
      <c r="D29" s="387"/>
      <c r="E29" s="387"/>
      <c r="F29" s="65">
        <v>0</v>
      </c>
      <c r="G29" s="4">
        <f>ROUND(F15*F29,2)</f>
        <v>0</v>
      </c>
      <c r="H29" s="5"/>
    </row>
    <row r="30" spans="1:8" x14ac:dyDescent="0.2">
      <c r="A30" s="63" t="s">
        <v>35</v>
      </c>
      <c r="B30" s="402" t="s">
        <v>215</v>
      </c>
      <c r="C30" s="403"/>
      <c r="D30" s="403"/>
      <c r="E30" s="404"/>
      <c r="F30" s="65">
        <v>0</v>
      </c>
      <c r="G30" s="4">
        <f>ROUND(G27*F30,2)</f>
        <v>0</v>
      </c>
      <c r="H30" s="5"/>
    </row>
    <row r="31" spans="1:8" x14ac:dyDescent="0.2">
      <c r="A31" s="63" t="s">
        <v>36</v>
      </c>
      <c r="B31" s="402" t="s">
        <v>37</v>
      </c>
      <c r="C31" s="403"/>
      <c r="D31" s="403"/>
      <c r="E31" s="404"/>
      <c r="F31" s="64">
        <f>ROUND((ROUND((0*15.22),2)/52.5)*60,2)</f>
        <v>0</v>
      </c>
      <c r="G31" s="4">
        <f>ROUND(ROUND(ROUND((SUM(G27:G30))/220,2)*0.2,2)*F31,2)</f>
        <v>0</v>
      </c>
      <c r="H31" s="5"/>
    </row>
    <row r="32" spans="1:8" x14ac:dyDescent="0.2">
      <c r="A32" s="63" t="s">
        <v>38</v>
      </c>
      <c r="B32" s="387" t="s">
        <v>63</v>
      </c>
      <c r="C32" s="387"/>
      <c r="D32" s="387"/>
      <c r="E32" s="387"/>
      <c r="F32" s="65"/>
      <c r="G32" s="4">
        <f>ROUND(F18*F32,2)</f>
        <v>0</v>
      </c>
      <c r="H32" s="5"/>
    </row>
    <row r="33" spans="1:8" x14ac:dyDescent="0.2">
      <c r="A33" s="388" t="s">
        <v>39</v>
      </c>
      <c r="B33" s="389"/>
      <c r="C33" s="389"/>
      <c r="D33" s="389"/>
      <c r="E33" s="389"/>
      <c r="F33" s="390"/>
      <c r="G33" s="224">
        <f>SUM(G27:G32)</f>
        <v>0</v>
      </c>
    </row>
    <row r="34" spans="1:8" x14ac:dyDescent="0.2">
      <c r="A34" s="372" t="s">
        <v>40</v>
      </c>
      <c r="B34" s="373"/>
      <c r="C34" s="373"/>
      <c r="D34" s="373"/>
      <c r="E34" s="373"/>
      <c r="F34" s="374"/>
      <c r="G34" s="375"/>
    </row>
    <row r="35" spans="1:8" x14ac:dyDescent="0.2">
      <c r="A35" s="391" t="s">
        <v>41</v>
      </c>
      <c r="B35" s="392"/>
      <c r="C35" s="392"/>
      <c r="D35" s="392"/>
      <c r="E35" s="392"/>
      <c r="F35" s="392"/>
      <c r="G35" s="393"/>
      <c r="H35" s="6"/>
    </row>
    <row r="36" spans="1:8" s="11" customFormat="1" x14ac:dyDescent="0.2">
      <c r="A36" s="67" t="s">
        <v>32</v>
      </c>
      <c r="B36" s="394" t="s">
        <v>42</v>
      </c>
      <c r="C36" s="395"/>
      <c r="D36" s="395"/>
      <c r="E36" s="396"/>
      <c r="F36" s="68">
        <v>0</v>
      </c>
      <c r="G36" s="9">
        <f>ROUND(G$33*F36,2)</f>
        <v>0</v>
      </c>
      <c r="H36" s="102"/>
    </row>
    <row r="37" spans="1:8" x14ac:dyDescent="0.2">
      <c r="A37" s="69" t="s">
        <v>33</v>
      </c>
      <c r="B37" s="397" t="s">
        <v>122</v>
      </c>
      <c r="C37" s="398"/>
      <c r="D37" s="398"/>
      <c r="E37" s="399"/>
      <c r="F37" s="70">
        <f>ROUND((1/11)+(1/11)/3, 3)*0</f>
        <v>0</v>
      </c>
      <c r="G37" s="12">
        <f>ROUND(G$33*F37,2)</f>
        <v>0</v>
      </c>
      <c r="H37" s="6"/>
    </row>
    <row r="38" spans="1:8" x14ac:dyDescent="0.2">
      <c r="A38" s="71"/>
      <c r="B38" s="408" t="s">
        <v>43</v>
      </c>
      <c r="C38" s="408"/>
      <c r="D38" s="408"/>
      <c r="E38" s="408"/>
      <c r="F38" s="225">
        <f>SUM(F36:F37)</f>
        <v>0</v>
      </c>
      <c r="G38" s="9"/>
      <c r="H38" s="6"/>
    </row>
    <row r="39" spans="1:8" x14ac:dyDescent="0.2">
      <c r="A39" s="226" t="s">
        <v>34</v>
      </c>
      <c r="B39" s="227" t="s">
        <v>44</v>
      </c>
      <c r="C39" s="228"/>
      <c r="D39" s="228"/>
      <c r="E39" s="228"/>
      <c r="F39" s="229">
        <f>ROUND((F50*F38),4)</f>
        <v>0</v>
      </c>
      <c r="G39" s="230">
        <f>ROUND(G$33*F39,2)</f>
        <v>0</v>
      </c>
      <c r="H39" s="6"/>
    </row>
    <row r="40" spans="1:8" x14ac:dyDescent="0.2">
      <c r="A40" s="405" t="s">
        <v>45</v>
      </c>
      <c r="B40" s="406"/>
      <c r="C40" s="406"/>
      <c r="D40" s="406"/>
      <c r="E40" s="407"/>
      <c r="F40" s="127">
        <f>ROUND(SUM(F38:F39),4)</f>
        <v>0</v>
      </c>
      <c r="G40" s="128">
        <f>SUM(G36:G39)</f>
        <v>0</v>
      </c>
      <c r="H40" s="6">
        <f>ROUND(G33*F40,2)</f>
        <v>0</v>
      </c>
    </row>
    <row r="41" spans="1:8" x14ac:dyDescent="0.2">
      <c r="A41" s="391" t="s">
        <v>123</v>
      </c>
      <c r="B41" s="392"/>
      <c r="C41" s="392"/>
      <c r="D41" s="392"/>
      <c r="E41" s="392"/>
      <c r="F41" s="392"/>
      <c r="G41" s="393"/>
      <c r="H41" s="6"/>
    </row>
    <row r="42" spans="1:8" x14ac:dyDescent="0.2">
      <c r="A42" s="72" t="s">
        <v>32</v>
      </c>
      <c r="B42" s="394" t="s">
        <v>46</v>
      </c>
      <c r="C42" s="395"/>
      <c r="D42" s="395"/>
      <c r="E42" s="396"/>
      <c r="F42" s="73">
        <v>0</v>
      </c>
      <c r="G42" s="15">
        <f>ROUND(G$33*F42,2)</f>
        <v>0</v>
      </c>
      <c r="H42" s="6"/>
    </row>
    <row r="43" spans="1:8" x14ac:dyDescent="0.2">
      <c r="A43" s="67" t="s">
        <v>33</v>
      </c>
      <c r="B43" s="402" t="s">
        <v>47</v>
      </c>
      <c r="C43" s="403"/>
      <c r="D43" s="403"/>
      <c r="E43" s="404"/>
      <c r="F43" s="68">
        <v>0</v>
      </c>
      <c r="G43" s="9">
        <f>ROUND(G$33*F43,2)</f>
        <v>0</v>
      </c>
      <c r="H43" s="6"/>
    </row>
    <row r="44" spans="1:8" x14ac:dyDescent="0.2">
      <c r="A44" s="67" t="s">
        <v>34</v>
      </c>
      <c r="B44" s="402" t="s">
        <v>48</v>
      </c>
      <c r="C44" s="403"/>
      <c r="D44" s="403"/>
      <c r="E44" s="404"/>
      <c r="F44" s="68">
        <v>0</v>
      </c>
      <c r="G44" s="9">
        <f>ROUND(G$33*F44,2)</f>
        <v>0</v>
      </c>
      <c r="H44" s="6"/>
    </row>
    <row r="45" spans="1:8" x14ac:dyDescent="0.2">
      <c r="A45" s="67" t="s">
        <v>35</v>
      </c>
      <c r="B45" s="402" t="s">
        <v>49</v>
      </c>
      <c r="C45" s="403"/>
      <c r="D45" s="403"/>
      <c r="E45" s="404"/>
      <c r="F45" s="68">
        <v>0</v>
      </c>
      <c r="G45" s="9">
        <f t="shared" ref="G45:G49" si="0">ROUND(G$33*F45,2)</f>
        <v>0</v>
      </c>
      <c r="H45" s="6"/>
    </row>
    <row r="46" spans="1:8" x14ac:dyDescent="0.2">
      <c r="A46" s="67" t="s">
        <v>36</v>
      </c>
      <c r="B46" s="402" t="s">
        <v>50</v>
      </c>
      <c r="C46" s="403"/>
      <c r="D46" s="403"/>
      <c r="E46" s="404"/>
      <c r="F46" s="68">
        <v>0</v>
      </c>
      <c r="G46" s="9">
        <f>ROUND(G$33*F46,2)</f>
        <v>0</v>
      </c>
      <c r="H46" s="6"/>
    </row>
    <row r="47" spans="1:8" x14ac:dyDescent="0.2">
      <c r="A47" s="67" t="s">
        <v>38</v>
      </c>
      <c r="B47" s="402" t="s">
        <v>51</v>
      </c>
      <c r="C47" s="403"/>
      <c r="D47" s="403"/>
      <c r="E47" s="404"/>
      <c r="F47" s="68">
        <v>0</v>
      </c>
      <c r="G47" s="9">
        <f t="shared" si="0"/>
        <v>0</v>
      </c>
      <c r="H47" s="6"/>
    </row>
    <row r="48" spans="1:8" x14ac:dyDescent="0.2">
      <c r="A48" s="67" t="s">
        <v>52</v>
      </c>
      <c r="B48" s="402" t="s">
        <v>53</v>
      </c>
      <c r="C48" s="403"/>
      <c r="D48" s="403"/>
      <c r="E48" s="404"/>
      <c r="F48" s="68">
        <v>0</v>
      </c>
      <c r="G48" s="9">
        <f t="shared" si="0"/>
        <v>0</v>
      </c>
      <c r="H48" s="6"/>
    </row>
    <row r="49" spans="1:8" x14ac:dyDescent="0.2">
      <c r="A49" s="69" t="s">
        <v>54</v>
      </c>
      <c r="B49" s="397" t="s">
        <v>55</v>
      </c>
      <c r="C49" s="398"/>
      <c r="D49" s="398"/>
      <c r="E49" s="399"/>
      <c r="F49" s="70">
        <v>0</v>
      </c>
      <c r="G49" s="12">
        <f t="shared" si="0"/>
        <v>0</v>
      </c>
      <c r="H49" s="6"/>
    </row>
    <row r="50" spans="1:8" x14ac:dyDescent="0.2">
      <c r="A50" s="405" t="s">
        <v>56</v>
      </c>
      <c r="B50" s="406"/>
      <c r="C50" s="406"/>
      <c r="D50" s="406"/>
      <c r="E50" s="407"/>
      <c r="F50" s="127">
        <f>SUM(F42:F49)</f>
        <v>0</v>
      </c>
      <c r="G50" s="128">
        <f>SUM(G42:G49)</f>
        <v>0</v>
      </c>
      <c r="H50" s="6">
        <f>ROUND(G33*F50,2)</f>
        <v>0</v>
      </c>
    </row>
    <row r="51" spans="1:8" x14ac:dyDescent="0.2">
      <c r="A51" s="391" t="s">
        <v>57</v>
      </c>
      <c r="B51" s="392"/>
      <c r="C51" s="392"/>
      <c r="D51" s="392"/>
      <c r="E51" s="392"/>
      <c r="F51" s="392"/>
      <c r="G51" s="393"/>
      <c r="H51" s="6"/>
    </row>
    <row r="52" spans="1:8" x14ac:dyDescent="0.2">
      <c r="A52" s="13" t="s">
        <v>32</v>
      </c>
      <c r="B52" s="413" t="s">
        <v>58</v>
      </c>
      <c r="C52" s="414"/>
      <c r="D52" s="414"/>
      <c r="E52" s="16">
        <v>0</v>
      </c>
      <c r="F52" s="17">
        <v>30.44</v>
      </c>
      <c r="G52" s="18">
        <f>IF(ROUND((E52*F52)-(G27*0.06),2)&lt;0,0,ROUND((E52*F52)-(G27*0.06),2))</f>
        <v>0</v>
      </c>
      <c r="H52" s="6"/>
    </row>
    <row r="53" spans="1:8" x14ac:dyDescent="0.2">
      <c r="A53" s="7" t="s">
        <v>59</v>
      </c>
      <c r="B53" s="409" t="s">
        <v>60</v>
      </c>
      <c r="C53" s="410"/>
      <c r="D53" s="410"/>
      <c r="E53" s="19">
        <f>(ROUND(37*0.82,2))*0</f>
        <v>0</v>
      </c>
      <c r="F53" s="20">
        <v>15.22</v>
      </c>
      <c r="G53" s="4">
        <f t="shared" ref="G53:G60" si="1">ROUND((E53*F53),2)</f>
        <v>0</v>
      </c>
      <c r="H53" s="6"/>
    </row>
    <row r="54" spans="1:8" x14ac:dyDescent="0.2">
      <c r="A54" s="7" t="s">
        <v>61</v>
      </c>
      <c r="B54" s="409" t="s">
        <v>62</v>
      </c>
      <c r="C54" s="410"/>
      <c r="D54" s="410"/>
      <c r="E54" s="19">
        <f>(ROUND(187.97*0.95,2))*0</f>
        <v>0</v>
      </c>
      <c r="F54" s="20">
        <v>1</v>
      </c>
      <c r="G54" s="4">
        <f t="shared" si="1"/>
        <v>0</v>
      </c>
      <c r="H54" s="6"/>
    </row>
    <row r="55" spans="1:8" x14ac:dyDescent="0.2">
      <c r="A55" s="7" t="s">
        <v>34</v>
      </c>
      <c r="B55" s="409" t="s">
        <v>158</v>
      </c>
      <c r="C55" s="410"/>
      <c r="D55" s="410"/>
      <c r="E55" s="19">
        <f>(ROUND(187.97*0.95,2))*0</f>
        <v>0</v>
      </c>
      <c r="F55" s="20">
        <v>1</v>
      </c>
      <c r="G55" s="4">
        <f t="shared" si="1"/>
        <v>0</v>
      </c>
      <c r="H55" s="6"/>
    </row>
    <row r="56" spans="1:8" x14ac:dyDescent="0.2">
      <c r="A56" s="7" t="s">
        <v>35</v>
      </c>
      <c r="B56" s="409" t="s">
        <v>159</v>
      </c>
      <c r="C56" s="410"/>
      <c r="D56" s="410"/>
      <c r="E56" s="19">
        <f>SUM((F18*1.5)*0.0085%)</f>
        <v>0</v>
      </c>
      <c r="F56" s="20">
        <v>1</v>
      </c>
      <c r="G56" s="4">
        <f t="shared" si="1"/>
        <v>0</v>
      </c>
      <c r="H56" s="6"/>
    </row>
    <row r="57" spans="1:8" x14ac:dyDescent="0.2">
      <c r="A57" s="7" t="s">
        <v>36</v>
      </c>
      <c r="B57" s="409" t="s">
        <v>160</v>
      </c>
      <c r="C57" s="410"/>
      <c r="D57" s="410"/>
      <c r="E57" s="19">
        <f>ROUND((ROUND((F18*26)+(F18*52),2))*0.0085%,2)</f>
        <v>0</v>
      </c>
      <c r="F57" s="20">
        <v>1</v>
      </c>
      <c r="G57" s="4">
        <f t="shared" si="1"/>
        <v>0</v>
      </c>
      <c r="H57" s="6"/>
    </row>
    <row r="58" spans="1:8" x14ac:dyDescent="0.2">
      <c r="A58" s="7" t="s">
        <v>38</v>
      </c>
      <c r="B58" s="409" t="s">
        <v>133</v>
      </c>
      <c r="C58" s="410"/>
      <c r="D58" s="410"/>
      <c r="E58" s="19">
        <v>0</v>
      </c>
      <c r="F58" s="20">
        <v>1</v>
      </c>
      <c r="G58" s="4">
        <f t="shared" si="1"/>
        <v>0</v>
      </c>
      <c r="H58" s="6"/>
    </row>
    <row r="59" spans="1:8" x14ac:dyDescent="0.2">
      <c r="A59" s="7" t="s">
        <v>52</v>
      </c>
      <c r="B59" s="409" t="s">
        <v>133</v>
      </c>
      <c r="C59" s="410"/>
      <c r="D59" s="410"/>
      <c r="E59" s="79">
        <v>0</v>
      </c>
      <c r="F59" s="20">
        <v>1</v>
      </c>
      <c r="G59" s="4">
        <f t="shared" si="1"/>
        <v>0</v>
      </c>
      <c r="H59" s="6"/>
    </row>
    <row r="60" spans="1:8" x14ac:dyDescent="0.2">
      <c r="A60" s="7" t="s">
        <v>54</v>
      </c>
      <c r="B60" s="409" t="s">
        <v>133</v>
      </c>
      <c r="C60" s="410"/>
      <c r="D60" s="410"/>
      <c r="E60" s="79">
        <v>0</v>
      </c>
      <c r="F60" s="20">
        <v>1</v>
      </c>
      <c r="G60" s="4">
        <f t="shared" si="1"/>
        <v>0</v>
      </c>
      <c r="H60" s="6"/>
    </row>
    <row r="61" spans="1:8" x14ac:dyDescent="0.2">
      <c r="A61" s="411" t="s">
        <v>64</v>
      </c>
      <c r="B61" s="412"/>
      <c r="C61" s="412"/>
      <c r="D61" s="412"/>
      <c r="E61" s="412"/>
      <c r="F61" s="389"/>
      <c r="G61" s="224">
        <f>SUM(G52:G60)</f>
        <v>0</v>
      </c>
      <c r="H61" s="6"/>
    </row>
    <row r="62" spans="1:8" x14ac:dyDescent="0.2">
      <c r="A62" s="372" t="s">
        <v>65</v>
      </c>
      <c r="B62" s="373"/>
      <c r="C62" s="373"/>
      <c r="D62" s="373"/>
      <c r="E62" s="373"/>
      <c r="F62" s="374"/>
      <c r="G62" s="375"/>
      <c r="H62" s="6"/>
    </row>
    <row r="63" spans="1:8" x14ac:dyDescent="0.2">
      <c r="A63" s="21" t="s">
        <v>66</v>
      </c>
      <c r="B63" s="417" t="s">
        <v>67</v>
      </c>
      <c r="C63" s="418"/>
      <c r="D63" s="418"/>
      <c r="E63" s="418"/>
      <c r="F63" s="22">
        <f>F40</f>
        <v>0</v>
      </c>
      <c r="G63" s="23">
        <f>G40</f>
        <v>0</v>
      </c>
      <c r="H63" s="6"/>
    </row>
    <row r="64" spans="1:8" x14ac:dyDescent="0.2">
      <c r="A64" s="24" t="s">
        <v>68</v>
      </c>
      <c r="B64" s="419" t="s">
        <v>134</v>
      </c>
      <c r="C64" s="420"/>
      <c r="D64" s="420"/>
      <c r="E64" s="420"/>
      <c r="F64" s="25">
        <f>F50</f>
        <v>0</v>
      </c>
      <c r="G64" s="26">
        <f>G50</f>
        <v>0</v>
      </c>
      <c r="H64" s="6"/>
    </row>
    <row r="65" spans="1:8" x14ac:dyDescent="0.2">
      <c r="A65" s="24" t="s">
        <v>69</v>
      </c>
      <c r="B65" s="419" t="s">
        <v>70</v>
      </c>
      <c r="C65" s="420"/>
      <c r="D65" s="420"/>
      <c r="E65" s="420"/>
      <c r="F65" s="421"/>
      <c r="G65" s="26">
        <f>G61</f>
        <v>0</v>
      </c>
      <c r="H65" s="6"/>
    </row>
    <row r="66" spans="1:8" ht="13.5" thickBot="1" x14ac:dyDescent="0.25">
      <c r="A66" s="422" t="s">
        <v>71</v>
      </c>
      <c r="B66" s="423"/>
      <c r="C66" s="423"/>
      <c r="D66" s="423"/>
      <c r="E66" s="423"/>
      <c r="F66" s="424"/>
      <c r="G66" s="231">
        <f>SUM(G63:G65)</f>
        <v>0</v>
      </c>
      <c r="H66" s="6"/>
    </row>
    <row r="67" spans="1:8" x14ac:dyDescent="0.2">
      <c r="A67" s="425" t="s">
        <v>72</v>
      </c>
      <c r="B67" s="426"/>
      <c r="C67" s="426"/>
      <c r="D67" s="426"/>
      <c r="E67" s="426"/>
      <c r="F67" s="427"/>
      <c r="G67" s="428"/>
      <c r="H67" s="6"/>
    </row>
    <row r="68" spans="1:8" s="29" customFormat="1" x14ac:dyDescent="0.2">
      <c r="A68" s="221">
        <v>3</v>
      </c>
      <c r="B68" s="27" t="s">
        <v>73</v>
      </c>
      <c r="C68" s="27"/>
      <c r="D68" s="27"/>
      <c r="E68" s="27"/>
      <c r="F68" s="27"/>
      <c r="G68" s="28"/>
      <c r="H68" s="6"/>
    </row>
    <row r="69" spans="1:8" x14ac:dyDescent="0.2">
      <c r="A69" s="13" t="s">
        <v>32</v>
      </c>
      <c r="B69" s="429" t="s">
        <v>74</v>
      </c>
      <c r="C69" s="430"/>
      <c r="D69" s="430"/>
      <c r="E69" s="430"/>
      <c r="F69" s="80">
        <f>ROUND((1/12)*0.05,4)*0</f>
        <v>0</v>
      </c>
      <c r="G69" s="30">
        <f t="shared" ref="G69:G74" si="2">ROUND(G$33*F69,2)</f>
        <v>0</v>
      </c>
      <c r="H69" s="6"/>
    </row>
    <row r="70" spans="1:8" x14ac:dyDescent="0.2">
      <c r="A70" s="7" t="s">
        <v>33</v>
      </c>
      <c r="B70" s="334" t="s">
        <v>75</v>
      </c>
      <c r="C70" s="335"/>
      <c r="D70" s="335"/>
      <c r="E70" s="335"/>
      <c r="F70" s="81">
        <f>ROUND((F69*F49),4)</f>
        <v>0</v>
      </c>
      <c r="G70" s="31">
        <f t="shared" si="2"/>
        <v>0</v>
      </c>
      <c r="H70" s="6"/>
    </row>
    <row r="71" spans="1:8" x14ac:dyDescent="0.2">
      <c r="A71" s="7" t="s">
        <v>34</v>
      </c>
      <c r="B71" s="334" t="s">
        <v>165</v>
      </c>
      <c r="C71" s="335"/>
      <c r="D71" s="335"/>
      <c r="E71" s="335"/>
      <c r="F71" s="81">
        <f>ROUND((0.08*0.4*0.9)*(1+0.09+0.09+0.3),2)*0</f>
        <v>0</v>
      </c>
      <c r="G71" s="31">
        <f t="shared" si="2"/>
        <v>0</v>
      </c>
      <c r="H71" s="6"/>
    </row>
    <row r="72" spans="1:8" x14ac:dyDescent="0.2">
      <c r="A72" s="7" t="s">
        <v>35</v>
      </c>
      <c r="B72" s="334" t="s">
        <v>76</v>
      </c>
      <c r="C72" s="335"/>
      <c r="D72" s="335"/>
      <c r="E72" s="335"/>
      <c r="F72" s="81">
        <f>ROUND(100%/30*7/12*100%,4)*0</f>
        <v>0</v>
      </c>
      <c r="G72" s="31">
        <f t="shared" si="2"/>
        <v>0</v>
      </c>
      <c r="H72" s="6"/>
    </row>
    <row r="73" spans="1:8" s="3" customFormat="1" x14ac:dyDescent="0.2">
      <c r="A73" s="7" t="s">
        <v>36</v>
      </c>
      <c r="B73" s="334" t="s">
        <v>124</v>
      </c>
      <c r="C73" s="335"/>
      <c r="D73" s="335"/>
      <c r="E73" s="335"/>
      <c r="F73" s="81">
        <f>ROUND(F72*F50,4)</f>
        <v>0</v>
      </c>
      <c r="G73" s="31">
        <f t="shared" si="2"/>
        <v>0</v>
      </c>
      <c r="H73" s="6"/>
    </row>
    <row r="74" spans="1:8" x14ac:dyDescent="0.2">
      <c r="A74" s="7" t="s">
        <v>38</v>
      </c>
      <c r="B74" s="415" t="s">
        <v>166</v>
      </c>
      <c r="C74" s="416"/>
      <c r="D74" s="416"/>
      <c r="E74" s="416"/>
      <c r="F74" s="82">
        <v>0</v>
      </c>
      <c r="G74" s="32">
        <f t="shared" si="2"/>
        <v>0</v>
      </c>
      <c r="H74" s="6"/>
    </row>
    <row r="75" spans="1:8" x14ac:dyDescent="0.2">
      <c r="A75" s="411" t="s">
        <v>77</v>
      </c>
      <c r="B75" s="412"/>
      <c r="C75" s="412"/>
      <c r="D75" s="412"/>
      <c r="E75" s="412"/>
      <c r="F75" s="33">
        <f>SUM(F69:F74)</f>
        <v>0</v>
      </c>
      <c r="G75" s="34">
        <f>SUM(G69:G74)</f>
        <v>0</v>
      </c>
      <c r="H75" s="6">
        <f>ROUND(G33*F75,2)</f>
        <v>0</v>
      </c>
    </row>
    <row r="76" spans="1:8" x14ac:dyDescent="0.2">
      <c r="A76" s="372" t="s">
        <v>78</v>
      </c>
      <c r="B76" s="373"/>
      <c r="C76" s="373"/>
      <c r="D76" s="373"/>
      <c r="E76" s="373"/>
      <c r="F76" s="374"/>
      <c r="G76" s="375"/>
      <c r="H76" s="6"/>
    </row>
    <row r="77" spans="1:8" s="29" customFormat="1" x14ac:dyDescent="0.2">
      <c r="A77" s="391" t="s">
        <v>125</v>
      </c>
      <c r="B77" s="392"/>
      <c r="C77" s="392"/>
      <c r="D77" s="392"/>
      <c r="E77" s="392"/>
      <c r="F77" s="392"/>
      <c r="G77" s="393"/>
      <c r="H77" s="6"/>
    </row>
    <row r="78" spans="1:8" x14ac:dyDescent="0.2">
      <c r="A78" s="72" t="s">
        <v>32</v>
      </c>
      <c r="B78" s="437" t="s">
        <v>175</v>
      </c>
      <c r="C78" s="438"/>
      <c r="D78" s="438"/>
      <c r="E78" s="438"/>
      <c r="F78" s="73">
        <v>0</v>
      </c>
      <c r="G78" s="30">
        <f t="shared" ref="G78:G83" si="3">ROUND(G$33*F78,2)</f>
        <v>0</v>
      </c>
      <c r="H78" s="6"/>
    </row>
    <row r="79" spans="1:8" x14ac:dyDescent="0.2">
      <c r="A79" s="67" t="s">
        <v>33</v>
      </c>
      <c r="B79" s="402" t="s">
        <v>126</v>
      </c>
      <c r="C79" s="403"/>
      <c r="D79" s="403"/>
      <c r="E79" s="403"/>
      <c r="F79" s="68">
        <f>ROUND(((1/30)/12)*1,4)*0</f>
        <v>0</v>
      </c>
      <c r="G79" s="31">
        <f t="shared" si="3"/>
        <v>0</v>
      </c>
      <c r="H79" s="6"/>
    </row>
    <row r="80" spans="1:8" x14ac:dyDescent="0.2">
      <c r="A80" s="67" t="s">
        <v>34</v>
      </c>
      <c r="B80" s="402" t="s">
        <v>127</v>
      </c>
      <c r="C80" s="403"/>
      <c r="D80" s="403"/>
      <c r="E80" s="403"/>
      <c r="F80" s="68">
        <f>ROUND((((1/30)/12)*5)*0.02,4)*0</f>
        <v>0</v>
      </c>
      <c r="G80" s="31">
        <f t="shared" si="3"/>
        <v>0</v>
      </c>
      <c r="H80" s="6"/>
    </row>
    <row r="81" spans="1:8" x14ac:dyDescent="0.2">
      <c r="A81" s="67" t="s">
        <v>35</v>
      </c>
      <c r="B81" s="402" t="s">
        <v>128</v>
      </c>
      <c r="C81" s="403"/>
      <c r="D81" s="403"/>
      <c r="E81" s="403"/>
      <c r="F81" s="68">
        <f>ROUND((((1/30)/12)*15)*0.05,4)*0</f>
        <v>0</v>
      </c>
      <c r="G81" s="31">
        <f t="shared" si="3"/>
        <v>0</v>
      </c>
      <c r="H81" s="6"/>
    </row>
    <row r="82" spans="1:8" x14ac:dyDescent="0.2">
      <c r="A82" s="67" t="s">
        <v>36</v>
      </c>
      <c r="B82" s="431" t="s">
        <v>176</v>
      </c>
      <c r="C82" s="432"/>
      <c r="D82" s="432"/>
      <c r="E82" s="432"/>
      <c r="F82" s="68">
        <v>0</v>
      </c>
      <c r="G82" s="31">
        <f t="shared" si="3"/>
        <v>0</v>
      </c>
      <c r="H82" s="6"/>
    </row>
    <row r="83" spans="1:8" x14ac:dyDescent="0.2">
      <c r="A83" s="67" t="s">
        <v>38</v>
      </c>
      <c r="B83" s="397" t="s">
        <v>129</v>
      </c>
      <c r="C83" s="398"/>
      <c r="D83" s="398"/>
      <c r="E83" s="398"/>
      <c r="F83" s="70">
        <f>ROUND((((1/30)/12)*5)*0.5,4)*0</f>
        <v>0</v>
      </c>
      <c r="G83" s="32">
        <f t="shared" si="3"/>
        <v>0</v>
      </c>
      <c r="H83" s="6"/>
    </row>
    <row r="84" spans="1:8" x14ac:dyDescent="0.2">
      <c r="A84" s="433" t="s">
        <v>79</v>
      </c>
      <c r="B84" s="407"/>
      <c r="C84" s="407"/>
      <c r="D84" s="407"/>
      <c r="E84" s="407"/>
      <c r="F84" s="127">
        <f>SUM(F78:F83)</f>
        <v>0</v>
      </c>
      <c r="G84" s="128">
        <f>SUM(G78:G83)</f>
        <v>0</v>
      </c>
      <c r="H84" s="6">
        <f>ROUND(G33*F84,2)</f>
        <v>0</v>
      </c>
    </row>
    <row r="85" spans="1:8" s="29" customFormat="1" x14ac:dyDescent="0.2">
      <c r="A85" s="434" t="s">
        <v>80</v>
      </c>
      <c r="B85" s="435"/>
      <c r="C85" s="435"/>
      <c r="D85" s="435"/>
      <c r="E85" s="435"/>
      <c r="F85" s="435"/>
      <c r="G85" s="436"/>
      <c r="H85" s="6"/>
    </row>
    <row r="86" spans="1:8" x14ac:dyDescent="0.2">
      <c r="A86" s="13" t="s">
        <v>32</v>
      </c>
      <c r="B86" s="429" t="s">
        <v>81</v>
      </c>
      <c r="C86" s="430"/>
      <c r="D86" s="430"/>
      <c r="E86" s="430"/>
      <c r="F86" s="80">
        <f xml:space="preserve"> ROUND((((ROUND((1/11)+(1/11)/3, 3))*4)/12)*1%,4)*0</f>
        <v>0</v>
      </c>
      <c r="G86" s="30">
        <f>ROUND(G$33*F86,2)</f>
        <v>0</v>
      </c>
      <c r="H86" s="6"/>
    </row>
    <row r="87" spans="1:8" x14ac:dyDescent="0.2">
      <c r="A87" s="7" t="s">
        <v>33</v>
      </c>
      <c r="B87" s="334" t="s">
        <v>82</v>
      </c>
      <c r="C87" s="335"/>
      <c r="D87" s="335"/>
      <c r="E87" s="335"/>
      <c r="F87" s="81">
        <f>ROUND(F86*F50,4)</f>
        <v>0</v>
      </c>
      <c r="G87" s="31">
        <f>ROUND(G$33*F87,2)</f>
        <v>0</v>
      </c>
      <c r="H87" s="6"/>
    </row>
    <row r="88" spans="1:8" x14ac:dyDescent="0.2">
      <c r="A88" s="7" t="s">
        <v>34</v>
      </c>
      <c r="B88" s="334" t="s">
        <v>83</v>
      </c>
      <c r="C88" s="335"/>
      <c r="D88" s="335"/>
      <c r="E88" s="335"/>
      <c r="F88" s="81">
        <f>ROUND(ROUND(ROUND(((1+1/12)*4)/12,4)*1%,4)*F50,4)</f>
        <v>0</v>
      </c>
      <c r="G88" s="31">
        <f>ROUND(G$33*F88,2)</f>
        <v>0</v>
      </c>
      <c r="H88" s="6"/>
    </row>
    <row r="89" spans="1:8" x14ac:dyDescent="0.2">
      <c r="A89" s="7" t="s">
        <v>35</v>
      </c>
      <c r="B89" s="334" t="s">
        <v>63</v>
      </c>
      <c r="C89" s="335"/>
      <c r="D89" s="335"/>
      <c r="E89" s="335"/>
      <c r="F89" s="81">
        <v>0</v>
      </c>
      <c r="G89" s="32">
        <f>ROUND(G$33*F89,2)</f>
        <v>0</v>
      </c>
      <c r="H89" s="6"/>
    </row>
    <row r="90" spans="1:8" x14ac:dyDescent="0.2">
      <c r="A90" s="388" t="s">
        <v>84</v>
      </c>
      <c r="B90" s="389"/>
      <c r="C90" s="389"/>
      <c r="D90" s="389"/>
      <c r="E90" s="389"/>
      <c r="F90" s="232">
        <f>SUM(F86:F89)</f>
        <v>0</v>
      </c>
      <c r="G90" s="233">
        <f>SUM(G86:G89)</f>
        <v>0</v>
      </c>
      <c r="H90" s="6">
        <f>ROUND(G33*F90,2)</f>
        <v>0</v>
      </c>
    </row>
    <row r="91" spans="1:8" s="29" customFormat="1" x14ac:dyDescent="0.2">
      <c r="A91" s="434" t="s">
        <v>177</v>
      </c>
      <c r="B91" s="435"/>
      <c r="C91" s="435"/>
      <c r="D91" s="435"/>
      <c r="E91" s="435"/>
      <c r="F91" s="435"/>
      <c r="G91" s="436"/>
      <c r="H91" s="6"/>
    </row>
    <row r="92" spans="1:8" x14ac:dyDescent="0.2">
      <c r="A92" s="13" t="s">
        <v>32</v>
      </c>
      <c r="B92" s="429" t="s">
        <v>85</v>
      </c>
      <c r="C92" s="430"/>
      <c r="D92" s="430"/>
      <c r="E92" s="430"/>
      <c r="F92" s="14">
        <f>ROUND((1/220)*15.22,4)*0</f>
        <v>0</v>
      </c>
      <c r="G92" s="30">
        <f>ROUND(G$33*F92,2)</f>
        <v>0</v>
      </c>
      <c r="H92" s="6"/>
    </row>
    <row r="93" spans="1:8" x14ac:dyDescent="0.2">
      <c r="A93" s="13" t="s">
        <v>33</v>
      </c>
      <c r="B93" s="439" t="s">
        <v>193</v>
      </c>
      <c r="C93" s="440"/>
      <c r="D93" s="440"/>
      <c r="E93" s="441"/>
      <c r="F93" s="125">
        <f>ROUND(F92*F50,4)</f>
        <v>0</v>
      </c>
      <c r="G93" s="30">
        <f>ROUND(G$33*F93,2)</f>
        <v>0</v>
      </c>
      <c r="H93" s="6"/>
    </row>
    <row r="94" spans="1:8" x14ac:dyDescent="0.2">
      <c r="A94" s="388" t="s">
        <v>86</v>
      </c>
      <c r="B94" s="389"/>
      <c r="C94" s="389"/>
      <c r="D94" s="389"/>
      <c r="E94" s="389"/>
      <c r="F94" s="232">
        <f>SUM(F92:F93)</f>
        <v>0</v>
      </c>
      <c r="G94" s="233">
        <f>SUM(G92:G93)</f>
        <v>0</v>
      </c>
      <c r="H94" s="6">
        <f>ROUND(G33*F94,2)</f>
        <v>0</v>
      </c>
    </row>
    <row r="95" spans="1:8" s="76" customFormat="1" x14ac:dyDescent="0.2">
      <c r="A95" s="391" t="s">
        <v>130</v>
      </c>
      <c r="B95" s="392"/>
      <c r="C95" s="392"/>
      <c r="D95" s="392"/>
      <c r="E95" s="392"/>
      <c r="F95" s="392"/>
      <c r="G95" s="393"/>
      <c r="H95" s="66"/>
    </row>
    <row r="96" spans="1:8" s="62" customFormat="1" x14ac:dyDescent="0.2">
      <c r="A96" s="72" t="s">
        <v>32</v>
      </c>
      <c r="B96" s="394" t="s">
        <v>131</v>
      </c>
      <c r="C96" s="395"/>
      <c r="D96" s="395"/>
      <c r="E96" s="395"/>
      <c r="F96" s="14">
        <f>((((8*13)/12)/220)+((((8*13)/12)/220)*100%))*0</f>
        <v>0</v>
      </c>
      <c r="G96" s="30">
        <f>ROUND(G$33*F96,2)</f>
        <v>0</v>
      </c>
      <c r="H96" s="66"/>
    </row>
    <row r="97" spans="1:8" s="62" customFormat="1" x14ac:dyDescent="0.2">
      <c r="A97" s="13" t="s">
        <v>33</v>
      </c>
      <c r="B97" s="439" t="s">
        <v>195</v>
      </c>
      <c r="C97" s="440"/>
      <c r="D97" s="440"/>
      <c r="E97" s="441"/>
      <c r="F97" s="125">
        <f>F96*F49</f>
        <v>0</v>
      </c>
      <c r="G97" s="30">
        <f>ROUND(G$33*F97,2)</f>
        <v>0</v>
      </c>
      <c r="H97" s="66"/>
    </row>
    <row r="98" spans="1:8" s="62" customFormat="1" x14ac:dyDescent="0.2">
      <c r="A98" s="433" t="s">
        <v>132</v>
      </c>
      <c r="B98" s="407"/>
      <c r="C98" s="407"/>
      <c r="D98" s="407"/>
      <c r="E98" s="407"/>
      <c r="F98" s="127">
        <f>SUM(F96:F96)</f>
        <v>0</v>
      </c>
      <c r="G98" s="128">
        <f>SUM(G96:G97)</f>
        <v>0</v>
      </c>
      <c r="H98" s="66">
        <f>ROUND(G43*F98,2)</f>
        <v>0</v>
      </c>
    </row>
    <row r="99" spans="1:8" x14ac:dyDescent="0.2">
      <c r="A99" s="372" t="s">
        <v>87</v>
      </c>
      <c r="B99" s="373"/>
      <c r="C99" s="373"/>
      <c r="D99" s="373"/>
      <c r="E99" s="373"/>
      <c r="F99" s="374"/>
      <c r="G99" s="375"/>
      <c r="H99" s="6"/>
    </row>
    <row r="100" spans="1:8" x14ac:dyDescent="0.2">
      <c r="A100" s="21" t="s">
        <v>88</v>
      </c>
      <c r="B100" s="417" t="s">
        <v>135</v>
      </c>
      <c r="C100" s="418"/>
      <c r="D100" s="418"/>
      <c r="E100" s="418"/>
      <c r="F100" s="22">
        <f>F84</f>
        <v>0</v>
      </c>
      <c r="G100" s="23">
        <f>G84</f>
        <v>0</v>
      </c>
      <c r="H100" s="6"/>
    </row>
    <row r="101" spans="1:8" x14ac:dyDescent="0.2">
      <c r="A101" s="24" t="s">
        <v>89</v>
      </c>
      <c r="B101" s="419" t="s">
        <v>90</v>
      </c>
      <c r="C101" s="420"/>
      <c r="D101" s="420"/>
      <c r="E101" s="420"/>
      <c r="F101" s="25">
        <f>F90</f>
        <v>0</v>
      </c>
      <c r="G101" s="26">
        <f>G90</f>
        <v>0</v>
      </c>
      <c r="H101" s="6"/>
    </row>
    <row r="102" spans="1:8" x14ac:dyDescent="0.2">
      <c r="A102" s="24" t="s">
        <v>91</v>
      </c>
      <c r="B102" s="419" t="s">
        <v>92</v>
      </c>
      <c r="C102" s="420"/>
      <c r="D102" s="420"/>
      <c r="E102" s="420"/>
      <c r="F102" s="25">
        <f>F94</f>
        <v>0</v>
      </c>
      <c r="G102" s="26">
        <f>G94</f>
        <v>0</v>
      </c>
      <c r="H102" s="6"/>
    </row>
    <row r="103" spans="1:8" x14ac:dyDescent="0.2">
      <c r="A103" s="24" t="s">
        <v>137</v>
      </c>
      <c r="B103" s="444" t="s">
        <v>136</v>
      </c>
      <c r="C103" s="445"/>
      <c r="D103" s="445"/>
      <c r="E103" s="445"/>
      <c r="F103" s="25">
        <f>F98</f>
        <v>0</v>
      </c>
      <c r="G103" s="26">
        <f>G98</f>
        <v>0</v>
      </c>
      <c r="H103" s="6"/>
    </row>
    <row r="104" spans="1:8" x14ac:dyDescent="0.2">
      <c r="A104" s="411" t="s">
        <v>93</v>
      </c>
      <c r="B104" s="412"/>
      <c r="C104" s="412"/>
      <c r="D104" s="412"/>
      <c r="E104" s="412"/>
      <c r="F104" s="389"/>
      <c r="G104" s="224">
        <f>SUM(G100:G103)</f>
        <v>0</v>
      </c>
      <c r="H104" s="6"/>
    </row>
    <row r="105" spans="1:8" x14ac:dyDescent="0.2">
      <c r="A105" s="372" t="s">
        <v>94</v>
      </c>
      <c r="B105" s="373"/>
      <c r="C105" s="373"/>
      <c r="D105" s="373"/>
      <c r="E105" s="373"/>
      <c r="F105" s="374"/>
      <c r="G105" s="375"/>
      <c r="H105" s="6"/>
    </row>
    <row r="106" spans="1:8" x14ac:dyDescent="0.2">
      <c r="A106" s="13" t="s">
        <v>32</v>
      </c>
      <c r="B106" s="216" t="s">
        <v>258</v>
      </c>
      <c r="C106" s="85"/>
      <c r="D106" s="85"/>
      <c r="E106" s="16">
        <f>'Insumos Diversos'!K23</f>
        <v>0</v>
      </c>
      <c r="F106" s="35">
        <v>1</v>
      </c>
      <c r="G106" s="4">
        <f>ROUND(SUM(C106:E106),2)*F106</f>
        <v>0</v>
      </c>
      <c r="H106" s="6"/>
    </row>
    <row r="107" spans="1:8" s="62" customFormat="1" x14ac:dyDescent="0.2">
      <c r="A107" s="67" t="s">
        <v>33</v>
      </c>
      <c r="B107" s="215" t="s">
        <v>291</v>
      </c>
      <c r="C107" s="74"/>
      <c r="D107" s="74"/>
      <c r="E107" s="75">
        <f>'Insumos Diversos'!K33</f>
        <v>0</v>
      </c>
      <c r="F107" s="77">
        <v>1</v>
      </c>
      <c r="G107" s="4">
        <f>ROUND((E107*F107),2)</f>
        <v>0</v>
      </c>
      <c r="H107" s="66"/>
    </row>
    <row r="108" spans="1:8" s="62" customFormat="1" x14ac:dyDescent="0.2">
      <c r="A108" s="67" t="s">
        <v>34</v>
      </c>
      <c r="B108" s="215" t="s">
        <v>292</v>
      </c>
      <c r="C108" s="74"/>
      <c r="D108" s="74"/>
      <c r="E108" s="75">
        <v>0</v>
      </c>
      <c r="F108" s="77">
        <v>1</v>
      </c>
      <c r="G108" s="4">
        <f>ROUND((E108*F108),2)</f>
        <v>0</v>
      </c>
      <c r="H108" s="66"/>
    </row>
    <row r="109" spans="1:8" s="62" customFormat="1" x14ac:dyDescent="0.2">
      <c r="A109" s="67" t="s">
        <v>35</v>
      </c>
      <c r="B109" s="215" t="s">
        <v>241</v>
      </c>
      <c r="C109" s="74"/>
      <c r="D109" s="74"/>
      <c r="E109" s="75">
        <f>'Insumos Diversos'!K54</f>
        <v>0</v>
      </c>
      <c r="F109" s="78">
        <v>1</v>
      </c>
      <c r="G109" s="4">
        <f t="shared" ref="G109:G111" si="4">ROUND((E109*F109),2)</f>
        <v>0</v>
      </c>
      <c r="H109" s="66"/>
    </row>
    <row r="110" spans="1:8" s="62" customFormat="1" x14ac:dyDescent="0.2">
      <c r="A110" s="67" t="s">
        <v>36</v>
      </c>
      <c r="B110" s="215" t="s">
        <v>293</v>
      </c>
      <c r="C110" s="74"/>
      <c r="D110" s="74"/>
      <c r="E110" s="75">
        <f>'Insumos Diversos'!K63</f>
        <v>0</v>
      </c>
      <c r="F110" s="78">
        <v>1</v>
      </c>
      <c r="G110" s="4">
        <f t="shared" si="4"/>
        <v>0</v>
      </c>
      <c r="H110" s="66"/>
    </row>
    <row r="111" spans="1:8" s="62" customFormat="1" x14ac:dyDescent="0.2">
      <c r="A111" s="67" t="s">
        <v>38</v>
      </c>
      <c r="B111" s="215" t="s">
        <v>133</v>
      </c>
      <c r="C111" s="74"/>
      <c r="D111" s="74"/>
      <c r="E111" s="75">
        <v>0</v>
      </c>
      <c r="F111" s="78">
        <v>1</v>
      </c>
      <c r="G111" s="4">
        <f t="shared" si="4"/>
        <v>0</v>
      </c>
      <c r="H111" s="66"/>
    </row>
    <row r="112" spans="1:8" s="62" customFormat="1" x14ac:dyDescent="0.2">
      <c r="A112" s="67" t="s">
        <v>52</v>
      </c>
      <c r="B112" s="215" t="s">
        <v>133</v>
      </c>
      <c r="C112" s="74"/>
      <c r="D112" s="74"/>
      <c r="E112" s="75">
        <v>0</v>
      </c>
      <c r="F112" s="78">
        <v>1</v>
      </c>
      <c r="G112" s="4">
        <f>ROUND((E112*F112)/12,2)</f>
        <v>0</v>
      </c>
      <c r="H112" s="66"/>
    </row>
    <row r="113" spans="1:8" s="62" customFormat="1" x14ac:dyDescent="0.2">
      <c r="A113" s="405" t="s">
        <v>95</v>
      </c>
      <c r="B113" s="406"/>
      <c r="C113" s="406"/>
      <c r="D113" s="406"/>
      <c r="E113" s="406"/>
      <c r="F113" s="407"/>
      <c r="G113" s="224">
        <f>SUM(G106:G112)</f>
        <v>0</v>
      </c>
      <c r="H113" s="66"/>
    </row>
    <row r="114" spans="1:8" x14ac:dyDescent="0.2">
      <c r="A114" s="372" t="s">
        <v>96</v>
      </c>
      <c r="B114" s="373"/>
      <c r="C114" s="373"/>
      <c r="D114" s="373"/>
      <c r="E114" s="373"/>
      <c r="F114" s="374"/>
      <c r="G114" s="375"/>
      <c r="H114" s="6"/>
    </row>
    <row r="115" spans="1:8" s="29" customFormat="1" x14ac:dyDescent="0.2">
      <c r="A115" s="221">
        <v>3</v>
      </c>
      <c r="B115" s="27" t="s">
        <v>97</v>
      </c>
      <c r="C115" s="27"/>
      <c r="D115" s="27"/>
      <c r="E115" s="27"/>
      <c r="F115" s="27"/>
      <c r="G115" s="28"/>
      <c r="H115" s="6"/>
    </row>
    <row r="116" spans="1:8" x14ac:dyDescent="0.2">
      <c r="A116" s="13" t="s">
        <v>32</v>
      </c>
      <c r="B116" s="429" t="s">
        <v>98</v>
      </c>
      <c r="C116" s="430"/>
      <c r="D116" s="430"/>
      <c r="E116" s="430"/>
      <c r="F116" s="80">
        <v>0</v>
      </c>
      <c r="G116" s="15">
        <f>ROUND(G131*F116,2)</f>
        <v>0</v>
      </c>
      <c r="H116" s="6"/>
    </row>
    <row r="117" spans="1:8" x14ac:dyDescent="0.2">
      <c r="A117" s="7" t="s">
        <v>33</v>
      </c>
      <c r="B117" s="334" t="s">
        <v>99</v>
      </c>
      <c r="C117" s="335"/>
      <c r="D117" s="335"/>
      <c r="E117" s="335"/>
      <c r="F117" s="81">
        <v>0</v>
      </c>
      <c r="G117" s="9">
        <f>ROUND(((G131+G116)*F117),2)</f>
        <v>0</v>
      </c>
      <c r="H117" s="6"/>
    </row>
    <row r="118" spans="1:8" x14ac:dyDescent="0.2">
      <c r="A118" s="7" t="s">
        <v>34</v>
      </c>
      <c r="B118" s="442" t="s">
        <v>100</v>
      </c>
      <c r="C118" s="443"/>
      <c r="D118" s="443"/>
      <c r="E118" s="443"/>
      <c r="F118" s="81"/>
      <c r="G118" s="9"/>
      <c r="H118" s="6"/>
    </row>
    <row r="119" spans="1:8" x14ac:dyDescent="0.2">
      <c r="A119" s="7" t="s">
        <v>101</v>
      </c>
      <c r="B119" s="334" t="s">
        <v>102</v>
      </c>
      <c r="C119" s="335"/>
      <c r="D119" s="335"/>
      <c r="E119" s="335"/>
      <c r="F119" s="8">
        <v>0</v>
      </c>
      <c r="G119" s="9">
        <f ca="1">ROUND(G$135*F119,2)</f>
        <v>0</v>
      </c>
      <c r="H119" s="6"/>
    </row>
    <row r="120" spans="1:8" s="3" customFormat="1" x14ac:dyDescent="0.2">
      <c r="A120" s="7" t="s">
        <v>103</v>
      </c>
      <c r="B120" s="334" t="s">
        <v>104</v>
      </c>
      <c r="C120" s="335"/>
      <c r="D120" s="335"/>
      <c r="E120" s="335"/>
      <c r="F120" s="8">
        <v>0</v>
      </c>
      <c r="G120" s="9">
        <f ca="1">ROUND(G$135*F120,2)</f>
        <v>0</v>
      </c>
      <c r="H120" s="6"/>
    </row>
    <row r="121" spans="1:8" x14ac:dyDescent="0.2">
      <c r="A121" s="7" t="s">
        <v>105</v>
      </c>
      <c r="B121" s="334" t="s">
        <v>12</v>
      </c>
      <c r="C121" s="335"/>
      <c r="D121" s="335"/>
      <c r="E121" s="335"/>
      <c r="F121" s="8">
        <v>0</v>
      </c>
      <c r="G121" s="9">
        <f ca="1">ROUND(G$135*F121,2)</f>
        <v>0</v>
      </c>
      <c r="H121" s="6"/>
    </row>
    <row r="122" spans="1:8" x14ac:dyDescent="0.2">
      <c r="A122" s="7" t="s">
        <v>261</v>
      </c>
      <c r="B122" s="334" t="s">
        <v>133</v>
      </c>
      <c r="C122" s="335"/>
      <c r="D122" s="335"/>
      <c r="E122" s="335"/>
      <c r="F122" s="8">
        <v>0</v>
      </c>
      <c r="G122" s="9">
        <f ca="1">ROUND(G$135*F122,2)</f>
        <v>0</v>
      </c>
      <c r="H122" s="6"/>
    </row>
    <row r="123" spans="1:8" x14ac:dyDescent="0.2">
      <c r="A123" s="7"/>
      <c r="B123" s="455" t="s">
        <v>106</v>
      </c>
      <c r="C123" s="456"/>
      <c r="D123" s="456"/>
      <c r="E123" s="456"/>
      <c r="F123" s="36">
        <f>SUM(F119:F121)</f>
        <v>0</v>
      </c>
      <c r="G123" s="37">
        <f ca="1">SUM(G119:G122)</f>
        <v>0</v>
      </c>
      <c r="H123" s="6">
        <f ca="1">ROUND(G135*F123,2)</f>
        <v>0</v>
      </c>
    </row>
    <row r="124" spans="1:8" x14ac:dyDescent="0.2">
      <c r="A124" s="411" t="s">
        <v>107</v>
      </c>
      <c r="B124" s="412"/>
      <c r="C124" s="412"/>
      <c r="D124" s="412"/>
      <c r="E124" s="412"/>
      <c r="F124" s="33">
        <f>SUM(F116,F117,F123)</f>
        <v>0</v>
      </c>
      <c r="G124" s="34">
        <f ca="1">SUM(G116:G122)</f>
        <v>0</v>
      </c>
      <c r="H124" s="6"/>
    </row>
    <row r="125" spans="1:8" x14ac:dyDescent="0.2">
      <c r="A125" s="372" t="s">
        <v>108</v>
      </c>
      <c r="B125" s="373"/>
      <c r="C125" s="373"/>
      <c r="D125" s="373"/>
      <c r="E125" s="373"/>
      <c r="F125" s="374"/>
      <c r="G125" s="375"/>
      <c r="H125" s="6"/>
    </row>
    <row r="126" spans="1:8" x14ac:dyDescent="0.2">
      <c r="A126" s="21" t="s">
        <v>32</v>
      </c>
      <c r="B126" s="417" t="s">
        <v>109</v>
      </c>
      <c r="C126" s="418"/>
      <c r="D126" s="418"/>
      <c r="E126" s="418"/>
      <c r="F126" s="457"/>
      <c r="G126" s="23">
        <f>G33</f>
        <v>0</v>
      </c>
      <c r="H126" s="6"/>
    </row>
    <row r="127" spans="1:8" x14ac:dyDescent="0.2">
      <c r="A127" s="24" t="s">
        <v>33</v>
      </c>
      <c r="B127" s="419" t="s">
        <v>110</v>
      </c>
      <c r="C127" s="420"/>
      <c r="D127" s="420"/>
      <c r="E127" s="420"/>
      <c r="F127" s="421"/>
      <c r="G127" s="26">
        <f>G66</f>
        <v>0</v>
      </c>
      <c r="H127" s="6"/>
    </row>
    <row r="128" spans="1:8" x14ac:dyDescent="0.2">
      <c r="A128" s="24" t="s">
        <v>34</v>
      </c>
      <c r="B128" s="419" t="s">
        <v>111</v>
      </c>
      <c r="C128" s="420"/>
      <c r="D128" s="420"/>
      <c r="E128" s="420"/>
      <c r="F128" s="421"/>
      <c r="G128" s="26">
        <f>G75</f>
        <v>0</v>
      </c>
      <c r="H128" s="6"/>
    </row>
    <row r="129" spans="1:8" x14ac:dyDescent="0.2">
      <c r="A129" s="24" t="s">
        <v>35</v>
      </c>
      <c r="B129" s="419" t="s">
        <v>112</v>
      </c>
      <c r="C129" s="420"/>
      <c r="D129" s="420"/>
      <c r="E129" s="420"/>
      <c r="F129" s="421"/>
      <c r="G129" s="26">
        <f>G104</f>
        <v>0</v>
      </c>
      <c r="H129" s="6"/>
    </row>
    <row r="130" spans="1:8" x14ac:dyDescent="0.2">
      <c r="A130" s="24" t="s">
        <v>36</v>
      </c>
      <c r="B130" s="419" t="s">
        <v>113</v>
      </c>
      <c r="C130" s="420"/>
      <c r="D130" s="420"/>
      <c r="E130" s="420"/>
      <c r="F130" s="421"/>
      <c r="G130" s="26">
        <f>G113</f>
        <v>0</v>
      </c>
      <c r="H130" s="6"/>
    </row>
    <row r="131" spans="1:8" x14ac:dyDescent="0.2">
      <c r="A131" s="24"/>
      <c r="B131" s="448" t="s">
        <v>114</v>
      </c>
      <c r="C131" s="449"/>
      <c r="D131" s="449"/>
      <c r="E131" s="449"/>
      <c r="F131" s="450"/>
      <c r="G131" s="26">
        <f>SUM(G126:G130)</f>
        <v>0</v>
      </c>
      <c r="H131" s="6"/>
    </row>
    <row r="132" spans="1:8" x14ac:dyDescent="0.2">
      <c r="A132" s="24" t="s">
        <v>38</v>
      </c>
      <c r="B132" s="444" t="s">
        <v>115</v>
      </c>
      <c r="C132" s="445"/>
      <c r="D132" s="445"/>
      <c r="E132" s="445"/>
      <c r="F132" s="451"/>
      <c r="G132" s="26">
        <f ca="1">G124</f>
        <v>0</v>
      </c>
      <c r="H132" s="6"/>
    </row>
    <row r="133" spans="1:8" x14ac:dyDescent="0.2">
      <c r="A133" s="411" t="s">
        <v>116</v>
      </c>
      <c r="B133" s="412"/>
      <c r="C133" s="412"/>
      <c r="D133" s="412"/>
      <c r="E133" s="412"/>
      <c r="F133" s="389"/>
      <c r="G133" s="224">
        <f ca="1">SUM(G131:G132)</f>
        <v>0</v>
      </c>
      <c r="H133" s="6">
        <f ca="1">SUM(G126:G132)-G131</f>
        <v>0</v>
      </c>
    </row>
    <row r="134" spans="1:8" x14ac:dyDescent="0.2">
      <c r="A134" s="452" t="s">
        <v>14</v>
      </c>
      <c r="B134" s="453"/>
      <c r="C134" s="453"/>
      <c r="D134" s="453"/>
      <c r="E134" s="453"/>
      <c r="F134" s="453"/>
      <c r="G134" s="454"/>
      <c r="H134" s="6"/>
    </row>
    <row r="135" spans="1:8" x14ac:dyDescent="0.2">
      <c r="A135" s="38"/>
      <c r="B135" s="39" t="s">
        <v>117</v>
      </c>
      <c r="C135" s="39"/>
      <c r="D135" s="39"/>
      <c r="E135" s="39"/>
      <c r="F135" s="40"/>
      <c r="G135" s="41">
        <f ca="1">G133</f>
        <v>0</v>
      </c>
      <c r="H135" s="6"/>
    </row>
    <row r="136" spans="1:8" x14ac:dyDescent="0.2">
      <c r="A136" s="42"/>
      <c r="B136" s="43" t="s">
        <v>118</v>
      </c>
      <c r="C136" s="43"/>
      <c r="D136" s="43"/>
      <c r="E136" s="43"/>
      <c r="F136" s="44">
        <f>F21</f>
        <v>2</v>
      </c>
      <c r="G136" s="45">
        <f ca="1">G135*F136</f>
        <v>0</v>
      </c>
      <c r="H136" s="6"/>
    </row>
    <row r="137" spans="1:8" x14ac:dyDescent="0.2">
      <c r="A137" s="46"/>
      <c r="B137" s="47" t="s">
        <v>119</v>
      </c>
      <c r="C137" s="47"/>
      <c r="D137" s="47"/>
      <c r="E137" s="47"/>
      <c r="F137" s="48"/>
      <c r="G137" s="49">
        <f>F21*F22</f>
        <v>2</v>
      </c>
      <c r="H137" s="6"/>
    </row>
    <row r="138" spans="1:8" s="53" customFormat="1" x14ac:dyDescent="0.2">
      <c r="A138" s="50"/>
      <c r="B138" s="446" t="s">
        <v>4</v>
      </c>
      <c r="C138" s="446"/>
      <c r="D138" s="446"/>
      <c r="E138" s="446"/>
      <c r="F138" s="51">
        <f>F22</f>
        <v>1</v>
      </c>
      <c r="G138" s="52">
        <f ca="1">G136*F138</f>
        <v>0</v>
      </c>
      <c r="H138" s="6"/>
    </row>
    <row r="139" spans="1:8" s="53" customFormat="1" ht="13.5" thickBot="1" x14ac:dyDescent="0.25">
      <c r="A139" s="234"/>
      <c r="B139" s="447" t="s">
        <v>218</v>
      </c>
      <c r="C139" s="447"/>
      <c r="D139" s="447"/>
      <c r="E139" s="447"/>
      <c r="F139" s="54">
        <v>12</v>
      </c>
      <c r="G139" s="55">
        <f ca="1">G138*F139</f>
        <v>0</v>
      </c>
      <c r="H139" s="6"/>
    </row>
    <row r="140" spans="1:8" x14ac:dyDescent="0.2">
      <c r="F140" s="102"/>
    </row>
    <row r="147" spans="7:7" x14ac:dyDescent="0.2">
      <c r="G147" s="56"/>
    </row>
  </sheetData>
  <mergeCells count="140">
    <mergeCell ref="B138:E138"/>
    <mergeCell ref="B139:E139"/>
    <mergeCell ref="B129:F129"/>
    <mergeCell ref="B130:F130"/>
    <mergeCell ref="B131:F131"/>
    <mergeCell ref="B132:F132"/>
    <mergeCell ref="A133:F133"/>
    <mergeCell ref="A134:G134"/>
    <mergeCell ref="B123:E123"/>
    <mergeCell ref="A124:E124"/>
    <mergeCell ref="A125:G125"/>
    <mergeCell ref="B126:F126"/>
    <mergeCell ref="B127:F127"/>
    <mergeCell ref="B128:F128"/>
    <mergeCell ref="B116:E116"/>
    <mergeCell ref="B117:E117"/>
    <mergeCell ref="B118:E118"/>
    <mergeCell ref="B119:E119"/>
    <mergeCell ref="B120:E120"/>
    <mergeCell ref="B121:E121"/>
    <mergeCell ref="B102:E102"/>
    <mergeCell ref="B103:E103"/>
    <mergeCell ref="A104:F104"/>
    <mergeCell ref="A105:G105"/>
    <mergeCell ref="A113:F113"/>
    <mergeCell ref="A114:G114"/>
    <mergeCell ref="A95:G95"/>
    <mergeCell ref="B96:E96"/>
    <mergeCell ref="A98:E98"/>
    <mergeCell ref="A99:G99"/>
    <mergeCell ref="B100:E100"/>
    <mergeCell ref="B101:E101"/>
    <mergeCell ref="B88:E88"/>
    <mergeCell ref="B89:E89"/>
    <mergeCell ref="A90:E90"/>
    <mergeCell ref="A91:G91"/>
    <mergeCell ref="B92:E92"/>
    <mergeCell ref="A94:E94"/>
    <mergeCell ref="B93:E93"/>
    <mergeCell ref="B97:E97"/>
    <mergeCell ref="B82:E82"/>
    <mergeCell ref="B83:E83"/>
    <mergeCell ref="A84:E84"/>
    <mergeCell ref="A85:G85"/>
    <mergeCell ref="B86:E86"/>
    <mergeCell ref="B87:E87"/>
    <mergeCell ref="A76:G76"/>
    <mergeCell ref="A77:G77"/>
    <mergeCell ref="B78:E78"/>
    <mergeCell ref="B79:E79"/>
    <mergeCell ref="B80:E80"/>
    <mergeCell ref="B81:E81"/>
    <mergeCell ref="B70:E70"/>
    <mergeCell ref="B71:E71"/>
    <mergeCell ref="B72:E72"/>
    <mergeCell ref="B73:E73"/>
    <mergeCell ref="B74:E74"/>
    <mergeCell ref="A75:E75"/>
    <mergeCell ref="B63:E63"/>
    <mergeCell ref="B64:E64"/>
    <mergeCell ref="B65:F65"/>
    <mergeCell ref="A66:F66"/>
    <mergeCell ref="A67:G67"/>
    <mergeCell ref="B69:E69"/>
    <mergeCell ref="B57:D57"/>
    <mergeCell ref="B58:D58"/>
    <mergeCell ref="B59:D59"/>
    <mergeCell ref="B60:D60"/>
    <mergeCell ref="A61:F61"/>
    <mergeCell ref="A62:G62"/>
    <mergeCell ref="A51:G51"/>
    <mergeCell ref="B52:D52"/>
    <mergeCell ref="B53:D53"/>
    <mergeCell ref="B54:D54"/>
    <mergeCell ref="B55:D55"/>
    <mergeCell ref="B56:D56"/>
    <mergeCell ref="B45:E45"/>
    <mergeCell ref="B46:E46"/>
    <mergeCell ref="B47:E47"/>
    <mergeCell ref="B48:E48"/>
    <mergeCell ref="B49:E49"/>
    <mergeCell ref="A50:E50"/>
    <mergeCell ref="B38:E38"/>
    <mergeCell ref="A40:E40"/>
    <mergeCell ref="A41:G41"/>
    <mergeCell ref="B42:E42"/>
    <mergeCell ref="B43:E43"/>
    <mergeCell ref="B44:E44"/>
    <mergeCell ref="A34:G34"/>
    <mergeCell ref="A35:G35"/>
    <mergeCell ref="B36:E36"/>
    <mergeCell ref="B37:E37"/>
    <mergeCell ref="B26:E26"/>
    <mergeCell ref="B27:E27"/>
    <mergeCell ref="B28:E28"/>
    <mergeCell ref="B29:E29"/>
    <mergeCell ref="B31:E31"/>
    <mergeCell ref="B30:E30"/>
    <mergeCell ref="A25:G25"/>
    <mergeCell ref="A19:E19"/>
    <mergeCell ref="F19:G19"/>
    <mergeCell ref="A20:E20"/>
    <mergeCell ref="F20:G20"/>
    <mergeCell ref="A21:E21"/>
    <mergeCell ref="F21:G21"/>
    <mergeCell ref="B32:E32"/>
    <mergeCell ref="A33:F33"/>
    <mergeCell ref="F13:G13"/>
    <mergeCell ref="A14:G14"/>
    <mergeCell ref="A15:E15"/>
    <mergeCell ref="F15:G15"/>
    <mergeCell ref="A22:E22"/>
    <mergeCell ref="F22:G22"/>
    <mergeCell ref="A23:E23"/>
    <mergeCell ref="F23:G23"/>
    <mergeCell ref="A24:G24"/>
    <mergeCell ref="B122:E122"/>
    <mergeCell ref="A7:E7"/>
    <mergeCell ref="F7:G7"/>
    <mergeCell ref="A8:G9"/>
    <mergeCell ref="A10:E10"/>
    <mergeCell ref="F10:G10"/>
    <mergeCell ref="A11:E11"/>
    <mergeCell ref="F11:G11"/>
    <mergeCell ref="A1:G1"/>
    <mergeCell ref="A2:C2"/>
    <mergeCell ref="F2:G2"/>
    <mergeCell ref="A3:G4"/>
    <mergeCell ref="A5:G5"/>
    <mergeCell ref="A6:E6"/>
    <mergeCell ref="F6:G6"/>
    <mergeCell ref="A16:E16"/>
    <mergeCell ref="F16:G16"/>
    <mergeCell ref="A17:E17"/>
    <mergeCell ref="F17:G17"/>
    <mergeCell ref="A18:E18"/>
    <mergeCell ref="F18:G18"/>
    <mergeCell ref="A12:E12"/>
    <mergeCell ref="F12:G12"/>
    <mergeCell ref="A13:E13"/>
  </mergeCells>
  <printOptions horizontalCentered="1"/>
  <pageMargins left="0.78740157480314965" right="0.78740157480314965" top="0.59055118110236227" bottom="0.98425196850393704" header="0.11811023622047245" footer="0.31496062992125984"/>
  <pageSetup paperSize="9" scale="80" firstPageNumber="0" fitToHeight="2" orientation="portrait" r:id="rId1"/>
  <headerFooter alignWithMargins="0">
    <oddHeader>&amp;R&amp;9Planilha MODELO</oddHeader>
    <oddFooter>&amp;LPlanilha de Postos&amp;C&amp;9&amp;A - Pag. &amp;P</oddFooter>
  </headerFooter>
  <rowBreaks count="1" manualBreakCount="1">
    <brk id="66"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7"/>
  <sheetViews>
    <sheetView view="pageBreakPreview" topLeftCell="A31" zoomScaleNormal="100" zoomScaleSheetLayoutView="100" workbookViewId="0">
      <selection activeCell="A2" sqref="A2:I2"/>
    </sheetView>
  </sheetViews>
  <sheetFormatPr defaultColWidth="9.140625" defaultRowHeight="12.75" x14ac:dyDescent="0.2"/>
  <cols>
    <col min="1" max="1" width="4.7109375" style="1" customWidth="1"/>
    <col min="2" max="2" width="19.7109375" style="1" customWidth="1"/>
    <col min="3" max="4" width="11.7109375" style="1" customWidth="1"/>
    <col min="5" max="5" width="12.28515625" style="1" customWidth="1"/>
    <col min="6" max="7" width="13.7109375" style="1" customWidth="1"/>
    <col min="8" max="16381" width="9.140625" style="1"/>
    <col min="16382" max="16384" width="17" style="1" customWidth="1"/>
  </cols>
  <sheetData>
    <row r="1" spans="1:8" ht="30" customHeight="1" thickBot="1" x14ac:dyDescent="0.25">
      <c r="A1" s="352" t="s">
        <v>18</v>
      </c>
      <c r="B1" s="352"/>
      <c r="C1" s="352"/>
      <c r="D1" s="352"/>
      <c r="E1" s="352"/>
      <c r="F1" s="352"/>
      <c r="G1" s="352"/>
    </row>
    <row r="2" spans="1:8" ht="18.75" customHeight="1" x14ac:dyDescent="0.2">
      <c r="A2" s="353" t="s">
        <v>214</v>
      </c>
      <c r="B2" s="354"/>
      <c r="C2" s="354"/>
      <c r="D2" s="2"/>
      <c r="E2" s="2"/>
      <c r="F2" s="355"/>
      <c r="G2" s="356"/>
    </row>
    <row r="3" spans="1:8" ht="18" customHeight="1" x14ac:dyDescent="0.2">
      <c r="A3" s="357" t="s">
        <v>219</v>
      </c>
      <c r="B3" s="358"/>
      <c r="C3" s="358"/>
      <c r="D3" s="358"/>
      <c r="E3" s="358"/>
      <c r="F3" s="358"/>
      <c r="G3" s="359"/>
    </row>
    <row r="4" spans="1:8" ht="18" customHeight="1" thickBot="1" x14ac:dyDescent="0.25">
      <c r="A4" s="360"/>
      <c r="B4" s="361"/>
      <c r="C4" s="361"/>
      <c r="D4" s="361"/>
      <c r="E4" s="361"/>
      <c r="F4" s="361"/>
      <c r="G4" s="362"/>
    </row>
    <row r="5" spans="1:8" ht="14.1" customHeight="1" x14ac:dyDescent="0.2">
      <c r="A5" s="363" t="s">
        <v>5</v>
      </c>
      <c r="B5" s="364"/>
      <c r="C5" s="364"/>
      <c r="D5" s="364"/>
      <c r="E5" s="364"/>
      <c r="F5" s="365"/>
      <c r="G5" s="366"/>
    </row>
    <row r="6" spans="1:8" ht="12.75" customHeight="1" x14ac:dyDescent="0.2">
      <c r="A6" s="336" t="s">
        <v>20</v>
      </c>
      <c r="B6" s="337"/>
      <c r="C6" s="337"/>
      <c r="D6" s="337"/>
      <c r="E6" s="338"/>
      <c r="F6" s="367"/>
      <c r="G6" s="340"/>
    </row>
    <row r="7" spans="1:8" ht="14.1" customHeight="1" x14ac:dyDescent="0.2">
      <c r="A7" s="336" t="s">
        <v>11</v>
      </c>
      <c r="B7" s="337"/>
      <c r="C7" s="337"/>
      <c r="D7" s="337"/>
      <c r="E7" s="338"/>
      <c r="F7" s="339" t="s">
        <v>294</v>
      </c>
      <c r="G7" s="340"/>
    </row>
    <row r="8" spans="1:8" ht="19.5" customHeight="1" x14ac:dyDescent="0.2">
      <c r="A8" s="341" t="s">
        <v>300</v>
      </c>
      <c r="B8" s="342"/>
      <c r="C8" s="342"/>
      <c r="D8" s="342"/>
      <c r="E8" s="342"/>
      <c r="F8" s="342"/>
      <c r="G8" s="343"/>
    </row>
    <row r="9" spans="1:8" ht="19.5" customHeight="1" x14ac:dyDescent="0.2">
      <c r="A9" s="344"/>
      <c r="B9" s="345"/>
      <c r="C9" s="345"/>
      <c r="D9" s="345"/>
      <c r="E9" s="345"/>
      <c r="F9" s="345"/>
      <c r="G9" s="346"/>
    </row>
    <row r="10" spans="1:8" ht="14.1" customHeight="1" x14ac:dyDescent="0.2">
      <c r="A10" s="347" t="s">
        <v>21</v>
      </c>
      <c r="B10" s="348"/>
      <c r="C10" s="348"/>
      <c r="D10" s="348"/>
      <c r="E10" s="349"/>
      <c r="F10" s="350">
        <v>2024</v>
      </c>
      <c r="G10" s="351"/>
    </row>
    <row r="11" spans="1:8" ht="14.1" customHeight="1" x14ac:dyDescent="0.2">
      <c r="A11" s="347" t="s">
        <v>22</v>
      </c>
      <c r="B11" s="348"/>
      <c r="C11" s="348"/>
      <c r="D11" s="348"/>
      <c r="E11" s="349"/>
      <c r="F11" s="350" t="s">
        <v>154</v>
      </c>
      <c r="G11" s="351"/>
    </row>
    <row r="12" spans="1:8" ht="14.1" customHeight="1" x14ac:dyDescent="0.2">
      <c r="A12" s="347" t="s">
        <v>23</v>
      </c>
      <c r="B12" s="348"/>
      <c r="C12" s="348"/>
      <c r="D12" s="348"/>
      <c r="E12" s="349"/>
      <c r="F12" s="350" t="s">
        <v>24</v>
      </c>
      <c r="G12" s="351"/>
    </row>
    <row r="13" spans="1:8" ht="14.1" customHeight="1" x14ac:dyDescent="0.2">
      <c r="A13" s="347" t="s">
        <v>10</v>
      </c>
      <c r="B13" s="348"/>
      <c r="C13" s="348"/>
      <c r="D13" s="348"/>
      <c r="E13" s="349"/>
      <c r="F13" s="350" t="s">
        <v>9</v>
      </c>
      <c r="G13" s="351"/>
    </row>
    <row r="14" spans="1:8" ht="14.1" customHeight="1" x14ac:dyDescent="0.2">
      <c r="A14" s="372" t="s">
        <v>6</v>
      </c>
      <c r="B14" s="373"/>
      <c r="C14" s="373"/>
      <c r="D14" s="373"/>
      <c r="E14" s="373"/>
      <c r="F14" s="374"/>
      <c r="G14" s="375"/>
    </row>
    <row r="15" spans="1:8" ht="14.1" customHeight="1" x14ac:dyDescent="0.2">
      <c r="A15" s="347" t="s">
        <v>7</v>
      </c>
      <c r="B15" s="348"/>
      <c r="C15" s="348"/>
      <c r="D15" s="348"/>
      <c r="E15" s="349"/>
      <c r="F15" s="376">
        <v>0</v>
      </c>
      <c r="G15" s="377"/>
    </row>
    <row r="16" spans="1:8" ht="14.1" customHeight="1" x14ac:dyDescent="0.2">
      <c r="A16" s="347" t="s">
        <v>0</v>
      </c>
      <c r="B16" s="348"/>
      <c r="C16" s="348"/>
      <c r="D16" s="348"/>
      <c r="E16" s="349"/>
      <c r="F16" s="368" t="s">
        <v>216</v>
      </c>
      <c r="G16" s="369"/>
      <c r="H16" s="3"/>
    </row>
    <row r="17" spans="1:8" ht="14.1" customHeight="1" x14ac:dyDescent="0.2">
      <c r="A17" s="347" t="s">
        <v>25</v>
      </c>
      <c r="B17" s="348"/>
      <c r="C17" s="348"/>
      <c r="D17" s="348"/>
      <c r="E17" s="349"/>
      <c r="F17" s="368" t="s">
        <v>156</v>
      </c>
      <c r="G17" s="369"/>
      <c r="H17" s="3"/>
    </row>
    <row r="18" spans="1:8" ht="14.1" customHeight="1" x14ac:dyDescent="0.2">
      <c r="A18" s="347" t="s">
        <v>1</v>
      </c>
      <c r="B18" s="348"/>
      <c r="C18" s="348"/>
      <c r="D18" s="348"/>
      <c r="E18" s="349"/>
      <c r="F18" s="370">
        <v>0</v>
      </c>
      <c r="G18" s="371"/>
    </row>
    <row r="19" spans="1:8" ht="14.1" customHeight="1" x14ac:dyDescent="0.2">
      <c r="A19" s="336" t="s">
        <v>8</v>
      </c>
      <c r="B19" s="337"/>
      <c r="C19" s="337"/>
      <c r="D19" s="337"/>
      <c r="E19" s="338"/>
      <c r="F19" s="383">
        <v>45292</v>
      </c>
      <c r="G19" s="384"/>
    </row>
    <row r="20" spans="1:8" ht="14.1" customHeight="1" x14ac:dyDescent="0.2">
      <c r="A20" s="347" t="s">
        <v>26</v>
      </c>
      <c r="B20" s="348"/>
      <c r="C20" s="348"/>
      <c r="D20" s="348"/>
      <c r="E20" s="349"/>
      <c r="F20" s="385" t="s">
        <v>161</v>
      </c>
      <c r="G20" s="386"/>
    </row>
    <row r="21" spans="1:8" ht="14.1" customHeight="1" x14ac:dyDescent="0.2">
      <c r="A21" s="336" t="s">
        <v>27</v>
      </c>
      <c r="B21" s="337"/>
      <c r="C21" s="337"/>
      <c r="D21" s="337"/>
      <c r="E21" s="338"/>
      <c r="F21" s="378">
        <v>2</v>
      </c>
      <c r="G21" s="379"/>
    </row>
    <row r="22" spans="1:8" ht="14.1" customHeight="1" x14ac:dyDescent="0.2">
      <c r="A22" s="336" t="s">
        <v>28</v>
      </c>
      <c r="B22" s="337"/>
      <c r="C22" s="337"/>
      <c r="D22" s="337"/>
      <c r="E22" s="338"/>
      <c r="F22" s="378">
        <v>1</v>
      </c>
      <c r="G22" s="379"/>
    </row>
    <row r="23" spans="1:8" ht="12.75" customHeight="1" x14ac:dyDescent="0.2">
      <c r="A23" s="336" t="s">
        <v>29</v>
      </c>
      <c r="B23" s="337"/>
      <c r="C23" s="337"/>
      <c r="D23" s="337"/>
      <c r="E23" s="338"/>
      <c r="F23" s="380" t="s">
        <v>157</v>
      </c>
      <c r="G23" s="381"/>
    </row>
    <row r="24" spans="1:8" ht="12.75" customHeight="1" x14ac:dyDescent="0.2">
      <c r="A24" s="382" t="s">
        <v>217</v>
      </c>
      <c r="B24" s="367"/>
      <c r="C24" s="367"/>
      <c r="D24" s="367"/>
      <c r="E24" s="367"/>
      <c r="F24" s="367"/>
      <c r="G24" s="340"/>
    </row>
    <row r="25" spans="1:8" x14ac:dyDescent="0.2">
      <c r="A25" s="372" t="s">
        <v>2</v>
      </c>
      <c r="B25" s="373"/>
      <c r="C25" s="373"/>
      <c r="D25" s="373"/>
      <c r="E25" s="373"/>
      <c r="F25" s="374"/>
      <c r="G25" s="375"/>
    </row>
    <row r="26" spans="1:8" x14ac:dyDescent="0.2">
      <c r="A26" s="221">
        <v>1</v>
      </c>
      <c r="B26" s="400" t="s">
        <v>30</v>
      </c>
      <c r="C26" s="400"/>
      <c r="D26" s="400"/>
      <c r="E26" s="400"/>
      <c r="F26" s="222" t="s">
        <v>31</v>
      </c>
      <c r="G26" s="223" t="s">
        <v>3</v>
      </c>
    </row>
    <row r="27" spans="1:8" x14ac:dyDescent="0.2">
      <c r="A27" s="63" t="s">
        <v>32</v>
      </c>
      <c r="B27" s="401" t="s">
        <v>120</v>
      </c>
      <c r="C27" s="401"/>
      <c r="D27" s="401"/>
      <c r="E27" s="401"/>
      <c r="F27" s="64">
        <v>1</v>
      </c>
      <c r="G27" s="4">
        <f>F18*F27</f>
        <v>0</v>
      </c>
      <c r="H27" s="5"/>
    </row>
    <row r="28" spans="1:8" x14ac:dyDescent="0.2">
      <c r="A28" s="63" t="s">
        <v>33</v>
      </c>
      <c r="B28" s="387" t="s">
        <v>121</v>
      </c>
      <c r="C28" s="387"/>
      <c r="D28" s="387"/>
      <c r="E28" s="387"/>
      <c r="F28" s="65">
        <v>0.3</v>
      </c>
      <c r="G28" s="4">
        <f>ROUND(G27*F28,2)</f>
        <v>0</v>
      </c>
      <c r="H28" s="5"/>
    </row>
    <row r="29" spans="1:8" x14ac:dyDescent="0.2">
      <c r="A29" s="63" t="s">
        <v>34</v>
      </c>
      <c r="B29" s="387" t="s">
        <v>19</v>
      </c>
      <c r="C29" s="387"/>
      <c r="D29" s="387"/>
      <c r="E29" s="387"/>
      <c r="F29" s="65">
        <v>0</v>
      </c>
      <c r="G29" s="4">
        <f>ROUND(F15*F29,2)</f>
        <v>0</v>
      </c>
      <c r="H29" s="5"/>
    </row>
    <row r="30" spans="1:8" x14ac:dyDescent="0.2">
      <c r="A30" s="63" t="s">
        <v>35</v>
      </c>
      <c r="B30" s="402" t="s">
        <v>215</v>
      </c>
      <c r="C30" s="403"/>
      <c r="D30" s="403"/>
      <c r="E30" s="404"/>
      <c r="F30" s="65">
        <v>0</v>
      </c>
      <c r="G30" s="4">
        <f>ROUND(G27*F30,2)</f>
        <v>0</v>
      </c>
      <c r="H30" s="5"/>
    </row>
    <row r="31" spans="1:8" x14ac:dyDescent="0.2">
      <c r="A31" s="63" t="s">
        <v>36</v>
      </c>
      <c r="B31" s="402" t="s">
        <v>37</v>
      </c>
      <c r="C31" s="403"/>
      <c r="D31" s="403"/>
      <c r="E31" s="404"/>
      <c r="F31" s="64">
        <f>ROUND((ROUND((7*15.22),2)/52.5)*60,2)</f>
        <v>121.76</v>
      </c>
      <c r="G31" s="4">
        <f>ROUND(ROUND(ROUND((SUM(G27:G30))/220,2)*0.2,2)*F31,2)</f>
        <v>0</v>
      </c>
      <c r="H31" s="5"/>
    </row>
    <row r="32" spans="1:8" x14ac:dyDescent="0.2">
      <c r="A32" s="63" t="s">
        <v>38</v>
      </c>
      <c r="B32" s="387" t="s">
        <v>63</v>
      </c>
      <c r="C32" s="387"/>
      <c r="D32" s="387"/>
      <c r="E32" s="387"/>
      <c r="F32" s="65"/>
      <c r="G32" s="4">
        <f>ROUND(F18*F32,2)</f>
        <v>0</v>
      </c>
      <c r="H32" s="5"/>
    </row>
    <row r="33" spans="1:8" x14ac:dyDescent="0.2">
      <c r="A33" s="388" t="s">
        <v>39</v>
      </c>
      <c r="B33" s="389"/>
      <c r="C33" s="389"/>
      <c r="D33" s="389"/>
      <c r="E33" s="389"/>
      <c r="F33" s="390"/>
      <c r="G33" s="224">
        <f>SUM(G27:G32)</f>
        <v>0</v>
      </c>
    </row>
    <row r="34" spans="1:8" x14ac:dyDescent="0.2">
      <c r="A34" s="372" t="s">
        <v>40</v>
      </c>
      <c r="B34" s="373"/>
      <c r="C34" s="373"/>
      <c r="D34" s="373"/>
      <c r="E34" s="373"/>
      <c r="F34" s="374"/>
      <c r="G34" s="375"/>
    </row>
    <row r="35" spans="1:8" x14ac:dyDescent="0.2">
      <c r="A35" s="391" t="s">
        <v>41</v>
      </c>
      <c r="B35" s="392"/>
      <c r="C35" s="392"/>
      <c r="D35" s="392"/>
      <c r="E35" s="392"/>
      <c r="F35" s="392"/>
      <c r="G35" s="393"/>
      <c r="H35" s="6"/>
    </row>
    <row r="36" spans="1:8" s="11" customFormat="1" x14ac:dyDescent="0.2">
      <c r="A36" s="67" t="s">
        <v>32</v>
      </c>
      <c r="B36" s="394" t="s">
        <v>42</v>
      </c>
      <c r="C36" s="395"/>
      <c r="D36" s="395"/>
      <c r="E36" s="396"/>
      <c r="F36" s="68">
        <v>0</v>
      </c>
      <c r="G36" s="9">
        <f>ROUND(G$33*F36,2)</f>
        <v>0</v>
      </c>
      <c r="H36" s="113"/>
    </row>
    <row r="37" spans="1:8" x14ac:dyDescent="0.2">
      <c r="A37" s="69" t="s">
        <v>33</v>
      </c>
      <c r="B37" s="397" t="s">
        <v>122</v>
      </c>
      <c r="C37" s="398"/>
      <c r="D37" s="398"/>
      <c r="E37" s="399"/>
      <c r="F37" s="70">
        <f>ROUND((1/11)+(1/11)/3, 3)*0</f>
        <v>0</v>
      </c>
      <c r="G37" s="12">
        <f>ROUND(G$33*F37,2)</f>
        <v>0</v>
      </c>
      <c r="H37" s="6"/>
    </row>
    <row r="38" spans="1:8" x14ac:dyDescent="0.2">
      <c r="A38" s="71"/>
      <c r="B38" s="408" t="s">
        <v>43</v>
      </c>
      <c r="C38" s="408"/>
      <c r="D38" s="408"/>
      <c r="E38" s="408"/>
      <c r="F38" s="225">
        <f>SUM(F36:F37)</f>
        <v>0</v>
      </c>
      <c r="G38" s="9"/>
      <c r="H38" s="6"/>
    </row>
    <row r="39" spans="1:8" x14ac:dyDescent="0.2">
      <c r="A39" s="226" t="s">
        <v>34</v>
      </c>
      <c r="B39" s="227" t="s">
        <v>44</v>
      </c>
      <c r="C39" s="228"/>
      <c r="D39" s="228"/>
      <c r="E39" s="228"/>
      <c r="F39" s="229">
        <f>ROUND((F50*F38),4)</f>
        <v>0</v>
      </c>
      <c r="G39" s="230">
        <f>ROUND(G$33*F39,2)</f>
        <v>0</v>
      </c>
      <c r="H39" s="6"/>
    </row>
    <row r="40" spans="1:8" x14ac:dyDescent="0.2">
      <c r="A40" s="405" t="s">
        <v>45</v>
      </c>
      <c r="B40" s="406"/>
      <c r="C40" s="406"/>
      <c r="D40" s="406"/>
      <c r="E40" s="407"/>
      <c r="F40" s="127">
        <f>ROUND(SUM(F38:F39),4)</f>
        <v>0</v>
      </c>
      <c r="G40" s="128">
        <f>SUM(G36:G39)</f>
        <v>0</v>
      </c>
      <c r="H40" s="6">
        <f>ROUND(G33*F40,2)</f>
        <v>0</v>
      </c>
    </row>
    <row r="41" spans="1:8" x14ac:dyDescent="0.2">
      <c r="A41" s="391" t="s">
        <v>123</v>
      </c>
      <c r="B41" s="392"/>
      <c r="C41" s="392"/>
      <c r="D41" s="392"/>
      <c r="E41" s="392"/>
      <c r="F41" s="392"/>
      <c r="G41" s="393"/>
      <c r="H41" s="6"/>
    </row>
    <row r="42" spans="1:8" x14ac:dyDescent="0.2">
      <c r="A42" s="72" t="s">
        <v>32</v>
      </c>
      <c r="B42" s="394" t="s">
        <v>46</v>
      </c>
      <c r="C42" s="395"/>
      <c r="D42" s="395"/>
      <c r="E42" s="396"/>
      <c r="F42" s="73">
        <v>0</v>
      </c>
      <c r="G42" s="15">
        <f>ROUND(G$33*F42,2)</f>
        <v>0</v>
      </c>
      <c r="H42" s="6"/>
    </row>
    <row r="43" spans="1:8" x14ac:dyDescent="0.2">
      <c r="A43" s="67" t="s">
        <v>33</v>
      </c>
      <c r="B43" s="402" t="s">
        <v>47</v>
      </c>
      <c r="C43" s="403"/>
      <c r="D43" s="403"/>
      <c r="E43" s="404"/>
      <c r="F43" s="68">
        <v>0</v>
      </c>
      <c r="G43" s="9">
        <f>ROUND(G$33*F43,2)</f>
        <v>0</v>
      </c>
      <c r="H43" s="6"/>
    </row>
    <row r="44" spans="1:8" x14ac:dyDescent="0.2">
      <c r="A44" s="67" t="s">
        <v>34</v>
      </c>
      <c r="B44" s="402" t="s">
        <v>48</v>
      </c>
      <c r="C44" s="403"/>
      <c r="D44" s="403"/>
      <c r="E44" s="404"/>
      <c r="F44" s="68">
        <v>0</v>
      </c>
      <c r="G44" s="9">
        <f>ROUND(G$33*F44,2)</f>
        <v>0</v>
      </c>
      <c r="H44" s="6"/>
    </row>
    <row r="45" spans="1:8" x14ac:dyDescent="0.2">
      <c r="A45" s="67" t="s">
        <v>35</v>
      </c>
      <c r="B45" s="402" t="s">
        <v>49</v>
      </c>
      <c r="C45" s="403"/>
      <c r="D45" s="403"/>
      <c r="E45" s="404"/>
      <c r="F45" s="68">
        <v>0</v>
      </c>
      <c r="G45" s="9">
        <f t="shared" ref="G45:G49" si="0">ROUND(G$33*F45,2)</f>
        <v>0</v>
      </c>
      <c r="H45" s="6"/>
    </row>
    <row r="46" spans="1:8" x14ac:dyDescent="0.2">
      <c r="A46" s="67" t="s">
        <v>36</v>
      </c>
      <c r="B46" s="402" t="s">
        <v>50</v>
      </c>
      <c r="C46" s="403"/>
      <c r="D46" s="403"/>
      <c r="E46" s="404"/>
      <c r="F46" s="68">
        <v>0</v>
      </c>
      <c r="G46" s="9">
        <f>ROUND(G$33*F46,2)</f>
        <v>0</v>
      </c>
      <c r="H46" s="6"/>
    </row>
    <row r="47" spans="1:8" x14ac:dyDescent="0.2">
      <c r="A47" s="67" t="s">
        <v>38</v>
      </c>
      <c r="B47" s="402" t="s">
        <v>51</v>
      </c>
      <c r="C47" s="403"/>
      <c r="D47" s="403"/>
      <c r="E47" s="404"/>
      <c r="F47" s="68">
        <v>0</v>
      </c>
      <c r="G47" s="9">
        <f t="shared" si="0"/>
        <v>0</v>
      </c>
      <c r="H47" s="6"/>
    </row>
    <row r="48" spans="1:8" x14ac:dyDescent="0.2">
      <c r="A48" s="67" t="s">
        <v>52</v>
      </c>
      <c r="B48" s="402" t="s">
        <v>53</v>
      </c>
      <c r="C48" s="403"/>
      <c r="D48" s="403"/>
      <c r="E48" s="404"/>
      <c r="F48" s="68">
        <v>0</v>
      </c>
      <c r="G48" s="9">
        <f t="shared" si="0"/>
        <v>0</v>
      </c>
      <c r="H48" s="6"/>
    </row>
    <row r="49" spans="1:8" x14ac:dyDescent="0.2">
      <c r="A49" s="69" t="s">
        <v>54</v>
      </c>
      <c r="B49" s="397" t="s">
        <v>55</v>
      </c>
      <c r="C49" s="398"/>
      <c r="D49" s="398"/>
      <c r="E49" s="399"/>
      <c r="F49" s="70">
        <v>0</v>
      </c>
      <c r="G49" s="12">
        <f t="shared" si="0"/>
        <v>0</v>
      </c>
      <c r="H49" s="6"/>
    </row>
    <row r="50" spans="1:8" x14ac:dyDescent="0.2">
      <c r="A50" s="405" t="s">
        <v>56</v>
      </c>
      <c r="B50" s="406"/>
      <c r="C50" s="406"/>
      <c r="D50" s="406"/>
      <c r="E50" s="407"/>
      <c r="F50" s="127">
        <f>SUM(F42:F49)</f>
        <v>0</v>
      </c>
      <c r="G50" s="128">
        <f>SUM(G42:G49)</f>
        <v>0</v>
      </c>
      <c r="H50" s="6">
        <f>ROUND(G33*F50,2)</f>
        <v>0</v>
      </c>
    </row>
    <row r="51" spans="1:8" x14ac:dyDescent="0.2">
      <c r="A51" s="391" t="s">
        <v>57</v>
      </c>
      <c r="B51" s="392"/>
      <c r="C51" s="392"/>
      <c r="D51" s="392"/>
      <c r="E51" s="392"/>
      <c r="F51" s="392"/>
      <c r="G51" s="393"/>
      <c r="H51" s="6"/>
    </row>
    <row r="52" spans="1:8" x14ac:dyDescent="0.2">
      <c r="A52" s="13" t="s">
        <v>32</v>
      </c>
      <c r="B52" s="413" t="s">
        <v>58</v>
      </c>
      <c r="C52" s="414"/>
      <c r="D52" s="414"/>
      <c r="E52" s="16">
        <v>0</v>
      </c>
      <c r="F52" s="17">
        <v>30.44</v>
      </c>
      <c r="G52" s="18">
        <f>IF(ROUND((E52*F52)-(G27*0.06),2)&lt;0,0,ROUND((E52*F52)-(G27*0.06),2))</f>
        <v>0</v>
      </c>
      <c r="H52" s="6"/>
    </row>
    <row r="53" spans="1:8" x14ac:dyDescent="0.2">
      <c r="A53" s="7" t="s">
        <v>59</v>
      </c>
      <c r="B53" s="409" t="s">
        <v>60</v>
      </c>
      <c r="C53" s="410"/>
      <c r="D53" s="410"/>
      <c r="E53" s="19">
        <f>(ROUND(37*0.82,2))*0</f>
        <v>0</v>
      </c>
      <c r="F53" s="20">
        <v>15.22</v>
      </c>
      <c r="G53" s="4">
        <f t="shared" ref="G53:G60" si="1">ROUND((E53*F53),2)</f>
        <v>0</v>
      </c>
      <c r="H53" s="6"/>
    </row>
    <row r="54" spans="1:8" x14ac:dyDescent="0.2">
      <c r="A54" s="7" t="s">
        <v>61</v>
      </c>
      <c r="B54" s="409" t="s">
        <v>62</v>
      </c>
      <c r="C54" s="410"/>
      <c r="D54" s="410"/>
      <c r="E54" s="19">
        <f>(ROUND(187.97*0.95,2))*0</f>
        <v>0</v>
      </c>
      <c r="F54" s="20">
        <v>1</v>
      </c>
      <c r="G54" s="4">
        <f t="shared" si="1"/>
        <v>0</v>
      </c>
      <c r="H54" s="6"/>
    </row>
    <row r="55" spans="1:8" x14ac:dyDescent="0.2">
      <c r="A55" s="7" t="s">
        <v>34</v>
      </c>
      <c r="B55" s="409" t="s">
        <v>158</v>
      </c>
      <c r="C55" s="410"/>
      <c r="D55" s="410"/>
      <c r="E55" s="19">
        <f>(ROUND(187.97*0.95,2))*0</f>
        <v>0</v>
      </c>
      <c r="F55" s="20">
        <v>1</v>
      </c>
      <c r="G55" s="4">
        <f t="shared" si="1"/>
        <v>0</v>
      </c>
      <c r="H55" s="6"/>
    </row>
    <row r="56" spans="1:8" x14ac:dyDescent="0.2">
      <c r="A56" s="7" t="s">
        <v>35</v>
      </c>
      <c r="B56" s="409" t="s">
        <v>159</v>
      </c>
      <c r="C56" s="410"/>
      <c r="D56" s="410"/>
      <c r="E56" s="19">
        <f>SUM((F18*1.5)*0.0085%)</f>
        <v>0</v>
      </c>
      <c r="F56" s="20">
        <v>1</v>
      </c>
      <c r="G56" s="4">
        <f t="shared" si="1"/>
        <v>0</v>
      </c>
      <c r="H56" s="6"/>
    </row>
    <row r="57" spans="1:8" x14ac:dyDescent="0.2">
      <c r="A57" s="7" t="s">
        <v>36</v>
      </c>
      <c r="B57" s="409" t="s">
        <v>160</v>
      </c>
      <c r="C57" s="410"/>
      <c r="D57" s="410"/>
      <c r="E57" s="19">
        <f>ROUND((ROUND((F18*26)+(F18*52),2))*0.0085%,2)</f>
        <v>0</v>
      </c>
      <c r="F57" s="20">
        <v>1</v>
      </c>
      <c r="G57" s="4">
        <f t="shared" si="1"/>
        <v>0</v>
      </c>
      <c r="H57" s="6"/>
    </row>
    <row r="58" spans="1:8" x14ac:dyDescent="0.2">
      <c r="A58" s="7" t="s">
        <v>38</v>
      </c>
      <c r="B58" s="409" t="s">
        <v>133</v>
      </c>
      <c r="C58" s="410"/>
      <c r="D58" s="410"/>
      <c r="E58" s="19">
        <v>0</v>
      </c>
      <c r="F58" s="20">
        <v>1</v>
      </c>
      <c r="G58" s="4">
        <f t="shared" si="1"/>
        <v>0</v>
      </c>
      <c r="H58" s="6"/>
    </row>
    <row r="59" spans="1:8" x14ac:dyDescent="0.2">
      <c r="A59" s="7" t="s">
        <v>52</v>
      </c>
      <c r="B59" s="409" t="s">
        <v>133</v>
      </c>
      <c r="C59" s="410"/>
      <c r="D59" s="410"/>
      <c r="E59" s="79">
        <v>0</v>
      </c>
      <c r="F59" s="20">
        <v>1</v>
      </c>
      <c r="G59" s="4">
        <f t="shared" si="1"/>
        <v>0</v>
      </c>
      <c r="H59" s="6"/>
    </row>
    <row r="60" spans="1:8" x14ac:dyDescent="0.2">
      <c r="A60" s="7" t="s">
        <v>54</v>
      </c>
      <c r="B60" s="409" t="s">
        <v>133</v>
      </c>
      <c r="C60" s="410"/>
      <c r="D60" s="410"/>
      <c r="E60" s="79"/>
      <c r="F60" s="20">
        <v>1</v>
      </c>
      <c r="G60" s="4">
        <f t="shared" si="1"/>
        <v>0</v>
      </c>
      <c r="H60" s="6"/>
    </row>
    <row r="61" spans="1:8" x14ac:dyDescent="0.2">
      <c r="A61" s="411" t="s">
        <v>64</v>
      </c>
      <c r="B61" s="412"/>
      <c r="C61" s="412"/>
      <c r="D61" s="412"/>
      <c r="E61" s="412"/>
      <c r="F61" s="389"/>
      <c r="G61" s="224">
        <f>SUM(G52:G60)</f>
        <v>0</v>
      </c>
      <c r="H61" s="6"/>
    </row>
    <row r="62" spans="1:8" x14ac:dyDescent="0.2">
      <c r="A62" s="372" t="s">
        <v>65</v>
      </c>
      <c r="B62" s="373"/>
      <c r="C62" s="373"/>
      <c r="D62" s="373"/>
      <c r="E62" s="373"/>
      <c r="F62" s="374"/>
      <c r="G62" s="375"/>
      <c r="H62" s="6"/>
    </row>
    <row r="63" spans="1:8" x14ac:dyDescent="0.2">
      <c r="A63" s="21" t="s">
        <v>66</v>
      </c>
      <c r="B63" s="417" t="s">
        <v>67</v>
      </c>
      <c r="C63" s="418"/>
      <c r="D63" s="418"/>
      <c r="E63" s="418"/>
      <c r="F63" s="22">
        <f>F40</f>
        <v>0</v>
      </c>
      <c r="G63" s="23">
        <f>G40</f>
        <v>0</v>
      </c>
      <c r="H63" s="6"/>
    </row>
    <row r="64" spans="1:8" x14ac:dyDescent="0.2">
      <c r="A64" s="24" t="s">
        <v>68</v>
      </c>
      <c r="B64" s="419" t="s">
        <v>134</v>
      </c>
      <c r="C64" s="420"/>
      <c r="D64" s="420"/>
      <c r="E64" s="420"/>
      <c r="F64" s="25">
        <f>F50</f>
        <v>0</v>
      </c>
      <c r="G64" s="26">
        <f>G50</f>
        <v>0</v>
      </c>
      <c r="H64" s="6"/>
    </row>
    <row r="65" spans="1:8" x14ac:dyDescent="0.2">
      <c r="A65" s="24" t="s">
        <v>69</v>
      </c>
      <c r="B65" s="419" t="s">
        <v>70</v>
      </c>
      <c r="C65" s="420"/>
      <c r="D65" s="420"/>
      <c r="E65" s="420"/>
      <c r="F65" s="421"/>
      <c r="G65" s="26">
        <f>G61</f>
        <v>0</v>
      </c>
      <c r="H65" s="6"/>
    </row>
    <row r="66" spans="1:8" ht="13.5" thickBot="1" x14ac:dyDescent="0.25">
      <c r="A66" s="422" t="s">
        <v>71</v>
      </c>
      <c r="B66" s="423"/>
      <c r="C66" s="423"/>
      <c r="D66" s="423"/>
      <c r="E66" s="423"/>
      <c r="F66" s="424"/>
      <c r="G66" s="231">
        <f>SUM(G63:G65)</f>
        <v>0</v>
      </c>
      <c r="H66" s="6"/>
    </row>
    <row r="67" spans="1:8" x14ac:dyDescent="0.2">
      <c r="A67" s="425" t="s">
        <v>72</v>
      </c>
      <c r="B67" s="426"/>
      <c r="C67" s="426"/>
      <c r="D67" s="426"/>
      <c r="E67" s="426"/>
      <c r="F67" s="427"/>
      <c r="G67" s="428"/>
      <c r="H67" s="6"/>
    </row>
    <row r="68" spans="1:8" s="29" customFormat="1" x14ac:dyDescent="0.2">
      <c r="A68" s="221">
        <v>3</v>
      </c>
      <c r="B68" s="27" t="s">
        <v>73</v>
      </c>
      <c r="C68" s="27"/>
      <c r="D68" s="27"/>
      <c r="E68" s="27"/>
      <c r="F68" s="27"/>
      <c r="G68" s="28"/>
      <c r="H68" s="6"/>
    </row>
    <row r="69" spans="1:8" x14ac:dyDescent="0.2">
      <c r="A69" s="13" t="s">
        <v>32</v>
      </c>
      <c r="B69" s="429" t="s">
        <v>74</v>
      </c>
      <c r="C69" s="430"/>
      <c r="D69" s="430"/>
      <c r="E69" s="430"/>
      <c r="F69" s="80">
        <f>ROUND((1/12)*0.05,4)*0</f>
        <v>0</v>
      </c>
      <c r="G69" s="30">
        <f t="shared" ref="G69:G74" si="2">ROUND(G$33*F69,2)</f>
        <v>0</v>
      </c>
      <c r="H69" s="6"/>
    </row>
    <row r="70" spans="1:8" x14ac:dyDescent="0.2">
      <c r="A70" s="7" t="s">
        <v>33</v>
      </c>
      <c r="B70" s="334" t="s">
        <v>75</v>
      </c>
      <c r="C70" s="335"/>
      <c r="D70" s="335"/>
      <c r="E70" s="335"/>
      <c r="F70" s="81">
        <f>ROUND((F69*F49),4)</f>
        <v>0</v>
      </c>
      <c r="G70" s="31">
        <f t="shared" si="2"/>
        <v>0</v>
      </c>
      <c r="H70" s="6"/>
    </row>
    <row r="71" spans="1:8" x14ac:dyDescent="0.2">
      <c r="A71" s="7" t="s">
        <v>34</v>
      </c>
      <c r="B71" s="334" t="s">
        <v>165</v>
      </c>
      <c r="C71" s="335"/>
      <c r="D71" s="335"/>
      <c r="E71" s="335"/>
      <c r="F71" s="81">
        <f>ROUND((0.08*0.4*0.9)*(1+0.09+0.09+0.3),2)*0</f>
        <v>0</v>
      </c>
      <c r="G71" s="31">
        <f t="shared" si="2"/>
        <v>0</v>
      </c>
      <c r="H71" s="6"/>
    </row>
    <row r="72" spans="1:8" x14ac:dyDescent="0.2">
      <c r="A72" s="7" t="s">
        <v>35</v>
      </c>
      <c r="B72" s="334" t="s">
        <v>76</v>
      </c>
      <c r="C72" s="335"/>
      <c r="D72" s="335"/>
      <c r="E72" s="335"/>
      <c r="F72" s="81">
        <f>ROUND(100%/30*7/12*100%,4)*0</f>
        <v>0</v>
      </c>
      <c r="G72" s="31">
        <f t="shared" si="2"/>
        <v>0</v>
      </c>
      <c r="H72" s="6"/>
    </row>
    <row r="73" spans="1:8" s="3" customFormat="1" x14ac:dyDescent="0.2">
      <c r="A73" s="7" t="s">
        <v>36</v>
      </c>
      <c r="B73" s="334" t="s">
        <v>124</v>
      </c>
      <c r="C73" s="335"/>
      <c r="D73" s="335"/>
      <c r="E73" s="335"/>
      <c r="F73" s="81">
        <f>ROUND(F72*F50,4)</f>
        <v>0</v>
      </c>
      <c r="G73" s="31">
        <f t="shared" si="2"/>
        <v>0</v>
      </c>
      <c r="H73" s="6"/>
    </row>
    <row r="74" spans="1:8" x14ac:dyDescent="0.2">
      <c r="A74" s="7" t="s">
        <v>38</v>
      </c>
      <c r="B74" s="415" t="s">
        <v>166</v>
      </c>
      <c r="C74" s="416"/>
      <c r="D74" s="416"/>
      <c r="E74" s="416"/>
      <c r="F74" s="82">
        <v>0</v>
      </c>
      <c r="G74" s="32">
        <f t="shared" si="2"/>
        <v>0</v>
      </c>
      <c r="H74" s="6"/>
    </row>
    <row r="75" spans="1:8" x14ac:dyDescent="0.2">
      <c r="A75" s="411" t="s">
        <v>77</v>
      </c>
      <c r="B75" s="412"/>
      <c r="C75" s="412"/>
      <c r="D75" s="412"/>
      <c r="E75" s="412"/>
      <c r="F75" s="33">
        <f>SUM(F69:F74)</f>
        <v>0</v>
      </c>
      <c r="G75" s="34">
        <f>SUM(G69:G74)</f>
        <v>0</v>
      </c>
      <c r="H75" s="6">
        <f>ROUND(G33*F75,2)</f>
        <v>0</v>
      </c>
    </row>
    <row r="76" spans="1:8" x14ac:dyDescent="0.2">
      <c r="A76" s="372" t="s">
        <v>78</v>
      </c>
      <c r="B76" s="373"/>
      <c r="C76" s="373"/>
      <c r="D76" s="373"/>
      <c r="E76" s="373"/>
      <c r="F76" s="374"/>
      <c r="G76" s="375"/>
      <c r="H76" s="6"/>
    </row>
    <row r="77" spans="1:8" s="29" customFormat="1" x14ac:dyDescent="0.2">
      <c r="A77" s="391" t="s">
        <v>125</v>
      </c>
      <c r="B77" s="392"/>
      <c r="C77" s="392"/>
      <c r="D77" s="392"/>
      <c r="E77" s="392"/>
      <c r="F77" s="392"/>
      <c r="G77" s="393"/>
      <c r="H77" s="6"/>
    </row>
    <row r="78" spans="1:8" x14ac:dyDescent="0.2">
      <c r="A78" s="72" t="s">
        <v>32</v>
      </c>
      <c r="B78" s="437" t="s">
        <v>175</v>
      </c>
      <c r="C78" s="438"/>
      <c r="D78" s="438"/>
      <c r="E78" s="438"/>
      <c r="F78" s="73">
        <v>0</v>
      </c>
      <c r="G78" s="30">
        <f t="shared" ref="G78:G83" si="3">ROUND(G$33*F78,2)</f>
        <v>0</v>
      </c>
      <c r="H78" s="6"/>
    </row>
    <row r="79" spans="1:8" x14ac:dyDescent="0.2">
      <c r="A79" s="67" t="s">
        <v>33</v>
      </c>
      <c r="B79" s="402" t="s">
        <v>126</v>
      </c>
      <c r="C79" s="403"/>
      <c r="D79" s="403"/>
      <c r="E79" s="403"/>
      <c r="F79" s="68">
        <f>ROUND(((1/30)/12)*1,4)*0</f>
        <v>0</v>
      </c>
      <c r="G79" s="31">
        <f t="shared" si="3"/>
        <v>0</v>
      </c>
      <c r="H79" s="6"/>
    </row>
    <row r="80" spans="1:8" x14ac:dyDescent="0.2">
      <c r="A80" s="67" t="s">
        <v>34</v>
      </c>
      <c r="B80" s="402" t="s">
        <v>127</v>
      </c>
      <c r="C80" s="403"/>
      <c r="D80" s="403"/>
      <c r="E80" s="403"/>
      <c r="F80" s="68">
        <f>ROUND((((1/30)/12)*5)*0.02,4)*0</f>
        <v>0</v>
      </c>
      <c r="G80" s="31">
        <f t="shared" si="3"/>
        <v>0</v>
      </c>
      <c r="H80" s="6"/>
    </row>
    <row r="81" spans="1:8" x14ac:dyDescent="0.2">
      <c r="A81" s="67" t="s">
        <v>35</v>
      </c>
      <c r="B81" s="402" t="s">
        <v>128</v>
      </c>
      <c r="C81" s="403"/>
      <c r="D81" s="403"/>
      <c r="E81" s="403"/>
      <c r="F81" s="68">
        <f>ROUND((((1/30)/12)*15)*0.05,4)*0</f>
        <v>0</v>
      </c>
      <c r="G81" s="31">
        <f t="shared" si="3"/>
        <v>0</v>
      </c>
      <c r="H81" s="6"/>
    </row>
    <row r="82" spans="1:8" x14ac:dyDescent="0.2">
      <c r="A82" s="67" t="s">
        <v>36</v>
      </c>
      <c r="B82" s="431" t="s">
        <v>176</v>
      </c>
      <c r="C82" s="432"/>
      <c r="D82" s="432"/>
      <c r="E82" s="432"/>
      <c r="F82" s="68">
        <v>0</v>
      </c>
      <c r="G82" s="31">
        <f t="shared" si="3"/>
        <v>0</v>
      </c>
      <c r="H82" s="6"/>
    </row>
    <row r="83" spans="1:8" x14ac:dyDescent="0.2">
      <c r="A83" s="67" t="s">
        <v>38</v>
      </c>
      <c r="B83" s="397" t="s">
        <v>129</v>
      </c>
      <c r="C83" s="398"/>
      <c r="D83" s="398"/>
      <c r="E83" s="398"/>
      <c r="F83" s="70">
        <f>ROUND((((1/30)/12)*5)*0.5,4)*0</f>
        <v>0</v>
      </c>
      <c r="G83" s="32">
        <f t="shared" si="3"/>
        <v>0</v>
      </c>
      <c r="H83" s="6"/>
    </row>
    <row r="84" spans="1:8" x14ac:dyDescent="0.2">
      <c r="A84" s="433" t="s">
        <v>79</v>
      </c>
      <c r="B84" s="407"/>
      <c r="C84" s="407"/>
      <c r="D84" s="407"/>
      <c r="E84" s="407"/>
      <c r="F84" s="127">
        <f>SUM(F78:F83)</f>
        <v>0</v>
      </c>
      <c r="G84" s="128">
        <f>SUM(G78:G83)</f>
        <v>0</v>
      </c>
      <c r="H84" s="6">
        <f>ROUND(G33*F84,2)</f>
        <v>0</v>
      </c>
    </row>
    <row r="85" spans="1:8" s="29" customFormat="1" x14ac:dyDescent="0.2">
      <c r="A85" s="434" t="s">
        <v>80</v>
      </c>
      <c r="B85" s="435"/>
      <c r="C85" s="435"/>
      <c r="D85" s="435"/>
      <c r="E85" s="435"/>
      <c r="F85" s="435"/>
      <c r="G85" s="436"/>
      <c r="H85" s="6"/>
    </row>
    <row r="86" spans="1:8" x14ac:dyDescent="0.2">
      <c r="A86" s="13" t="s">
        <v>32</v>
      </c>
      <c r="B86" s="429" t="s">
        <v>81</v>
      </c>
      <c r="C86" s="430"/>
      <c r="D86" s="430"/>
      <c r="E86" s="430"/>
      <c r="F86" s="80">
        <f xml:space="preserve"> ROUND((((ROUND((1/11)+(1/11)/3, 3))*4)/12)*1%,4)*0</f>
        <v>0</v>
      </c>
      <c r="G86" s="30">
        <f>ROUND(G$33*F86,2)</f>
        <v>0</v>
      </c>
      <c r="H86" s="6"/>
    </row>
    <row r="87" spans="1:8" x14ac:dyDescent="0.2">
      <c r="A87" s="7" t="s">
        <v>33</v>
      </c>
      <c r="B87" s="334" t="s">
        <v>82</v>
      </c>
      <c r="C87" s="335"/>
      <c r="D87" s="335"/>
      <c r="E87" s="335"/>
      <c r="F87" s="81">
        <f>ROUND(F86*F50,4)</f>
        <v>0</v>
      </c>
      <c r="G87" s="31">
        <f>ROUND(G$33*F87,2)</f>
        <v>0</v>
      </c>
      <c r="H87" s="6"/>
    </row>
    <row r="88" spans="1:8" x14ac:dyDescent="0.2">
      <c r="A88" s="7" t="s">
        <v>34</v>
      </c>
      <c r="B88" s="334" t="s">
        <v>83</v>
      </c>
      <c r="C88" s="335"/>
      <c r="D88" s="335"/>
      <c r="E88" s="335"/>
      <c r="F88" s="81">
        <f>ROUND(ROUND(ROUND(((1+1/12)*4)/12,4)*1%,4)*F50,4)</f>
        <v>0</v>
      </c>
      <c r="G88" s="31">
        <f>ROUND(G$33*F88,2)</f>
        <v>0</v>
      </c>
      <c r="H88" s="6"/>
    </row>
    <row r="89" spans="1:8" x14ac:dyDescent="0.2">
      <c r="A89" s="7" t="s">
        <v>35</v>
      </c>
      <c r="B89" s="334" t="s">
        <v>63</v>
      </c>
      <c r="C89" s="335"/>
      <c r="D89" s="335"/>
      <c r="E89" s="335"/>
      <c r="F89" s="81">
        <v>0</v>
      </c>
      <c r="G89" s="32">
        <f>ROUND(G$33*F89,2)</f>
        <v>0</v>
      </c>
      <c r="H89" s="6"/>
    </row>
    <row r="90" spans="1:8" x14ac:dyDescent="0.2">
      <c r="A90" s="388" t="s">
        <v>84</v>
      </c>
      <c r="B90" s="389"/>
      <c r="C90" s="389"/>
      <c r="D90" s="389"/>
      <c r="E90" s="389"/>
      <c r="F90" s="232">
        <f>SUM(F86:F89)</f>
        <v>0</v>
      </c>
      <c r="G90" s="233">
        <f>SUM(G86:G89)</f>
        <v>0</v>
      </c>
      <c r="H90" s="6">
        <f>ROUND(G33*F90,2)</f>
        <v>0</v>
      </c>
    </row>
    <row r="91" spans="1:8" s="29" customFormat="1" x14ac:dyDescent="0.2">
      <c r="A91" s="434" t="s">
        <v>177</v>
      </c>
      <c r="B91" s="435"/>
      <c r="C91" s="435"/>
      <c r="D91" s="435"/>
      <c r="E91" s="435"/>
      <c r="F91" s="435"/>
      <c r="G91" s="436"/>
      <c r="H91" s="6"/>
    </row>
    <row r="92" spans="1:8" x14ac:dyDescent="0.2">
      <c r="A92" s="13" t="s">
        <v>32</v>
      </c>
      <c r="B92" s="429" t="s">
        <v>85</v>
      </c>
      <c r="C92" s="430"/>
      <c r="D92" s="430"/>
      <c r="E92" s="430"/>
      <c r="F92" s="14">
        <f>ROUND((1/220)*15.22,4)*0</f>
        <v>0</v>
      </c>
      <c r="G92" s="30">
        <f>ROUND(G$33*F92,2)</f>
        <v>0</v>
      </c>
      <c r="H92" s="6"/>
    </row>
    <row r="93" spans="1:8" x14ac:dyDescent="0.2">
      <c r="A93" s="13" t="s">
        <v>33</v>
      </c>
      <c r="B93" s="439" t="s">
        <v>193</v>
      </c>
      <c r="C93" s="440"/>
      <c r="D93" s="440"/>
      <c r="E93" s="441"/>
      <c r="F93" s="125">
        <f>ROUND(F92*F50,4)</f>
        <v>0</v>
      </c>
      <c r="G93" s="30">
        <f>ROUND(G$33*F93,2)</f>
        <v>0</v>
      </c>
      <c r="H93" s="6"/>
    </row>
    <row r="94" spans="1:8" x14ac:dyDescent="0.2">
      <c r="A94" s="388" t="s">
        <v>86</v>
      </c>
      <c r="B94" s="389"/>
      <c r="C94" s="389"/>
      <c r="D94" s="389"/>
      <c r="E94" s="389"/>
      <c r="F94" s="232">
        <f>SUM(F92:F93)</f>
        <v>0</v>
      </c>
      <c r="G94" s="233">
        <f>SUM(G92:G93)</f>
        <v>0</v>
      </c>
      <c r="H94" s="6">
        <f>ROUND(G33*F94,2)</f>
        <v>0</v>
      </c>
    </row>
    <row r="95" spans="1:8" s="76" customFormat="1" x14ac:dyDescent="0.2">
      <c r="A95" s="391" t="s">
        <v>130</v>
      </c>
      <c r="B95" s="392"/>
      <c r="C95" s="392"/>
      <c r="D95" s="392"/>
      <c r="E95" s="392"/>
      <c r="F95" s="392"/>
      <c r="G95" s="393"/>
      <c r="H95" s="66"/>
    </row>
    <row r="96" spans="1:8" s="62" customFormat="1" x14ac:dyDescent="0.2">
      <c r="A96" s="72" t="s">
        <v>32</v>
      </c>
      <c r="B96" s="394" t="s">
        <v>131</v>
      </c>
      <c r="C96" s="395"/>
      <c r="D96" s="395"/>
      <c r="E96" s="395"/>
      <c r="F96" s="14">
        <f>((((8*13)/12)/220)+((((8*13)/12)/220)*100%))*0</f>
        <v>0</v>
      </c>
      <c r="G96" s="30">
        <f>ROUND(G$33*F96,2)</f>
        <v>0</v>
      </c>
      <c r="H96" s="66"/>
    </row>
    <row r="97" spans="1:8" s="62" customFormat="1" x14ac:dyDescent="0.2">
      <c r="A97" s="13" t="s">
        <v>33</v>
      </c>
      <c r="B97" s="439" t="s">
        <v>195</v>
      </c>
      <c r="C97" s="440"/>
      <c r="D97" s="440"/>
      <c r="E97" s="441"/>
      <c r="F97" s="125">
        <f>F96*F49</f>
        <v>0</v>
      </c>
      <c r="G97" s="30">
        <f>ROUND(G$33*F97,2)</f>
        <v>0</v>
      </c>
      <c r="H97" s="66"/>
    </row>
    <row r="98" spans="1:8" s="62" customFormat="1" x14ac:dyDescent="0.2">
      <c r="A98" s="433" t="s">
        <v>132</v>
      </c>
      <c r="B98" s="407"/>
      <c r="C98" s="407"/>
      <c r="D98" s="407"/>
      <c r="E98" s="407"/>
      <c r="F98" s="127">
        <f>SUM(F96:F96)</f>
        <v>0</v>
      </c>
      <c r="G98" s="128">
        <f>SUM(G96:G97)</f>
        <v>0</v>
      </c>
      <c r="H98" s="66">
        <f>ROUND(G43*F98,2)</f>
        <v>0</v>
      </c>
    </row>
    <row r="99" spans="1:8" x14ac:dyDescent="0.2">
      <c r="A99" s="372" t="s">
        <v>87</v>
      </c>
      <c r="B99" s="373"/>
      <c r="C99" s="373"/>
      <c r="D99" s="373"/>
      <c r="E99" s="373"/>
      <c r="F99" s="374"/>
      <c r="G99" s="375"/>
      <c r="H99" s="6"/>
    </row>
    <row r="100" spans="1:8" x14ac:dyDescent="0.2">
      <c r="A100" s="21" t="s">
        <v>88</v>
      </c>
      <c r="B100" s="417" t="s">
        <v>135</v>
      </c>
      <c r="C100" s="418"/>
      <c r="D100" s="418"/>
      <c r="E100" s="418"/>
      <c r="F100" s="22">
        <f>F84</f>
        <v>0</v>
      </c>
      <c r="G100" s="23">
        <f>G84</f>
        <v>0</v>
      </c>
      <c r="H100" s="6"/>
    </row>
    <row r="101" spans="1:8" x14ac:dyDescent="0.2">
      <c r="A101" s="24" t="s">
        <v>89</v>
      </c>
      <c r="B101" s="419" t="s">
        <v>90</v>
      </c>
      <c r="C101" s="420"/>
      <c r="D101" s="420"/>
      <c r="E101" s="420"/>
      <c r="F101" s="25">
        <f>F90</f>
        <v>0</v>
      </c>
      <c r="G101" s="26">
        <f>G90</f>
        <v>0</v>
      </c>
      <c r="H101" s="6"/>
    </row>
    <row r="102" spans="1:8" x14ac:dyDescent="0.2">
      <c r="A102" s="24" t="s">
        <v>91</v>
      </c>
      <c r="B102" s="419" t="s">
        <v>92</v>
      </c>
      <c r="C102" s="420"/>
      <c r="D102" s="420"/>
      <c r="E102" s="420"/>
      <c r="F102" s="25">
        <f>F94</f>
        <v>0</v>
      </c>
      <c r="G102" s="26">
        <f>G94</f>
        <v>0</v>
      </c>
      <c r="H102" s="6"/>
    </row>
    <row r="103" spans="1:8" x14ac:dyDescent="0.2">
      <c r="A103" s="24" t="s">
        <v>137</v>
      </c>
      <c r="B103" s="444" t="s">
        <v>136</v>
      </c>
      <c r="C103" s="445"/>
      <c r="D103" s="445"/>
      <c r="E103" s="445"/>
      <c r="F103" s="25">
        <f>F98</f>
        <v>0</v>
      </c>
      <c r="G103" s="26">
        <f>G98</f>
        <v>0</v>
      </c>
      <c r="H103" s="6"/>
    </row>
    <row r="104" spans="1:8" x14ac:dyDescent="0.2">
      <c r="A104" s="411" t="s">
        <v>93</v>
      </c>
      <c r="B104" s="412"/>
      <c r="C104" s="412"/>
      <c r="D104" s="412"/>
      <c r="E104" s="412"/>
      <c r="F104" s="389"/>
      <c r="G104" s="224">
        <f>SUM(G100:G103)</f>
        <v>0</v>
      </c>
      <c r="H104" s="6"/>
    </row>
    <row r="105" spans="1:8" x14ac:dyDescent="0.2">
      <c r="A105" s="372" t="s">
        <v>94</v>
      </c>
      <c r="B105" s="373"/>
      <c r="C105" s="373"/>
      <c r="D105" s="373"/>
      <c r="E105" s="373"/>
      <c r="F105" s="374"/>
      <c r="G105" s="375"/>
      <c r="H105" s="6"/>
    </row>
    <row r="106" spans="1:8" x14ac:dyDescent="0.2">
      <c r="A106" s="13" t="s">
        <v>32</v>
      </c>
      <c r="B106" s="216" t="s">
        <v>258</v>
      </c>
      <c r="C106" s="85"/>
      <c r="D106" s="85"/>
      <c r="E106" s="16">
        <f>'Insumos Diversos'!K23</f>
        <v>0</v>
      </c>
      <c r="F106" s="35">
        <v>1</v>
      </c>
      <c r="G106" s="4">
        <f>ROUND(SUM(C106:E106),2)*F106</f>
        <v>0</v>
      </c>
      <c r="H106" s="6"/>
    </row>
    <row r="107" spans="1:8" s="62" customFormat="1" x14ac:dyDescent="0.2">
      <c r="A107" s="67" t="s">
        <v>33</v>
      </c>
      <c r="B107" s="215" t="s">
        <v>291</v>
      </c>
      <c r="C107" s="74"/>
      <c r="D107" s="74"/>
      <c r="E107" s="75">
        <f>'Insumos Diversos'!K33</f>
        <v>0</v>
      </c>
      <c r="F107" s="77">
        <v>1</v>
      </c>
      <c r="G107" s="4">
        <f>ROUND((E107*F107),2)</f>
        <v>0</v>
      </c>
      <c r="H107" s="66"/>
    </row>
    <row r="108" spans="1:8" s="62" customFormat="1" x14ac:dyDescent="0.2">
      <c r="A108" s="67" t="s">
        <v>34</v>
      </c>
      <c r="B108" s="215" t="s">
        <v>292</v>
      </c>
      <c r="C108" s="74"/>
      <c r="D108" s="74"/>
      <c r="E108" s="75">
        <v>0</v>
      </c>
      <c r="F108" s="77">
        <v>1</v>
      </c>
      <c r="G108" s="4">
        <f>ROUND((E108*F108),2)</f>
        <v>0</v>
      </c>
      <c r="H108" s="66"/>
    </row>
    <row r="109" spans="1:8" s="62" customFormat="1" x14ac:dyDescent="0.2">
      <c r="A109" s="67" t="s">
        <v>35</v>
      </c>
      <c r="B109" s="215" t="s">
        <v>241</v>
      </c>
      <c r="C109" s="74"/>
      <c r="D109" s="74"/>
      <c r="E109" s="75">
        <f>'Insumos Diversos'!K54</f>
        <v>0</v>
      </c>
      <c r="F109" s="78">
        <v>1</v>
      </c>
      <c r="G109" s="4">
        <f t="shared" ref="G109:G111" si="4">ROUND((E109*F109),2)</f>
        <v>0</v>
      </c>
      <c r="H109" s="66"/>
    </row>
    <row r="110" spans="1:8" s="62" customFormat="1" x14ac:dyDescent="0.2">
      <c r="A110" s="67" t="s">
        <v>36</v>
      </c>
      <c r="B110" s="215" t="s">
        <v>293</v>
      </c>
      <c r="C110" s="74"/>
      <c r="D110" s="74"/>
      <c r="E110" s="75">
        <f>'Insumos Diversos'!K63</f>
        <v>0</v>
      </c>
      <c r="F110" s="78">
        <v>1</v>
      </c>
      <c r="G110" s="4">
        <f t="shared" si="4"/>
        <v>0</v>
      </c>
      <c r="H110" s="66"/>
    </row>
    <row r="111" spans="1:8" s="62" customFormat="1" x14ac:dyDescent="0.2">
      <c r="A111" s="67" t="s">
        <v>38</v>
      </c>
      <c r="B111" s="215" t="s">
        <v>133</v>
      </c>
      <c r="C111" s="74"/>
      <c r="D111" s="74"/>
      <c r="E111" s="75">
        <v>0</v>
      </c>
      <c r="F111" s="78">
        <v>1</v>
      </c>
      <c r="G111" s="4">
        <f t="shared" si="4"/>
        <v>0</v>
      </c>
      <c r="H111" s="66"/>
    </row>
    <row r="112" spans="1:8" s="62" customFormat="1" x14ac:dyDescent="0.2">
      <c r="A112" s="67" t="s">
        <v>52</v>
      </c>
      <c r="B112" s="215" t="s">
        <v>133</v>
      </c>
      <c r="C112" s="74"/>
      <c r="D112" s="74"/>
      <c r="E112" s="75">
        <v>0</v>
      </c>
      <c r="F112" s="78">
        <v>1</v>
      </c>
      <c r="G112" s="4">
        <f>ROUND((E112*F112)/12,2)</f>
        <v>0</v>
      </c>
      <c r="H112" s="66"/>
    </row>
    <row r="113" spans="1:8" s="62" customFormat="1" x14ac:dyDescent="0.2">
      <c r="A113" s="405" t="s">
        <v>95</v>
      </c>
      <c r="B113" s="406"/>
      <c r="C113" s="406"/>
      <c r="D113" s="406"/>
      <c r="E113" s="406"/>
      <c r="F113" s="407"/>
      <c r="G113" s="224">
        <f>SUM(G106:G112)</f>
        <v>0</v>
      </c>
      <c r="H113" s="66"/>
    </row>
    <row r="114" spans="1:8" x14ac:dyDescent="0.2">
      <c r="A114" s="372" t="s">
        <v>96</v>
      </c>
      <c r="B114" s="373"/>
      <c r="C114" s="373"/>
      <c r="D114" s="373"/>
      <c r="E114" s="373"/>
      <c r="F114" s="374"/>
      <c r="G114" s="375"/>
      <c r="H114" s="6"/>
    </row>
    <row r="115" spans="1:8" s="29" customFormat="1" x14ac:dyDescent="0.2">
      <c r="A115" s="221">
        <v>3</v>
      </c>
      <c r="B115" s="27" t="s">
        <v>97</v>
      </c>
      <c r="C115" s="27"/>
      <c r="D115" s="27"/>
      <c r="E115" s="27"/>
      <c r="F115" s="27"/>
      <c r="G115" s="28"/>
      <c r="H115" s="6"/>
    </row>
    <row r="116" spans="1:8" x14ac:dyDescent="0.2">
      <c r="A116" s="13" t="s">
        <v>32</v>
      </c>
      <c r="B116" s="429" t="s">
        <v>98</v>
      </c>
      <c r="C116" s="430"/>
      <c r="D116" s="430"/>
      <c r="E116" s="430"/>
      <c r="F116" s="80">
        <v>0</v>
      </c>
      <c r="G116" s="15">
        <f>ROUND(G131*F116,2)</f>
        <v>0</v>
      </c>
      <c r="H116" s="6"/>
    </row>
    <row r="117" spans="1:8" x14ac:dyDescent="0.2">
      <c r="A117" s="7" t="s">
        <v>33</v>
      </c>
      <c r="B117" s="334" t="s">
        <v>99</v>
      </c>
      <c r="C117" s="335"/>
      <c r="D117" s="335"/>
      <c r="E117" s="335"/>
      <c r="F117" s="81">
        <v>0</v>
      </c>
      <c r="G117" s="9">
        <f>ROUND(((G131+G116)*F117),2)</f>
        <v>0</v>
      </c>
      <c r="H117" s="6"/>
    </row>
    <row r="118" spans="1:8" x14ac:dyDescent="0.2">
      <c r="A118" s="7" t="s">
        <v>34</v>
      </c>
      <c r="B118" s="442" t="s">
        <v>100</v>
      </c>
      <c r="C118" s="443"/>
      <c r="D118" s="443"/>
      <c r="E118" s="443"/>
      <c r="F118" s="81"/>
      <c r="G118" s="9"/>
      <c r="H118" s="6"/>
    </row>
    <row r="119" spans="1:8" x14ac:dyDescent="0.2">
      <c r="A119" s="7" t="s">
        <v>101</v>
      </c>
      <c r="B119" s="334" t="s">
        <v>102</v>
      </c>
      <c r="C119" s="335"/>
      <c r="D119" s="335"/>
      <c r="E119" s="335"/>
      <c r="F119" s="8">
        <v>0</v>
      </c>
      <c r="G119" s="9">
        <f ca="1">ROUND(G$135*F119,2)</f>
        <v>0</v>
      </c>
      <c r="H119" s="6"/>
    </row>
    <row r="120" spans="1:8" s="3" customFormat="1" x14ac:dyDescent="0.2">
      <c r="A120" s="7" t="s">
        <v>103</v>
      </c>
      <c r="B120" s="334" t="s">
        <v>104</v>
      </c>
      <c r="C120" s="335"/>
      <c r="D120" s="335"/>
      <c r="E120" s="335"/>
      <c r="F120" s="8">
        <v>0</v>
      </c>
      <c r="G120" s="9">
        <f ca="1">ROUND(G$135*F120,2)</f>
        <v>0</v>
      </c>
      <c r="H120" s="6"/>
    </row>
    <row r="121" spans="1:8" x14ac:dyDescent="0.2">
      <c r="A121" s="7" t="s">
        <v>105</v>
      </c>
      <c r="B121" s="334" t="s">
        <v>12</v>
      </c>
      <c r="C121" s="335"/>
      <c r="D121" s="335"/>
      <c r="E121" s="335"/>
      <c r="F121" s="8">
        <v>0</v>
      </c>
      <c r="G121" s="9">
        <f ca="1">ROUND(G$135*F121,2)</f>
        <v>0</v>
      </c>
      <c r="H121" s="6"/>
    </row>
    <row r="122" spans="1:8" x14ac:dyDescent="0.2">
      <c r="A122" s="7" t="s">
        <v>261</v>
      </c>
      <c r="B122" s="334" t="s">
        <v>133</v>
      </c>
      <c r="C122" s="335"/>
      <c r="D122" s="335"/>
      <c r="E122" s="335"/>
      <c r="F122" s="8">
        <v>0</v>
      </c>
      <c r="G122" s="9">
        <f ca="1">ROUND(G$135*F122,2)</f>
        <v>0</v>
      </c>
      <c r="H122" s="6"/>
    </row>
    <row r="123" spans="1:8" x14ac:dyDescent="0.2">
      <c r="A123" s="7"/>
      <c r="B123" s="455" t="s">
        <v>106</v>
      </c>
      <c r="C123" s="456"/>
      <c r="D123" s="456"/>
      <c r="E123" s="456"/>
      <c r="F123" s="36">
        <f>SUM(F119:F121)</f>
        <v>0</v>
      </c>
      <c r="G123" s="37">
        <f ca="1">SUM(G119:G122)</f>
        <v>0</v>
      </c>
      <c r="H123" s="6">
        <f ca="1">ROUND(G135*F123,2)</f>
        <v>0</v>
      </c>
    </row>
    <row r="124" spans="1:8" x14ac:dyDescent="0.2">
      <c r="A124" s="411" t="s">
        <v>107</v>
      </c>
      <c r="B124" s="412"/>
      <c r="C124" s="412"/>
      <c r="D124" s="412"/>
      <c r="E124" s="412"/>
      <c r="F124" s="33">
        <f>SUM(F116,F117,F123)</f>
        <v>0</v>
      </c>
      <c r="G124" s="34">
        <f ca="1">SUM(G116:G122)</f>
        <v>0</v>
      </c>
      <c r="H124" s="6"/>
    </row>
    <row r="125" spans="1:8" x14ac:dyDescent="0.2">
      <c r="A125" s="372" t="s">
        <v>108</v>
      </c>
      <c r="B125" s="373"/>
      <c r="C125" s="373"/>
      <c r="D125" s="373"/>
      <c r="E125" s="373"/>
      <c r="F125" s="374"/>
      <c r="G125" s="375"/>
      <c r="H125" s="6"/>
    </row>
    <row r="126" spans="1:8" x14ac:dyDescent="0.2">
      <c r="A126" s="21" t="s">
        <v>32</v>
      </c>
      <c r="B126" s="417" t="s">
        <v>109</v>
      </c>
      <c r="C126" s="418"/>
      <c r="D126" s="418"/>
      <c r="E126" s="418"/>
      <c r="F126" s="457"/>
      <c r="G126" s="23">
        <f>G33</f>
        <v>0</v>
      </c>
      <c r="H126" s="6"/>
    </row>
    <row r="127" spans="1:8" x14ac:dyDescent="0.2">
      <c r="A127" s="24" t="s">
        <v>33</v>
      </c>
      <c r="B127" s="419" t="s">
        <v>110</v>
      </c>
      <c r="C127" s="420"/>
      <c r="D127" s="420"/>
      <c r="E127" s="420"/>
      <c r="F127" s="421"/>
      <c r="G127" s="26">
        <f>G66</f>
        <v>0</v>
      </c>
      <c r="H127" s="6"/>
    </row>
    <row r="128" spans="1:8" x14ac:dyDescent="0.2">
      <c r="A128" s="24" t="s">
        <v>34</v>
      </c>
      <c r="B128" s="419" t="s">
        <v>111</v>
      </c>
      <c r="C128" s="420"/>
      <c r="D128" s="420"/>
      <c r="E128" s="420"/>
      <c r="F128" s="421"/>
      <c r="G128" s="26">
        <f>G75</f>
        <v>0</v>
      </c>
      <c r="H128" s="6"/>
    </row>
    <row r="129" spans="1:8" x14ac:dyDescent="0.2">
      <c r="A129" s="24" t="s">
        <v>35</v>
      </c>
      <c r="B129" s="419" t="s">
        <v>112</v>
      </c>
      <c r="C129" s="420"/>
      <c r="D129" s="420"/>
      <c r="E129" s="420"/>
      <c r="F129" s="421"/>
      <c r="G129" s="26">
        <f>G104</f>
        <v>0</v>
      </c>
      <c r="H129" s="6"/>
    </row>
    <row r="130" spans="1:8" x14ac:dyDescent="0.2">
      <c r="A130" s="24" t="s">
        <v>36</v>
      </c>
      <c r="B130" s="419" t="s">
        <v>113</v>
      </c>
      <c r="C130" s="420"/>
      <c r="D130" s="420"/>
      <c r="E130" s="420"/>
      <c r="F130" s="421"/>
      <c r="G130" s="26">
        <f>G113</f>
        <v>0</v>
      </c>
      <c r="H130" s="6"/>
    </row>
    <row r="131" spans="1:8" x14ac:dyDescent="0.2">
      <c r="A131" s="24"/>
      <c r="B131" s="448" t="s">
        <v>114</v>
      </c>
      <c r="C131" s="449"/>
      <c r="D131" s="449"/>
      <c r="E131" s="449"/>
      <c r="F131" s="450"/>
      <c r="G131" s="26">
        <f>SUM(G126:G130)</f>
        <v>0</v>
      </c>
      <c r="H131" s="6"/>
    </row>
    <row r="132" spans="1:8" x14ac:dyDescent="0.2">
      <c r="A132" s="24" t="s">
        <v>38</v>
      </c>
      <c r="B132" s="444" t="s">
        <v>115</v>
      </c>
      <c r="C132" s="445"/>
      <c r="D132" s="445"/>
      <c r="E132" s="445"/>
      <c r="F132" s="451"/>
      <c r="G132" s="26">
        <f ca="1">G124</f>
        <v>0</v>
      </c>
      <c r="H132" s="6"/>
    </row>
    <row r="133" spans="1:8" x14ac:dyDescent="0.2">
      <c r="A133" s="411" t="s">
        <v>116</v>
      </c>
      <c r="B133" s="412"/>
      <c r="C133" s="412"/>
      <c r="D133" s="412"/>
      <c r="E133" s="412"/>
      <c r="F133" s="389"/>
      <c r="G133" s="224">
        <f ca="1">SUM(G131:G132)</f>
        <v>0</v>
      </c>
      <c r="H133" s="6">
        <f ca="1">SUM(G126:G132)-G131</f>
        <v>0</v>
      </c>
    </row>
    <row r="134" spans="1:8" x14ac:dyDescent="0.2">
      <c r="A134" s="452" t="s">
        <v>14</v>
      </c>
      <c r="B134" s="453"/>
      <c r="C134" s="453"/>
      <c r="D134" s="453"/>
      <c r="E134" s="453"/>
      <c r="F134" s="453"/>
      <c r="G134" s="454"/>
      <c r="H134" s="6"/>
    </row>
    <row r="135" spans="1:8" x14ac:dyDescent="0.2">
      <c r="A135" s="38"/>
      <c r="B135" s="39" t="s">
        <v>117</v>
      </c>
      <c r="C135" s="39"/>
      <c r="D135" s="39"/>
      <c r="E135" s="39"/>
      <c r="F135" s="40"/>
      <c r="G135" s="41">
        <f ca="1">G133</f>
        <v>0</v>
      </c>
      <c r="H135" s="6"/>
    </row>
    <row r="136" spans="1:8" x14ac:dyDescent="0.2">
      <c r="A136" s="42"/>
      <c r="B136" s="43" t="s">
        <v>118</v>
      </c>
      <c r="C136" s="43"/>
      <c r="D136" s="43"/>
      <c r="E136" s="43"/>
      <c r="F136" s="44">
        <f>F21</f>
        <v>2</v>
      </c>
      <c r="G136" s="45">
        <f ca="1">G135*F136</f>
        <v>0</v>
      </c>
      <c r="H136" s="6"/>
    </row>
    <row r="137" spans="1:8" x14ac:dyDescent="0.2">
      <c r="A137" s="46"/>
      <c r="B137" s="47" t="s">
        <v>119</v>
      </c>
      <c r="C137" s="47"/>
      <c r="D137" s="47"/>
      <c r="E137" s="47"/>
      <c r="F137" s="48"/>
      <c r="G137" s="49">
        <f>F21*F22</f>
        <v>2</v>
      </c>
      <c r="H137" s="6"/>
    </row>
    <row r="138" spans="1:8" s="53" customFormat="1" x14ac:dyDescent="0.2">
      <c r="A138" s="50"/>
      <c r="B138" s="446" t="s">
        <v>4</v>
      </c>
      <c r="C138" s="446"/>
      <c r="D138" s="446"/>
      <c r="E138" s="446"/>
      <c r="F138" s="51">
        <f>F22</f>
        <v>1</v>
      </c>
      <c r="G138" s="52">
        <f ca="1">G136*F138</f>
        <v>0</v>
      </c>
      <c r="H138" s="6"/>
    </row>
    <row r="139" spans="1:8" s="53" customFormat="1" ht="13.5" thickBot="1" x14ac:dyDescent="0.25">
      <c r="A139" s="234"/>
      <c r="B139" s="447" t="s">
        <v>218</v>
      </c>
      <c r="C139" s="447"/>
      <c r="D139" s="447"/>
      <c r="E139" s="447"/>
      <c r="F139" s="54">
        <v>12</v>
      </c>
      <c r="G139" s="55">
        <f ca="1">G138*F139</f>
        <v>0</v>
      </c>
      <c r="H139" s="6"/>
    </row>
    <row r="140" spans="1:8" x14ac:dyDescent="0.2">
      <c r="F140" s="113"/>
    </row>
    <row r="147" spans="7:7" x14ac:dyDescent="0.2">
      <c r="G147" s="56"/>
    </row>
  </sheetData>
  <mergeCells count="140">
    <mergeCell ref="A7:E7"/>
    <mergeCell ref="F7:G7"/>
    <mergeCell ref="A8:G9"/>
    <mergeCell ref="A10:E10"/>
    <mergeCell ref="F10:G10"/>
    <mergeCell ref="A11:E11"/>
    <mergeCell ref="F11:G11"/>
    <mergeCell ref="A1:G1"/>
    <mergeCell ref="A2:C2"/>
    <mergeCell ref="F2:G2"/>
    <mergeCell ref="A3:G4"/>
    <mergeCell ref="A5:G5"/>
    <mergeCell ref="A6:E6"/>
    <mergeCell ref="F6:G6"/>
    <mergeCell ref="A16:E16"/>
    <mergeCell ref="F16:G16"/>
    <mergeCell ref="A17:E17"/>
    <mergeCell ref="F17:G17"/>
    <mergeCell ref="A18:E18"/>
    <mergeCell ref="F18:G18"/>
    <mergeCell ref="A12:E12"/>
    <mergeCell ref="F12:G12"/>
    <mergeCell ref="A13:E13"/>
    <mergeCell ref="F13:G13"/>
    <mergeCell ref="A14:G14"/>
    <mergeCell ref="A15:E15"/>
    <mergeCell ref="F15:G15"/>
    <mergeCell ref="A22:E22"/>
    <mergeCell ref="F22:G22"/>
    <mergeCell ref="A23:E23"/>
    <mergeCell ref="F23:G23"/>
    <mergeCell ref="A24:G24"/>
    <mergeCell ref="A25:G25"/>
    <mergeCell ref="A19:E19"/>
    <mergeCell ref="F19:G19"/>
    <mergeCell ref="A20:E20"/>
    <mergeCell ref="F20:G20"/>
    <mergeCell ref="A21:E21"/>
    <mergeCell ref="F21:G21"/>
    <mergeCell ref="B32:E32"/>
    <mergeCell ref="A33:F33"/>
    <mergeCell ref="A34:G34"/>
    <mergeCell ref="A35:G35"/>
    <mergeCell ref="B36:E36"/>
    <mergeCell ref="B37:E37"/>
    <mergeCell ref="B26:E26"/>
    <mergeCell ref="B27:E27"/>
    <mergeCell ref="B28:E28"/>
    <mergeCell ref="B29:E29"/>
    <mergeCell ref="B31:E31"/>
    <mergeCell ref="B30:E30"/>
    <mergeCell ref="B45:E45"/>
    <mergeCell ref="B46:E46"/>
    <mergeCell ref="B47:E47"/>
    <mergeCell ref="B48:E48"/>
    <mergeCell ref="B49:E49"/>
    <mergeCell ref="A50:E50"/>
    <mergeCell ref="B38:E38"/>
    <mergeCell ref="A40:E40"/>
    <mergeCell ref="A41:G41"/>
    <mergeCell ref="B42:E42"/>
    <mergeCell ref="B43:E43"/>
    <mergeCell ref="B44:E44"/>
    <mergeCell ref="B57:D57"/>
    <mergeCell ref="B58:D58"/>
    <mergeCell ref="B59:D59"/>
    <mergeCell ref="B60:D60"/>
    <mergeCell ref="A61:F61"/>
    <mergeCell ref="A62:G62"/>
    <mergeCell ref="A51:G51"/>
    <mergeCell ref="B52:D52"/>
    <mergeCell ref="B53:D53"/>
    <mergeCell ref="B54:D54"/>
    <mergeCell ref="B55:D55"/>
    <mergeCell ref="B56:D56"/>
    <mergeCell ref="B70:E70"/>
    <mergeCell ref="B71:E71"/>
    <mergeCell ref="B72:E72"/>
    <mergeCell ref="B73:E73"/>
    <mergeCell ref="B74:E74"/>
    <mergeCell ref="A75:E75"/>
    <mergeCell ref="B63:E63"/>
    <mergeCell ref="B64:E64"/>
    <mergeCell ref="B65:F65"/>
    <mergeCell ref="A66:F66"/>
    <mergeCell ref="A67:G67"/>
    <mergeCell ref="B69:E69"/>
    <mergeCell ref="B82:E82"/>
    <mergeCell ref="B83:E83"/>
    <mergeCell ref="A84:E84"/>
    <mergeCell ref="A85:G85"/>
    <mergeCell ref="B86:E86"/>
    <mergeCell ref="B87:E87"/>
    <mergeCell ref="A76:G76"/>
    <mergeCell ref="A77:G77"/>
    <mergeCell ref="B78:E78"/>
    <mergeCell ref="B79:E79"/>
    <mergeCell ref="B80:E80"/>
    <mergeCell ref="B81:E81"/>
    <mergeCell ref="A95:G95"/>
    <mergeCell ref="B96:E96"/>
    <mergeCell ref="A98:E98"/>
    <mergeCell ref="A99:G99"/>
    <mergeCell ref="B100:E100"/>
    <mergeCell ref="B101:E101"/>
    <mergeCell ref="B88:E88"/>
    <mergeCell ref="B89:E89"/>
    <mergeCell ref="A90:E90"/>
    <mergeCell ref="A91:G91"/>
    <mergeCell ref="B92:E92"/>
    <mergeCell ref="A94:E94"/>
    <mergeCell ref="B93:E93"/>
    <mergeCell ref="B97:E97"/>
    <mergeCell ref="B116:E116"/>
    <mergeCell ref="B117:E117"/>
    <mergeCell ref="B118:E118"/>
    <mergeCell ref="B119:E119"/>
    <mergeCell ref="B120:E120"/>
    <mergeCell ref="B121:E121"/>
    <mergeCell ref="B102:E102"/>
    <mergeCell ref="B103:E103"/>
    <mergeCell ref="A104:F104"/>
    <mergeCell ref="A105:G105"/>
    <mergeCell ref="A113:F113"/>
    <mergeCell ref="A114:G114"/>
    <mergeCell ref="B122:E122"/>
    <mergeCell ref="B138:E138"/>
    <mergeCell ref="B139:E139"/>
    <mergeCell ref="B129:F129"/>
    <mergeCell ref="B130:F130"/>
    <mergeCell ref="B131:F131"/>
    <mergeCell ref="B132:F132"/>
    <mergeCell ref="A133:F133"/>
    <mergeCell ref="A134:G134"/>
    <mergeCell ref="B123:E123"/>
    <mergeCell ref="A124:E124"/>
    <mergeCell ref="A125:G125"/>
    <mergeCell ref="B126:F126"/>
    <mergeCell ref="B127:F127"/>
    <mergeCell ref="B128:F128"/>
  </mergeCells>
  <printOptions horizontalCentered="1"/>
  <pageMargins left="0.78740157480314965" right="0.78740157480314965" top="0.59055118110236227" bottom="0.98425196850393704" header="0.11811023622047245" footer="0.31496062992125984"/>
  <pageSetup paperSize="9" scale="80" firstPageNumber="0" fitToHeight="2" orientation="portrait" r:id="rId1"/>
  <headerFooter alignWithMargins="0">
    <oddHeader>&amp;R&amp;9Planilha MODELO</oddHeader>
    <oddFooter>&amp;LPlanilha de Postos&amp;C&amp;9&amp;A - Pag. &amp;P</oddFooter>
  </headerFooter>
  <rowBreaks count="1" manualBreakCount="1">
    <brk id="66"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43">
    <pageSetUpPr fitToPage="1"/>
  </sheetPr>
  <dimension ref="A1:R94"/>
  <sheetViews>
    <sheetView view="pageBreakPreview" zoomScaleNormal="115" zoomScaleSheetLayoutView="100" workbookViewId="0">
      <selection activeCell="B9" sqref="B9"/>
    </sheetView>
  </sheetViews>
  <sheetFormatPr defaultColWidth="11.7109375" defaultRowHeight="16.5" x14ac:dyDescent="0.2"/>
  <cols>
    <col min="1" max="1" width="30.85546875" style="57" customWidth="1"/>
    <col min="2" max="2" width="30" style="57" customWidth="1"/>
    <col min="3" max="3" width="26" style="57" bestFit="1" customWidth="1"/>
    <col min="4" max="4" width="8.140625" style="57" bestFit="1" customWidth="1"/>
    <col min="5" max="5" width="7.85546875" style="57" bestFit="1" customWidth="1"/>
    <col min="6" max="6" width="7.7109375" style="57" customWidth="1"/>
    <col min="7" max="7" width="12.85546875" style="57" bestFit="1" customWidth="1"/>
    <col min="8" max="8" width="14.42578125" style="57" bestFit="1" customWidth="1"/>
    <col min="9" max="9" width="15.140625" style="57" bestFit="1" customWidth="1"/>
    <col min="10" max="10" width="15.140625" style="112" customWidth="1"/>
    <col min="11" max="11" width="15.140625" style="57" customWidth="1"/>
    <col min="12" max="13" width="18.140625" style="57" customWidth="1"/>
    <col min="14" max="14" width="18" style="91" bestFit="1" customWidth="1"/>
    <col min="15" max="15" width="15.28515625" style="57" bestFit="1" customWidth="1"/>
    <col min="16" max="16" width="18" style="57" bestFit="1" customWidth="1"/>
    <col min="17" max="17" width="15" style="57" bestFit="1" customWidth="1"/>
    <col min="18" max="16384" width="11.7109375" style="57"/>
  </cols>
  <sheetData>
    <row r="1" spans="1:17" ht="26.25" customHeight="1" x14ac:dyDescent="0.2">
      <c r="A1" s="462" t="s">
        <v>299</v>
      </c>
      <c r="B1" s="463"/>
      <c r="C1" s="463"/>
      <c r="D1" s="463"/>
      <c r="E1" s="463"/>
      <c r="F1" s="463"/>
      <c r="G1" s="463"/>
      <c r="H1" s="463"/>
      <c r="I1" s="464"/>
      <c r="J1" s="107"/>
      <c r="K1" s="103"/>
    </row>
    <row r="2" spans="1:17" ht="26.25" customHeight="1" thickBot="1" x14ac:dyDescent="0.25">
      <c r="A2" s="465" t="s">
        <v>298</v>
      </c>
      <c r="B2" s="466"/>
      <c r="C2" s="466"/>
      <c r="D2" s="466"/>
      <c r="E2" s="466"/>
      <c r="F2" s="466"/>
      <c r="G2" s="466"/>
      <c r="H2" s="466"/>
      <c r="I2" s="467"/>
      <c r="J2" s="108"/>
      <c r="K2" s="99"/>
    </row>
    <row r="3" spans="1:17" ht="38.25" customHeight="1" thickBot="1" x14ac:dyDescent="0.25">
      <c r="A3" s="468" t="s">
        <v>221</v>
      </c>
      <c r="B3" s="469"/>
      <c r="C3" s="469"/>
      <c r="D3" s="469"/>
      <c r="E3" s="469"/>
      <c r="F3" s="469"/>
      <c r="G3" s="469"/>
      <c r="H3" s="469"/>
      <c r="I3" s="470"/>
      <c r="J3" s="109"/>
      <c r="K3" s="104"/>
      <c r="L3" s="458"/>
      <c r="M3" s="458"/>
    </row>
    <row r="4" spans="1:17" s="58" customFormat="1" ht="25.5" x14ac:dyDescent="0.2">
      <c r="A4" s="471" t="s">
        <v>13</v>
      </c>
      <c r="B4" s="472"/>
      <c r="C4" s="473"/>
      <c r="D4" s="84" t="s">
        <v>144</v>
      </c>
      <c r="E4" s="140" t="s">
        <v>143</v>
      </c>
      <c r="F4" s="140" t="s">
        <v>142</v>
      </c>
      <c r="G4" s="141" t="s">
        <v>17</v>
      </c>
      <c r="H4" s="140" t="s">
        <v>15</v>
      </c>
      <c r="I4" s="142" t="s">
        <v>16</v>
      </c>
      <c r="J4" s="110"/>
      <c r="K4" s="61"/>
      <c r="L4" s="61"/>
      <c r="M4" s="61"/>
      <c r="N4" s="92"/>
      <c r="O4" s="59"/>
    </row>
    <row r="5" spans="1:17" ht="18" customHeight="1" x14ac:dyDescent="0.2">
      <c r="A5" s="114" t="str">
        <f>'Vigia NOT desarm - CEPIR'!F16</f>
        <v>VIGILANTE DESARMADO</v>
      </c>
      <c r="B5" s="121" t="str">
        <f>'Vigia NOT desarm - CEPIR'!F20</f>
        <v>12 HORAS NOTURNO</v>
      </c>
      <c r="C5" s="121" t="str">
        <f>'Vigia NOT desarm - CEPIR'!F7</f>
        <v>PIRACICABA/SP (CEPIR)</v>
      </c>
      <c r="D5" s="115">
        <f>'Vigia NOT desarm - CEPIR'!F21</f>
        <v>2</v>
      </c>
      <c r="E5" s="115">
        <f>'Vigia NOT desarm - CEPIR'!F22</f>
        <v>1</v>
      </c>
      <c r="F5" s="115">
        <f>E5*D5</f>
        <v>2</v>
      </c>
      <c r="G5" s="116">
        <f ca="1">'Vigia NOT desarm - CEPIR'!G136</f>
        <v>0</v>
      </c>
      <c r="H5" s="117">
        <f ca="1">ROUND(G5*E5,2)</f>
        <v>0</v>
      </c>
      <c r="I5" s="118">
        <f ca="1">H5*12</f>
        <v>0</v>
      </c>
      <c r="J5" s="111"/>
      <c r="K5" s="105"/>
      <c r="L5" s="60"/>
      <c r="M5" s="60"/>
      <c r="O5" s="59"/>
      <c r="P5" s="59"/>
      <c r="Q5" s="59"/>
    </row>
    <row r="6" spans="1:17" s="88" customFormat="1" ht="18" customHeight="1" x14ac:dyDescent="0.2">
      <c r="A6" s="474" t="s">
        <v>268</v>
      </c>
      <c r="B6" s="475"/>
      <c r="C6" s="475"/>
      <c r="D6" s="476"/>
      <c r="E6" s="124">
        <f>SUM(E5:E5)</f>
        <v>1</v>
      </c>
      <c r="F6" s="124">
        <f>SUM(F5:F5)</f>
        <v>2</v>
      </c>
      <c r="G6" s="122"/>
      <c r="H6" s="122">
        <f ca="1">SUM(H5:H5)</f>
        <v>0</v>
      </c>
      <c r="I6" s="123">
        <f ca="1">SUM(I5:I5)</f>
        <v>0</v>
      </c>
      <c r="J6" s="119"/>
      <c r="K6" s="120"/>
      <c r="L6" s="86"/>
      <c r="M6" s="86"/>
      <c r="N6" s="93"/>
      <c r="O6" s="87"/>
      <c r="P6" s="87"/>
      <c r="Q6" s="87"/>
    </row>
    <row r="7" spans="1:17" ht="18" customHeight="1" x14ac:dyDescent="0.2">
      <c r="A7" s="143" t="str">
        <f>'Vigia DIU Desarm Mot - CESJC'!F16</f>
        <v>VIGILANTE DESARM MOTORIZADO</v>
      </c>
      <c r="B7" s="121" t="str">
        <f>'Vigia DIU Desarm Mot - CESJC'!F20</f>
        <v>12 HS DIURNO</v>
      </c>
      <c r="C7" s="121" t="str">
        <f>'Vigia DIU Desarm Mot - CESJC'!F7</f>
        <v>S.J.DOS CAMPOS/SP (CESJC)</v>
      </c>
      <c r="D7" s="115">
        <f>'Vigia DIU Desarm Mot - CESJC'!F21</f>
        <v>2</v>
      </c>
      <c r="E7" s="115">
        <f>'Vigia DIU Desarm Mot - CESJC'!F22</f>
        <v>1</v>
      </c>
      <c r="F7" s="115">
        <f t="shared" ref="F7" si="0">E7*D7</f>
        <v>2</v>
      </c>
      <c r="G7" s="116">
        <f ca="1">'Vigia DIU Desarm Mot - CESJC'!G136</f>
        <v>0</v>
      </c>
      <c r="H7" s="117">
        <f t="shared" ref="H7" ca="1" si="1">ROUND((G7*E7),2)</f>
        <v>0</v>
      </c>
      <c r="I7" s="118">
        <f t="shared" ref="I7" ca="1" si="2">H7*12</f>
        <v>0</v>
      </c>
      <c r="J7" s="111"/>
      <c r="K7" s="105"/>
      <c r="L7" s="60"/>
      <c r="M7" s="60"/>
      <c r="O7" s="59"/>
      <c r="P7" s="59"/>
      <c r="Q7" s="59"/>
    </row>
    <row r="8" spans="1:17" ht="18" customHeight="1" x14ac:dyDescent="0.2">
      <c r="A8" s="143" t="str">
        <f>'Vigia NOT Desarm Mot - CESJC'!F16</f>
        <v>VIGILANTE DESARM MOTORIZADO</v>
      </c>
      <c r="B8" s="121" t="str">
        <f>'Vigia NOT Desarm Mot - CESJC'!F20</f>
        <v>12 HORAS NOTURNO</v>
      </c>
      <c r="C8" s="121" t="str">
        <f>'Vigia NOT Desarm Mot - CESJC'!F7</f>
        <v>S.J.DOS CAMPOS/SP (CESJC)</v>
      </c>
      <c r="D8" s="115">
        <f>'Vigia NOT Desarm Mot - CESJC'!F21</f>
        <v>2</v>
      </c>
      <c r="E8" s="115">
        <f>'Vigia NOT Desarm Mot - CESJC'!F22</f>
        <v>1</v>
      </c>
      <c r="F8" s="115">
        <f>E8*D8</f>
        <v>2</v>
      </c>
      <c r="G8" s="116">
        <f ca="1">'Vigia NOT Desarm Mot - CESJC'!G136</f>
        <v>0</v>
      </c>
      <c r="H8" s="117">
        <f ca="1">ROUND((G8*E8),2)</f>
        <v>0</v>
      </c>
      <c r="I8" s="118">
        <f ca="1">H8*12</f>
        <v>0</v>
      </c>
      <c r="J8" s="111"/>
      <c r="K8" s="105"/>
      <c r="L8" s="60"/>
      <c r="M8" s="60"/>
      <c r="O8" s="59"/>
      <c r="P8" s="59"/>
      <c r="Q8" s="59"/>
    </row>
    <row r="9" spans="1:17" ht="18" customHeight="1" x14ac:dyDescent="0.2">
      <c r="A9" s="143" t="str">
        <f>'Vigia NOT Desar Parcial - CESJC'!F16</f>
        <v>VIGILANTE DESARM MOTORIZADO</v>
      </c>
      <c r="B9" s="121" t="str">
        <f>'Vigia NOT Desar Parcial - CESJC'!F20</f>
        <v>12 HS NOTURNO (DOM, TER, QUI)</v>
      </c>
      <c r="C9" s="121" t="str">
        <f>'Vigia NOT Desar Parcial - CESJC'!F7</f>
        <v>S.J.DOS CAMPOS/SP (CESJC)</v>
      </c>
      <c r="D9" s="115">
        <f>'Vigia NOT Desar Parcial - CESJC'!F21</f>
        <v>1</v>
      </c>
      <c r="E9" s="115">
        <f>'Vigia NOT Desar Parcial - CESJC'!F22</f>
        <v>2</v>
      </c>
      <c r="F9" s="115">
        <f>E9*D9</f>
        <v>2</v>
      </c>
      <c r="G9" s="116">
        <f ca="1">'Vigia NOT Desar Parcial - CESJC'!G135</f>
        <v>0</v>
      </c>
      <c r="H9" s="117">
        <f ca="1">ROUND((G9*E9),2)</f>
        <v>0</v>
      </c>
      <c r="I9" s="118">
        <f ca="1">H9*12</f>
        <v>0</v>
      </c>
      <c r="J9" s="111"/>
      <c r="K9" s="105"/>
      <c r="L9" s="60"/>
      <c r="M9" s="60"/>
      <c r="O9" s="59"/>
      <c r="P9" s="59"/>
      <c r="Q9" s="59"/>
    </row>
    <row r="10" spans="1:17" s="88" customFormat="1" ht="18" customHeight="1" x14ac:dyDescent="0.2">
      <c r="A10" s="474" t="s">
        <v>273</v>
      </c>
      <c r="B10" s="475"/>
      <c r="C10" s="475"/>
      <c r="D10" s="475"/>
      <c r="E10" s="144">
        <f>SUM(E7:E9)</f>
        <v>4</v>
      </c>
      <c r="F10" s="145">
        <f>SUM(F7:F9)</f>
        <v>6</v>
      </c>
      <c r="G10" s="122"/>
      <c r="H10" s="122">
        <f ca="1">SUM(H7:H9)</f>
        <v>0</v>
      </c>
      <c r="I10" s="123">
        <f ca="1">SUM(I7:I9)</f>
        <v>0</v>
      </c>
      <c r="J10" s="119"/>
      <c r="K10" s="120"/>
      <c r="L10" s="86"/>
      <c r="M10" s="86"/>
      <c r="N10" s="93"/>
      <c r="O10" s="87"/>
      <c r="P10" s="87"/>
      <c r="Q10" s="87"/>
    </row>
    <row r="11" spans="1:17" s="88" customFormat="1" ht="18" customHeight="1" x14ac:dyDescent="0.2">
      <c r="A11" s="143" t="str">
        <f>'Vigia DIU Arm - CESOR'!F16</f>
        <v>VIGILANTE ARMADO</v>
      </c>
      <c r="B11" s="121" t="str">
        <f>'Vigia DIU Arm - CESOR'!F20</f>
        <v>12 HS DIURNO</v>
      </c>
      <c r="C11" s="121" t="str">
        <f>'Vigia DIU Arm - CESOR'!F7</f>
        <v>SOROCABA/SP (CESOR)</v>
      </c>
      <c r="D11" s="115">
        <f>'Vigia DIU Arm - CESOR'!F21</f>
        <v>2</v>
      </c>
      <c r="E11" s="115">
        <f>'Vigia DIU Arm - CESOR'!F22</f>
        <v>3</v>
      </c>
      <c r="F11" s="115">
        <f t="shared" ref="F11" si="3">E11*D11</f>
        <v>6</v>
      </c>
      <c r="G11" s="116">
        <f ca="1">'Vigia DIU Arm - CESOR'!G136</f>
        <v>0</v>
      </c>
      <c r="H11" s="117">
        <f ca="1">ROUND((G11*E11),2)</f>
        <v>0</v>
      </c>
      <c r="I11" s="118">
        <f ca="1">H11*12</f>
        <v>0</v>
      </c>
      <c r="J11" s="111"/>
      <c r="K11" s="120"/>
      <c r="L11" s="86"/>
      <c r="M11" s="86"/>
      <c r="N11" s="93"/>
      <c r="O11" s="87"/>
      <c r="P11" s="87"/>
      <c r="Q11" s="87"/>
    </row>
    <row r="12" spans="1:17" ht="18" customHeight="1" x14ac:dyDescent="0.2">
      <c r="A12" s="143" t="str">
        <f>'Vigia NOT Arm - CESOR'!F16</f>
        <v>VIGILANTE ARMADO</v>
      </c>
      <c r="B12" s="121" t="str">
        <f>'Vigia NOT Arm - CESOR'!F20</f>
        <v>12 HORAS NOTURNO</v>
      </c>
      <c r="C12" s="121" t="str">
        <f>'Vigia NOT Arm - CESOR'!F7</f>
        <v>SOROCABA/SP (CESOR)</v>
      </c>
      <c r="D12" s="115">
        <f>'Vigia NOT Arm - CESOR'!F21</f>
        <v>2</v>
      </c>
      <c r="E12" s="115">
        <f>'Vigia NOT Arm - CESOR'!F22</f>
        <v>3</v>
      </c>
      <c r="F12" s="115">
        <f>E12*D12</f>
        <v>6</v>
      </c>
      <c r="G12" s="116">
        <f ca="1">'Vigia NOT Arm - CESOR'!G136</f>
        <v>0</v>
      </c>
      <c r="H12" s="117">
        <f t="shared" ref="H12:H14" ca="1" si="4">ROUND((G12*E12),2)</f>
        <v>0</v>
      </c>
      <c r="I12" s="118">
        <f t="shared" ref="I12:I14" ca="1" si="5">H12*12</f>
        <v>0</v>
      </c>
      <c r="J12" s="111"/>
      <c r="K12" s="105"/>
      <c r="L12" s="60"/>
      <c r="M12" s="60"/>
      <c r="O12" s="59"/>
      <c r="P12" s="59"/>
      <c r="Q12" s="59"/>
    </row>
    <row r="13" spans="1:17" ht="18" customHeight="1" x14ac:dyDescent="0.2">
      <c r="A13" s="143" t="str">
        <f>'Vigia DIU Líder Arm Mot CESOR'!F16</f>
        <v>VIGILANTE LIDER ARM MOTORIZ</v>
      </c>
      <c r="B13" s="121" t="str">
        <f>'Vigia DIU Líder Arm Mot CESOR'!F20</f>
        <v>12 HS DIURNO</v>
      </c>
      <c r="C13" s="121" t="str">
        <f>'Vigia DIU Líder Arm Mot CESOR'!F7</f>
        <v>SOROCABA/SP (CESOR)</v>
      </c>
      <c r="D13" s="115">
        <f>'Vigia DIU Líder Arm Mot CESOR'!F21</f>
        <v>2</v>
      </c>
      <c r="E13" s="115">
        <f>'Vigia DIU Líder Arm Mot CESOR'!F22</f>
        <v>1</v>
      </c>
      <c r="F13" s="115">
        <f t="shared" ref="F13:F14" si="6">E13*D13</f>
        <v>2</v>
      </c>
      <c r="G13" s="116">
        <f ca="1">'Vigia DIU Líder Arm Mot CESOR'!G136</f>
        <v>0</v>
      </c>
      <c r="H13" s="117">
        <f t="shared" ca="1" si="4"/>
        <v>0</v>
      </c>
      <c r="I13" s="118">
        <f t="shared" ca="1" si="5"/>
        <v>0</v>
      </c>
      <c r="J13" s="111"/>
      <c r="K13" s="105"/>
      <c r="L13" s="60"/>
      <c r="M13" s="60"/>
      <c r="O13" s="59"/>
      <c r="P13" s="59"/>
      <c r="Q13" s="59"/>
    </row>
    <row r="14" spans="1:17" ht="18" customHeight="1" x14ac:dyDescent="0.2">
      <c r="A14" s="143" t="str">
        <f>'Vigia NOT Líder Arm Mot CESOR'!F16</f>
        <v>VIGILANTE LIDER ARM MOTORIZ</v>
      </c>
      <c r="B14" s="121" t="str">
        <f>'Vigia NOT Líder Arm Mot CESOR'!F20</f>
        <v>12 HORAS NOTURNO</v>
      </c>
      <c r="C14" s="121" t="str">
        <f>'Vigia NOT Líder Arm Mot CESOR'!F7</f>
        <v>SOROCABA/SP (CESOR)</v>
      </c>
      <c r="D14" s="115">
        <f>'Vigia NOT Líder Arm Mot CESOR'!F21</f>
        <v>2</v>
      </c>
      <c r="E14" s="115">
        <f>'Vigia NOT Líder Arm Mot CESOR'!F22</f>
        <v>1</v>
      </c>
      <c r="F14" s="115">
        <f t="shared" si="6"/>
        <v>2</v>
      </c>
      <c r="G14" s="116">
        <f ca="1">'Vigia NOT Líder Arm Mot CESOR'!G136</f>
        <v>0</v>
      </c>
      <c r="H14" s="117">
        <f t="shared" ca="1" si="4"/>
        <v>0</v>
      </c>
      <c r="I14" s="118">
        <f t="shared" ca="1" si="5"/>
        <v>0</v>
      </c>
      <c r="J14" s="111"/>
      <c r="K14" s="105"/>
      <c r="L14" s="60"/>
      <c r="M14" s="60"/>
      <c r="O14" s="59"/>
      <c r="P14" s="59"/>
      <c r="Q14" s="59"/>
    </row>
    <row r="15" spans="1:17" s="88" customFormat="1" ht="18" customHeight="1" x14ac:dyDescent="0.2">
      <c r="A15" s="474" t="s">
        <v>278</v>
      </c>
      <c r="B15" s="475"/>
      <c r="C15" s="475"/>
      <c r="D15" s="476"/>
      <c r="E15" s="124">
        <f>SUM(E11:E14)</f>
        <v>8</v>
      </c>
      <c r="F15" s="124">
        <f>SUM(F11:F14)</f>
        <v>16</v>
      </c>
      <c r="G15" s="122"/>
      <c r="H15" s="122">
        <f ca="1">SUM(H11:H14)</f>
        <v>0</v>
      </c>
      <c r="I15" s="123">
        <f ca="1">SUM(I11:I14)</f>
        <v>0</v>
      </c>
      <c r="J15" s="119"/>
      <c r="K15" s="120"/>
      <c r="L15" s="86"/>
      <c r="M15" s="86"/>
      <c r="N15" s="93"/>
      <c r="O15" s="87"/>
      <c r="P15" s="87"/>
      <c r="Q15" s="87"/>
    </row>
    <row r="16" spans="1:17" ht="18" customHeight="1" x14ac:dyDescent="0.2">
      <c r="A16" s="114" t="str">
        <f>'Vigia DIU Arm - FRISO'!F16</f>
        <v>VIGILANTE ARMADO</v>
      </c>
      <c r="B16" s="121" t="str">
        <f>'Vigia DIU Arm - FRISO'!F20</f>
        <v>12 HS DIURNO</v>
      </c>
      <c r="C16" s="121" t="str">
        <f>'Vigia DIU Arm - FRISO'!F7</f>
        <v>SOROCABA/SP (FRISO)</v>
      </c>
      <c r="D16" s="115">
        <f>'Vigia DIU Arm - FRISO'!F21</f>
        <v>2</v>
      </c>
      <c r="E16" s="115">
        <f>'Vigia DIU Arm - FRISO'!F22</f>
        <v>1</v>
      </c>
      <c r="F16" s="115">
        <f>E16*D16</f>
        <v>2</v>
      </c>
      <c r="G16" s="116">
        <f ca="1">'Vigia DIU Arm - FRISO'!G136</f>
        <v>0</v>
      </c>
      <c r="H16" s="117">
        <f ca="1">G16*E16</f>
        <v>0</v>
      </c>
      <c r="I16" s="118">
        <f ca="1">H16*12</f>
        <v>0</v>
      </c>
      <c r="J16" s="111"/>
      <c r="K16" s="105"/>
      <c r="L16" s="60"/>
      <c r="M16" s="60"/>
      <c r="O16" s="59"/>
      <c r="P16" s="59"/>
      <c r="Q16" s="59"/>
    </row>
    <row r="17" spans="1:18" ht="18" customHeight="1" x14ac:dyDescent="0.2">
      <c r="A17" s="114" t="str">
        <f>'Vigia NOT Arm - FRISO'!F16</f>
        <v>VIGILANTE ARMADO</v>
      </c>
      <c r="B17" s="121" t="str">
        <f>'Vigia NOT Arm - FRISO'!F20</f>
        <v>12 HORAS NOTURNO</v>
      </c>
      <c r="C17" s="121" t="str">
        <f>'Vigia NOT Arm - FRISO'!F7</f>
        <v>SOROCABA/SP (FRISO)</v>
      </c>
      <c r="D17" s="115">
        <f>'Vigia NOT Arm - FRISO'!F21</f>
        <v>2</v>
      </c>
      <c r="E17" s="115">
        <f>'Vigia NOT Arm - FRISO'!F22</f>
        <v>1</v>
      </c>
      <c r="F17" s="115">
        <f>E17*D17</f>
        <v>2</v>
      </c>
      <c r="G17" s="116">
        <f ca="1">'Vigia NOT Arm - FRISO'!G136</f>
        <v>0</v>
      </c>
      <c r="H17" s="117">
        <f ca="1">G17*E17</f>
        <v>0</v>
      </c>
      <c r="I17" s="118">
        <f ca="1">H17*12</f>
        <v>0</v>
      </c>
      <c r="J17" s="111"/>
      <c r="K17" s="105"/>
      <c r="L17" s="60"/>
      <c r="M17" s="60"/>
      <c r="O17" s="59"/>
      <c r="P17" s="59"/>
      <c r="Q17" s="59"/>
    </row>
    <row r="18" spans="1:18" s="88" customFormat="1" ht="18" customHeight="1" thickBot="1" x14ac:dyDescent="0.25">
      <c r="A18" s="474" t="s">
        <v>279</v>
      </c>
      <c r="B18" s="475"/>
      <c r="C18" s="475"/>
      <c r="D18" s="476"/>
      <c r="E18" s="124">
        <f>SUM(E16:E17)</f>
        <v>2</v>
      </c>
      <c r="F18" s="124">
        <f>SUM(F16:F17)</f>
        <v>4</v>
      </c>
      <c r="G18" s="122"/>
      <c r="H18" s="122">
        <f ca="1">SUM(H16:H17)</f>
        <v>0</v>
      </c>
      <c r="I18" s="123">
        <f ca="1">SUM(I16:I17)</f>
        <v>0</v>
      </c>
      <c r="J18" s="119"/>
      <c r="K18" s="120"/>
      <c r="L18" s="86"/>
      <c r="M18" s="86"/>
      <c r="N18" s="93"/>
      <c r="O18" s="87"/>
      <c r="P18" s="87"/>
      <c r="Q18" s="87"/>
    </row>
    <row r="19" spans="1:18" s="90" customFormat="1" ht="28.5" customHeight="1" thickTop="1" thickBot="1" x14ac:dyDescent="0.25">
      <c r="A19" s="459" t="s">
        <v>162</v>
      </c>
      <c r="B19" s="460"/>
      <c r="C19" s="460"/>
      <c r="D19" s="461"/>
      <c r="E19" s="146">
        <f>SUM(E10,E15,E6,E18)</f>
        <v>15</v>
      </c>
      <c r="F19" s="146">
        <f>SUM(F10,F15,F6,F18)</f>
        <v>28</v>
      </c>
      <c r="G19" s="147"/>
      <c r="H19" s="147">
        <f ca="1">SUM(H10,H15,H6,H18)</f>
        <v>0</v>
      </c>
      <c r="I19" s="148">
        <f ca="1">H19*12</f>
        <v>0</v>
      </c>
      <c r="J19" s="106">
        <f ca="1">SUM(I10,I15,I6,I18)</f>
        <v>0</v>
      </c>
      <c r="K19" s="106"/>
      <c r="L19" s="95"/>
      <c r="M19" s="95"/>
      <c r="N19" s="94"/>
      <c r="O19" s="89"/>
      <c r="P19" s="89"/>
      <c r="R19" s="89"/>
    </row>
    <row r="20" spans="1:18" x14ac:dyDescent="0.2">
      <c r="E20" s="96" t="s">
        <v>163</v>
      </c>
      <c r="F20" s="96" t="s">
        <v>164</v>
      </c>
    </row>
    <row r="23" spans="1:18" x14ac:dyDescent="0.2">
      <c r="C23" s="57" t="s">
        <v>295</v>
      </c>
      <c r="D23" s="208">
        <f>SUM(E7,E11,E13,E16)</f>
        <v>6</v>
      </c>
    </row>
    <row r="24" spans="1:18" x14ac:dyDescent="0.2">
      <c r="C24" s="57" t="s">
        <v>296</v>
      </c>
      <c r="D24" s="208">
        <f>SUM(E5,E8,E9,E12,E14,E17)</f>
        <v>9</v>
      </c>
    </row>
    <row r="94" spans="6:6" x14ac:dyDescent="0.2">
      <c r="F94" s="57">
        <f>ROUND((1/220)*15.22,4)</f>
        <v>6.9199999999999998E-2</v>
      </c>
    </row>
  </sheetData>
  <mergeCells count="10">
    <mergeCell ref="L3:M3"/>
    <mergeCell ref="A19:D19"/>
    <mergeCell ref="A1:I1"/>
    <mergeCell ref="A2:I2"/>
    <mergeCell ref="A3:I3"/>
    <mergeCell ref="A4:C4"/>
    <mergeCell ref="A10:D10"/>
    <mergeCell ref="A15:D15"/>
    <mergeCell ref="A6:D6"/>
    <mergeCell ref="A18:D18"/>
  </mergeCells>
  <printOptions horizontalCentered="1" verticalCentered="1"/>
  <pageMargins left="0.39370078740157483" right="0.39370078740157483" top="0.98425196850393704" bottom="0.98425196850393704" header="0.78740157480314965" footer="0.6692913385826772"/>
  <pageSetup paperSize="9" scale="91" orientation="landscape" r:id="rId1"/>
  <headerFooter alignWithMargins="0">
    <oddHeader>&amp;R&amp;9Planilha MODELO</oddHeader>
    <oddFooter>&amp;C&amp;9&amp;A - Pág.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view="pageBreakPreview" topLeftCell="A34" zoomScaleNormal="100" zoomScaleSheetLayoutView="100" workbookViewId="0">
      <selection activeCell="K42" sqref="K42"/>
    </sheetView>
  </sheetViews>
  <sheetFormatPr defaultRowHeight="12.75" x14ac:dyDescent="0.2"/>
  <cols>
    <col min="1" max="1" width="51.42578125" style="149" customWidth="1"/>
    <col min="2" max="2" width="12.7109375" style="149" customWidth="1"/>
    <col min="3" max="3" width="10.7109375" style="149" customWidth="1"/>
    <col min="4" max="11" width="11.5703125" style="149" customWidth="1"/>
    <col min="12" max="248" width="9.140625" style="149"/>
    <col min="249" max="249" width="13.5703125" style="149" customWidth="1"/>
    <col min="250" max="250" width="12.85546875" style="149" customWidth="1"/>
    <col min="251" max="251" width="15" style="149" customWidth="1"/>
    <col min="252" max="253" width="13.42578125" style="149" customWidth="1"/>
    <col min="254" max="504" width="9.140625" style="149"/>
    <col min="505" max="505" width="13.5703125" style="149" customWidth="1"/>
    <col min="506" max="506" width="12.85546875" style="149" customWidth="1"/>
    <col min="507" max="507" width="15" style="149" customWidth="1"/>
    <col min="508" max="509" width="13.42578125" style="149" customWidth="1"/>
    <col min="510" max="760" width="9.140625" style="149"/>
    <col min="761" max="761" width="13.5703125" style="149" customWidth="1"/>
    <col min="762" max="762" width="12.85546875" style="149" customWidth="1"/>
    <col min="763" max="763" width="15" style="149" customWidth="1"/>
    <col min="764" max="765" width="13.42578125" style="149" customWidth="1"/>
    <col min="766" max="1016" width="9.140625" style="149"/>
    <col min="1017" max="1017" width="13.5703125" style="149" customWidth="1"/>
    <col min="1018" max="1018" width="12.85546875" style="149" customWidth="1"/>
    <col min="1019" max="1019" width="15" style="149" customWidth="1"/>
    <col min="1020" max="1021" width="13.42578125" style="149" customWidth="1"/>
    <col min="1022" max="1272" width="9.140625" style="149"/>
    <col min="1273" max="1273" width="13.5703125" style="149" customWidth="1"/>
    <col min="1274" max="1274" width="12.85546875" style="149" customWidth="1"/>
    <col min="1275" max="1275" width="15" style="149" customWidth="1"/>
    <col min="1276" max="1277" width="13.42578125" style="149" customWidth="1"/>
    <col min="1278" max="1528" width="9.140625" style="149"/>
    <col min="1529" max="1529" width="13.5703125" style="149" customWidth="1"/>
    <col min="1530" max="1530" width="12.85546875" style="149" customWidth="1"/>
    <col min="1531" max="1531" width="15" style="149" customWidth="1"/>
    <col min="1532" max="1533" width="13.42578125" style="149" customWidth="1"/>
    <col min="1534" max="1784" width="9.140625" style="149"/>
    <col min="1785" max="1785" width="13.5703125" style="149" customWidth="1"/>
    <col min="1786" max="1786" width="12.85546875" style="149" customWidth="1"/>
    <col min="1787" max="1787" width="15" style="149" customWidth="1"/>
    <col min="1788" max="1789" width="13.42578125" style="149" customWidth="1"/>
    <col min="1790" max="2040" width="9.140625" style="149"/>
    <col min="2041" max="2041" width="13.5703125" style="149" customWidth="1"/>
    <col min="2042" max="2042" width="12.85546875" style="149" customWidth="1"/>
    <col min="2043" max="2043" width="15" style="149" customWidth="1"/>
    <col min="2044" max="2045" width="13.42578125" style="149" customWidth="1"/>
    <col min="2046" max="2296" width="9.140625" style="149"/>
    <col min="2297" max="2297" width="13.5703125" style="149" customWidth="1"/>
    <col min="2298" max="2298" width="12.85546875" style="149" customWidth="1"/>
    <col min="2299" max="2299" width="15" style="149" customWidth="1"/>
    <col min="2300" max="2301" width="13.42578125" style="149" customWidth="1"/>
    <col min="2302" max="2552" width="9.140625" style="149"/>
    <col min="2553" max="2553" width="13.5703125" style="149" customWidth="1"/>
    <col min="2554" max="2554" width="12.85546875" style="149" customWidth="1"/>
    <col min="2555" max="2555" width="15" style="149" customWidth="1"/>
    <col min="2556" max="2557" width="13.42578125" style="149" customWidth="1"/>
    <col min="2558" max="2808" width="9.140625" style="149"/>
    <col min="2809" max="2809" width="13.5703125" style="149" customWidth="1"/>
    <col min="2810" max="2810" width="12.85546875" style="149" customWidth="1"/>
    <col min="2811" max="2811" width="15" style="149" customWidth="1"/>
    <col min="2812" max="2813" width="13.42578125" style="149" customWidth="1"/>
    <col min="2814" max="3064" width="9.140625" style="149"/>
    <col min="3065" max="3065" width="13.5703125" style="149" customWidth="1"/>
    <col min="3066" max="3066" width="12.85546875" style="149" customWidth="1"/>
    <col min="3067" max="3067" width="15" style="149" customWidth="1"/>
    <col min="3068" max="3069" width="13.42578125" style="149" customWidth="1"/>
    <col min="3070" max="3320" width="9.140625" style="149"/>
    <col min="3321" max="3321" width="13.5703125" style="149" customWidth="1"/>
    <col min="3322" max="3322" width="12.85546875" style="149" customWidth="1"/>
    <col min="3323" max="3323" width="15" style="149" customWidth="1"/>
    <col min="3324" max="3325" width="13.42578125" style="149" customWidth="1"/>
    <col min="3326" max="3576" width="9.140625" style="149"/>
    <col min="3577" max="3577" width="13.5703125" style="149" customWidth="1"/>
    <col min="3578" max="3578" width="12.85546875" style="149" customWidth="1"/>
    <col min="3579" max="3579" width="15" style="149" customWidth="1"/>
    <col min="3580" max="3581" width="13.42578125" style="149" customWidth="1"/>
    <col min="3582" max="3832" width="9.140625" style="149"/>
    <col min="3833" max="3833" width="13.5703125" style="149" customWidth="1"/>
    <col min="3834" max="3834" width="12.85546875" style="149" customWidth="1"/>
    <col min="3835" max="3835" width="15" style="149" customWidth="1"/>
    <col min="3836" max="3837" width="13.42578125" style="149" customWidth="1"/>
    <col min="3838" max="4088" width="9.140625" style="149"/>
    <col min="4089" max="4089" width="13.5703125" style="149" customWidth="1"/>
    <col min="4090" max="4090" width="12.85546875" style="149" customWidth="1"/>
    <col min="4091" max="4091" width="15" style="149" customWidth="1"/>
    <col min="4092" max="4093" width="13.42578125" style="149" customWidth="1"/>
    <col min="4094" max="4344" width="9.140625" style="149"/>
    <col min="4345" max="4345" width="13.5703125" style="149" customWidth="1"/>
    <col min="4346" max="4346" width="12.85546875" style="149" customWidth="1"/>
    <col min="4347" max="4347" width="15" style="149" customWidth="1"/>
    <col min="4348" max="4349" width="13.42578125" style="149" customWidth="1"/>
    <col min="4350" max="4600" width="9.140625" style="149"/>
    <col min="4601" max="4601" width="13.5703125" style="149" customWidth="1"/>
    <col min="4602" max="4602" width="12.85546875" style="149" customWidth="1"/>
    <col min="4603" max="4603" width="15" style="149" customWidth="1"/>
    <col min="4604" max="4605" width="13.42578125" style="149" customWidth="1"/>
    <col min="4606" max="4856" width="9.140625" style="149"/>
    <col min="4857" max="4857" width="13.5703125" style="149" customWidth="1"/>
    <col min="4858" max="4858" width="12.85546875" style="149" customWidth="1"/>
    <col min="4859" max="4859" width="15" style="149" customWidth="1"/>
    <col min="4860" max="4861" width="13.42578125" style="149" customWidth="1"/>
    <col min="4862" max="5112" width="9.140625" style="149"/>
    <col min="5113" max="5113" width="13.5703125" style="149" customWidth="1"/>
    <col min="5114" max="5114" width="12.85546875" style="149" customWidth="1"/>
    <col min="5115" max="5115" width="15" style="149" customWidth="1"/>
    <col min="5116" max="5117" width="13.42578125" style="149" customWidth="1"/>
    <col min="5118" max="5368" width="9.140625" style="149"/>
    <col min="5369" max="5369" width="13.5703125" style="149" customWidth="1"/>
    <col min="5370" max="5370" width="12.85546875" style="149" customWidth="1"/>
    <col min="5371" max="5371" width="15" style="149" customWidth="1"/>
    <col min="5372" max="5373" width="13.42578125" style="149" customWidth="1"/>
    <col min="5374" max="5624" width="9.140625" style="149"/>
    <col min="5625" max="5625" width="13.5703125" style="149" customWidth="1"/>
    <col min="5626" max="5626" width="12.85546875" style="149" customWidth="1"/>
    <col min="5627" max="5627" width="15" style="149" customWidth="1"/>
    <col min="5628" max="5629" width="13.42578125" style="149" customWidth="1"/>
    <col min="5630" max="5880" width="9.140625" style="149"/>
    <col min="5881" max="5881" width="13.5703125" style="149" customWidth="1"/>
    <col min="5882" max="5882" width="12.85546875" style="149" customWidth="1"/>
    <col min="5883" max="5883" width="15" style="149" customWidth="1"/>
    <col min="5884" max="5885" width="13.42578125" style="149" customWidth="1"/>
    <col min="5886" max="6136" width="9.140625" style="149"/>
    <col min="6137" max="6137" width="13.5703125" style="149" customWidth="1"/>
    <col min="6138" max="6138" width="12.85546875" style="149" customWidth="1"/>
    <col min="6139" max="6139" width="15" style="149" customWidth="1"/>
    <col min="6140" max="6141" width="13.42578125" style="149" customWidth="1"/>
    <col min="6142" max="6392" width="9.140625" style="149"/>
    <col min="6393" max="6393" width="13.5703125" style="149" customWidth="1"/>
    <col min="6394" max="6394" width="12.85546875" style="149" customWidth="1"/>
    <col min="6395" max="6395" width="15" style="149" customWidth="1"/>
    <col min="6396" max="6397" width="13.42578125" style="149" customWidth="1"/>
    <col min="6398" max="6648" width="9.140625" style="149"/>
    <col min="6649" max="6649" width="13.5703125" style="149" customWidth="1"/>
    <col min="6650" max="6650" width="12.85546875" style="149" customWidth="1"/>
    <col min="6651" max="6651" width="15" style="149" customWidth="1"/>
    <col min="6652" max="6653" width="13.42578125" style="149" customWidth="1"/>
    <col min="6654" max="6904" width="9.140625" style="149"/>
    <col min="6905" max="6905" width="13.5703125" style="149" customWidth="1"/>
    <col min="6906" max="6906" width="12.85546875" style="149" customWidth="1"/>
    <col min="6907" max="6907" width="15" style="149" customWidth="1"/>
    <col min="6908" max="6909" width="13.42578125" style="149" customWidth="1"/>
    <col min="6910" max="7160" width="9.140625" style="149"/>
    <col min="7161" max="7161" width="13.5703125" style="149" customWidth="1"/>
    <col min="7162" max="7162" width="12.85546875" style="149" customWidth="1"/>
    <col min="7163" max="7163" width="15" style="149" customWidth="1"/>
    <col min="7164" max="7165" width="13.42578125" style="149" customWidth="1"/>
    <col min="7166" max="7416" width="9.140625" style="149"/>
    <col min="7417" max="7417" width="13.5703125" style="149" customWidth="1"/>
    <col min="7418" max="7418" width="12.85546875" style="149" customWidth="1"/>
    <col min="7419" max="7419" width="15" style="149" customWidth="1"/>
    <col min="7420" max="7421" width="13.42578125" style="149" customWidth="1"/>
    <col min="7422" max="7672" width="9.140625" style="149"/>
    <col min="7673" max="7673" width="13.5703125" style="149" customWidth="1"/>
    <col min="7674" max="7674" width="12.85546875" style="149" customWidth="1"/>
    <col min="7675" max="7675" width="15" style="149" customWidth="1"/>
    <col min="7676" max="7677" width="13.42578125" style="149" customWidth="1"/>
    <col min="7678" max="7928" width="9.140625" style="149"/>
    <col min="7929" max="7929" width="13.5703125" style="149" customWidth="1"/>
    <col min="7930" max="7930" width="12.85546875" style="149" customWidth="1"/>
    <col min="7931" max="7931" width="15" style="149" customWidth="1"/>
    <col min="7932" max="7933" width="13.42578125" style="149" customWidth="1"/>
    <col min="7934" max="8184" width="9.140625" style="149"/>
    <col min="8185" max="8185" width="13.5703125" style="149" customWidth="1"/>
    <col min="8186" max="8186" width="12.85546875" style="149" customWidth="1"/>
    <col min="8187" max="8187" width="15" style="149" customWidth="1"/>
    <col min="8188" max="8189" width="13.42578125" style="149" customWidth="1"/>
    <col min="8190" max="8440" width="9.140625" style="149"/>
    <col min="8441" max="8441" width="13.5703125" style="149" customWidth="1"/>
    <col min="8442" max="8442" width="12.85546875" style="149" customWidth="1"/>
    <col min="8443" max="8443" width="15" style="149" customWidth="1"/>
    <col min="8444" max="8445" width="13.42578125" style="149" customWidth="1"/>
    <col min="8446" max="8696" width="9.140625" style="149"/>
    <col min="8697" max="8697" width="13.5703125" style="149" customWidth="1"/>
    <col min="8698" max="8698" width="12.85546875" style="149" customWidth="1"/>
    <col min="8699" max="8699" width="15" style="149" customWidth="1"/>
    <col min="8700" max="8701" width="13.42578125" style="149" customWidth="1"/>
    <col min="8702" max="8952" width="9.140625" style="149"/>
    <col min="8953" max="8953" width="13.5703125" style="149" customWidth="1"/>
    <col min="8954" max="8954" width="12.85546875" style="149" customWidth="1"/>
    <col min="8955" max="8955" width="15" style="149" customWidth="1"/>
    <col min="8956" max="8957" width="13.42578125" style="149" customWidth="1"/>
    <col min="8958" max="9208" width="9.140625" style="149"/>
    <col min="9209" max="9209" width="13.5703125" style="149" customWidth="1"/>
    <col min="9210" max="9210" width="12.85546875" style="149" customWidth="1"/>
    <col min="9211" max="9211" width="15" style="149" customWidth="1"/>
    <col min="9212" max="9213" width="13.42578125" style="149" customWidth="1"/>
    <col min="9214" max="9464" width="9.140625" style="149"/>
    <col min="9465" max="9465" width="13.5703125" style="149" customWidth="1"/>
    <col min="9466" max="9466" width="12.85546875" style="149" customWidth="1"/>
    <col min="9467" max="9467" width="15" style="149" customWidth="1"/>
    <col min="9468" max="9469" width="13.42578125" style="149" customWidth="1"/>
    <col min="9470" max="9720" width="9.140625" style="149"/>
    <col min="9721" max="9721" width="13.5703125" style="149" customWidth="1"/>
    <col min="9722" max="9722" width="12.85546875" style="149" customWidth="1"/>
    <col min="9723" max="9723" width="15" style="149" customWidth="1"/>
    <col min="9724" max="9725" width="13.42578125" style="149" customWidth="1"/>
    <col min="9726" max="9976" width="9.140625" style="149"/>
    <col min="9977" max="9977" width="13.5703125" style="149" customWidth="1"/>
    <col min="9978" max="9978" width="12.85546875" style="149" customWidth="1"/>
    <col min="9979" max="9979" width="15" style="149" customWidth="1"/>
    <col min="9980" max="9981" width="13.42578125" style="149" customWidth="1"/>
    <col min="9982" max="10232" width="9.140625" style="149"/>
    <col min="10233" max="10233" width="13.5703125" style="149" customWidth="1"/>
    <col min="10234" max="10234" width="12.85546875" style="149" customWidth="1"/>
    <col min="10235" max="10235" width="15" style="149" customWidth="1"/>
    <col min="10236" max="10237" width="13.42578125" style="149" customWidth="1"/>
    <col min="10238" max="10488" width="9.140625" style="149"/>
    <col min="10489" max="10489" width="13.5703125" style="149" customWidth="1"/>
    <col min="10490" max="10490" width="12.85546875" style="149" customWidth="1"/>
    <col min="10491" max="10491" width="15" style="149" customWidth="1"/>
    <col min="10492" max="10493" width="13.42578125" style="149" customWidth="1"/>
    <col min="10494" max="10744" width="9.140625" style="149"/>
    <col min="10745" max="10745" width="13.5703125" style="149" customWidth="1"/>
    <col min="10746" max="10746" width="12.85546875" style="149" customWidth="1"/>
    <col min="10747" max="10747" width="15" style="149" customWidth="1"/>
    <col min="10748" max="10749" width="13.42578125" style="149" customWidth="1"/>
    <col min="10750" max="11000" width="9.140625" style="149"/>
    <col min="11001" max="11001" width="13.5703125" style="149" customWidth="1"/>
    <col min="11002" max="11002" width="12.85546875" style="149" customWidth="1"/>
    <col min="11003" max="11003" width="15" style="149" customWidth="1"/>
    <col min="11004" max="11005" width="13.42578125" style="149" customWidth="1"/>
    <col min="11006" max="11256" width="9.140625" style="149"/>
    <col min="11257" max="11257" width="13.5703125" style="149" customWidth="1"/>
    <col min="11258" max="11258" width="12.85546875" style="149" customWidth="1"/>
    <col min="11259" max="11259" width="15" style="149" customWidth="1"/>
    <col min="11260" max="11261" width="13.42578125" style="149" customWidth="1"/>
    <col min="11262" max="11512" width="9.140625" style="149"/>
    <col min="11513" max="11513" width="13.5703125" style="149" customWidth="1"/>
    <col min="11514" max="11514" width="12.85546875" style="149" customWidth="1"/>
    <col min="11515" max="11515" width="15" style="149" customWidth="1"/>
    <col min="11516" max="11517" width="13.42578125" style="149" customWidth="1"/>
    <col min="11518" max="11768" width="9.140625" style="149"/>
    <col min="11769" max="11769" width="13.5703125" style="149" customWidth="1"/>
    <col min="11770" max="11770" width="12.85546875" style="149" customWidth="1"/>
    <col min="11771" max="11771" width="15" style="149" customWidth="1"/>
    <col min="11772" max="11773" width="13.42578125" style="149" customWidth="1"/>
    <col min="11774" max="12024" width="9.140625" style="149"/>
    <col min="12025" max="12025" width="13.5703125" style="149" customWidth="1"/>
    <col min="12026" max="12026" width="12.85546875" style="149" customWidth="1"/>
    <col min="12027" max="12027" width="15" style="149" customWidth="1"/>
    <col min="12028" max="12029" width="13.42578125" style="149" customWidth="1"/>
    <col min="12030" max="12280" width="9.140625" style="149"/>
    <col min="12281" max="12281" width="13.5703125" style="149" customWidth="1"/>
    <col min="12282" max="12282" width="12.85546875" style="149" customWidth="1"/>
    <col min="12283" max="12283" width="15" style="149" customWidth="1"/>
    <col min="12284" max="12285" width="13.42578125" style="149" customWidth="1"/>
    <col min="12286" max="12536" width="9.140625" style="149"/>
    <col min="12537" max="12537" width="13.5703125" style="149" customWidth="1"/>
    <col min="12538" max="12538" width="12.85546875" style="149" customWidth="1"/>
    <col min="12539" max="12539" width="15" style="149" customWidth="1"/>
    <col min="12540" max="12541" width="13.42578125" style="149" customWidth="1"/>
    <col min="12542" max="12792" width="9.140625" style="149"/>
    <col min="12793" max="12793" width="13.5703125" style="149" customWidth="1"/>
    <col min="12794" max="12794" width="12.85546875" style="149" customWidth="1"/>
    <col min="12795" max="12795" width="15" style="149" customWidth="1"/>
    <col min="12796" max="12797" width="13.42578125" style="149" customWidth="1"/>
    <col min="12798" max="13048" width="9.140625" style="149"/>
    <col min="13049" max="13049" width="13.5703125" style="149" customWidth="1"/>
    <col min="13050" max="13050" width="12.85546875" style="149" customWidth="1"/>
    <col min="13051" max="13051" width="15" style="149" customWidth="1"/>
    <col min="13052" max="13053" width="13.42578125" style="149" customWidth="1"/>
    <col min="13054" max="13304" width="9.140625" style="149"/>
    <col min="13305" max="13305" width="13.5703125" style="149" customWidth="1"/>
    <col min="13306" max="13306" width="12.85546875" style="149" customWidth="1"/>
    <col min="13307" max="13307" width="15" style="149" customWidth="1"/>
    <col min="13308" max="13309" width="13.42578125" style="149" customWidth="1"/>
    <col min="13310" max="13560" width="9.140625" style="149"/>
    <col min="13561" max="13561" width="13.5703125" style="149" customWidth="1"/>
    <col min="13562" max="13562" width="12.85546875" style="149" customWidth="1"/>
    <col min="13563" max="13563" width="15" style="149" customWidth="1"/>
    <col min="13564" max="13565" width="13.42578125" style="149" customWidth="1"/>
    <col min="13566" max="13816" width="9.140625" style="149"/>
    <col min="13817" max="13817" width="13.5703125" style="149" customWidth="1"/>
    <col min="13818" max="13818" width="12.85546875" style="149" customWidth="1"/>
    <col min="13819" max="13819" width="15" style="149" customWidth="1"/>
    <col min="13820" max="13821" width="13.42578125" style="149" customWidth="1"/>
    <col min="13822" max="14072" width="9.140625" style="149"/>
    <col min="14073" max="14073" width="13.5703125" style="149" customWidth="1"/>
    <col min="14074" max="14074" width="12.85546875" style="149" customWidth="1"/>
    <col min="14075" max="14075" width="15" style="149" customWidth="1"/>
    <col min="14076" max="14077" width="13.42578125" style="149" customWidth="1"/>
    <col min="14078" max="14328" width="9.140625" style="149"/>
    <col min="14329" max="14329" width="13.5703125" style="149" customWidth="1"/>
    <col min="14330" max="14330" width="12.85546875" style="149" customWidth="1"/>
    <col min="14331" max="14331" width="15" style="149" customWidth="1"/>
    <col min="14332" max="14333" width="13.42578125" style="149" customWidth="1"/>
    <col min="14334" max="14584" width="9.140625" style="149"/>
    <col min="14585" max="14585" width="13.5703125" style="149" customWidth="1"/>
    <col min="14586" max="14586" width="12.85546875" style="149" customWidth="1"/>
    <col min="14587" max="14587" width="15" style="149" customWidth="1"/>
    <col min="14588" max="14589" width="13.42578125" style="149" customWidth="1"/>
    <col min="14590" max="14840" width="9.140625" style="149"/>
    <col min="14841" max="14841" width="13.5703125" style="149" customWidth="1"/>
    <col min="14842" max="14842" width="12.85546875" style="149" customWidth="1"/>
    <col min="14843" max="14843" width="15" style="149" customWidth="1"/>
    <col min="14844" max="14845" width="13.42578125" style="149" customWidth="1"/>
    <col min="14846" max="15096" width="9.140625" style="149"/>
    <col min="15097" max="15097" width="13.5703125" style="149" customWidth="1"/>
    <col min="15098" max="15098" width="12.85546875" style="149" customWidth="1"/>
    <col min="15099" max="15099" width="15" style="149" customWidth="1"/>
    <col min="15100" max="15101" width="13.42578125" style="149" customWidth="1"/>
    <col min="15102" max="15352" width="9.140625" style="149"/>
    <col min="15353" max="15353" width="13.5703125" style="149" customWidth="1"/>
    <col min="15354" max="15354" width="12.85546875" style="149" customWidth="1"/>
    <col min="15355" max="15355" width="15" style="149" customWidth="1"/>
    <col min="15356" max="15357" width="13.42578125" style="149" customWidth="1"/>
    <col min="15358" max="15608" width="9.140625" style="149"/>
    <col min="15609" max="15609" width="13.5703125" style="149" customWidth="1"/>
    <col min="15610" max="15610" width="12.85546875" style="149" customWidth="1"/>
    <col min="15611" max="15611" width="15" style="149" customWidth="1"/>
    <col min="15612" max="15613" width="13.42578125" style="149" customWidth="1"/>
    <col min="15614" max="15864" width="9.140625" style="149"/>
    <col min="15865" max="15865" width="13.5703125" style="149" customWidth="1"/>
    <col min="15866" max="15866" width="12.85546875" style="149" customWidth="1"/>
    <col min="15867" max="15867" width="15" style="149" customWidth="1"/>
    <col min="15868" max="15869" width="13.42578125" style="149" customWidth="1"/>
    <col min="15870" max="16120" width="9.140625" style="149"/>
    <col min="16121" max="16121" width="13.5703125" style="149" customWidth="1"/>
    <col min="16122" max="16122" width="12.85546875" style="149" customWidth="1"/>
    <col min="16123" max="16123" width="15" style="149" customWidth="1"/>
    <col min="16124" max="16125" width="13.42578125" style="149" customWidth="1"/>
    <col min="16126" max="16384" width="9.140625" style="149"/>
  </cols>
  <sheetData>
    <row r="1" spans="1:11" ht="16.5" x14ac:dyDescent="0.2">
      <c r="A1" s="271" t="s">
        <v>262</v>
      </c>
      <c r="B1" s="272"/>
      <c r="C1" s="272"/>
      <c r="D1" s="272"/>
      <c r="E1" s="272"/>
      <c r="F1" s="272"/>
      <c r="G1" s="272"/>
      <c r="H1" s="272"/>
      <c r="I1" s="272"/>
      <c r="J1" s="272"/>
      <c r="K1" s="273"/>
    </row>
    <row r="2" spans="1:11" s="150" customFormat="1" x14ac:dyDescent="0.2">
      <c r="A2" s="274" t="s">
        <v>214</v>
      </c>
      <c r="B2" s="275"/>
      <c r="C2" s="275"/>
      <c r="D2" s="275"/>
      <c r="E2" s="275"/>
      <c r="F2" s="275"/>
      <c r="G2" s="275"/>
      <c r="H2" s="275"/>
      <c r="I2" s="275"/>
      <c r="J2" s="275"/>
      <c r="K2" s="276"/>
    </row>
    <row r="3" spans="1:11" s="150" customFormat="1" ht="12.75" customHeight="1" thickBot="1" x14ac:dyDescent="0.25">
      <c r="A3" s="277" t="s">
        <v>220</v>
      </c>
      <c r="B3" s="278"/>
      <c r="C3" s="278"/>
      <c r="D3" s="278"/>
      <c r="E3" s="278"/>
      <c r="F3" s="278"/>
      <c r="G3" s="278"/>
      <c r="H3" s="278"/>
      <c r="I3" s="278"/>
      <c r="J3" s="278"/>
      <c r="K3" s="279"/>
    </row>
    <row r="4" spans="1:11" s="151" customFormat="1" ht="13.5" x14ac:dyDescent="0.2">
      <c r="A4" s="280" t="s">
        <v>224</v>
      </c>
      <c r="B4" s="282" t="s">
        <v>138</v>
      </c>
      <c r="C4" s="282" t="s">
        <v>139</v>
      </c>
      <c r="D4" s="284" t="s">
        <v>263</v>
      </c>
      <c r="E4" s="285"/>
      <c r="F4" s="284" t="s">
        <v>264</v>
      </c>
      <c r="G4" s="285"/>
      <c r="H4" s="284" t="s">
        <v>265</v>
      </c>
      <c r="I4" s="285"/>
      <c r="J4" s="284" t="s">
        <v>266</v>
      </c>
      <c r="K4" s="286"/>
    </row>
    <row r="5" spans="1:11" s="151" customFormat="1" ht="13.5" x14ac:dyDescent="0.2">
      <c r="A5" s="281"/>
      <c r="B5" s="283"/>
      <c r="C5" s="283"/>
      <c r="D5" s="152" t="s">
        <v>140</v>
      </c>
      <c r="E5" s="152" t="s">
        <v>141</v>
      </c>
      <c r="F5" s="152" t="s">
        <v>140</v>
      </c>
      <c r="G5" s="152" t="s">
        <v>141</v>
      </c>
      <c r="H5" s="152" t="s">
        <v>140</v>
      </c>
      <c r="I5" s="152" t="s">
        <v>141</v>
      </c>
      <c r="J5" s="152" t="s">
        <v>140</v>
      </c>
      <c r="K5" s="153" t="s">
        <v>141</v>
      </c>
    </row>
    <row r="6" spans="1:11" ht="16.5" x14ac:dyDescent="0.2">
      <c r="A6" s="236" t="s">
        <v>253</v>
      </c>
      <c r="B6" s="126">
        <v>30</v>
      </c>
      <c r="C6" s="155">
        <v>0</v>
      </c>
      <c r="D6" s="126">
        <v>2</v>
      </c>
      <c r="E6" s="155">
        <f t="shared" ref="E6:E7" si="0">ROUND((C6*D6)/B6,2)</f>
        <v>0</v>
      </c>
      <c r="F6" s="235">
        <v>6</v>
      </c>
      <c r="G6" s="155">
        <f t="shared" ref="G6:G7" si="1">ROUND((C6*F6)/B6,2)</f>
        <v>0</v>
      </c>
      <c r="H6" s="126">
        <v>16</v>
      </c>
      <c r="I6" s="155">
        <f t="shared" ref="I6:I7" si="2">ROUND((C6*H6)/B6,2)</f>
        <v>0</v>
      </c>
      <c r="J6" s="126">
        <v>4</v>
      </c>
      <c r="K6" s="237">
        <f t="shared" ref="K6:K7" si="3">ROUND((C6*J6)/B6,2)</f>
        <v>0</v>
      </c>
    </row>
    <row r="7" spans="1:11" ht="16.5" x14ac:dyDescent="0.2">
      <c r="A7" s="238" t="s">
        <v>254</v>
      </c>
      <c r="B7" s="126">
        <v>30</v>
      </c>
      <c r="C7" s="155">
        <v>0</v>
      </c>
      <c r="D7" s="126">
        <v>1</v>
      </c>
      <c r="E7" s="155">
        <f t="shared" si="0"/>
        <v>0</v>
      </c>
      <c r="F7" s="235">
        <v>4</v>
      </c>
      <c r="G7" s="155">
        <f t="shared" si="1"/>
        <v>0</v>
      </c>
      <c r="H7" s="126">
        <v>8</v>
      </c>
      <c r="I7" s="155">
        <f t="shared" si="2"/>
        <v>0</v>
      </c>
      <c r="J7" s="126">
        <v>2</v>
      </c>
      <c r="K7" s="237">
        <f t="shared" si="3"/>
        <v>0</v>
      </c>
    </row>
    <row r="8" spans="1:11" ht="16.5" x14ac:dyDescent="0.2">
      <c r="A8" s="236" t="s">
        <v>255</v>
      </c>
      <c r="B8" s="126">
        <v>30</v>
      </c>
      <c r="C8" s="155">
        <v>0</v>
      </c>
      <c r="D8" s="126">
        <v>1</v>
      </c>
      <c r="E8" s="155">
        <f>ROUND((C8*D8)/B8,2)</f>
        <v>0</v>
      </c>
      <c r="F8" s="235">
        <v>4</v>
      </c>
      <c r="G8" s="155">
        <f>ROUND((C8*F8)/B8,2)</f>
        <v>0</v>
      </c>
      <c r="H8" s="126">
        <v>8</v>
      </c>
      <c r="I8" s="155">
        <f>ROUND((C8*H8)/B8,2)</f>
        <v>0</v>
      </c>
      <c r="J8" s="126">
        <v>2</v>
      </c>
      <c r="K8" s="237">
        <f>ROUND((C8*J8)/B8,2)</f>
        <v>0</v>
      </c>
    </row>
    <row r="9" spans="1:11" ht="16.5" x14ac:dyDescent="0.2">
      <c r="A9" s="236" t="s">
        <v>256</v>
      </c>
      <c r="B9" s="126">
        <v>30</v>
      </c>
      <c r="C9" s="155">
        <v>0</v>
      </c>
      <c r="D9" s="126">
        <v>2</v>
      </c>
      <c r="E9" s="155">
        <f t="shared" ref="E9:E21" si="4">ROUND((C9*D9)/B9,2)</f>
        <v>0</v>
      </c>
      <c r="F9" s="235">
        <v>6</v>
      </c>
      <c r="G9" s="155">
        <f t="shared" ref="G9:G21" si="5">ROUND((C9*F9)/B9,2)</f>
        <v>0</v>
      </c>
      <c r="H9" s="126">
        <v>16</v>
      </c>
      <c r="I9" s="155">
        <f t="shared" ref="I9:I21" si="6">ROUND((C9*H9)/B9,2)</f>
        <v>0</v>
      </c>
      <c r="J9" s="126">
        <v>4</v>
      </c>
      <c r="K9" s="237">
        <f t="shared" ref="K9:K21" si="7">ROUND((C9*J9)/B9,2)</f>
        <v>0</v>
      </c>
    </row>
    <row r="10" spans="1:11" ht="16.5" x14ac:dyDescent="0.2">
      <c r="A10" s="236" t="s">
        <v>225</v>
      </c>
      <c r="B10" s="126">
        <v>30</v>
      </c>
      <c r="C10" s="155">
        <v>0</v>
      </c>
      <c r="D10" s="126">
        <v>4</v>
      </c>
      <c r="E10" s="155">
        <f t="shared" si="4"/>
        <v>0</v>
      </c>
      <c r="F10" s="235">
        <v>4</v>
      </c>
      <c r="G10" s="155">
        <f t="shared" si="5"/>
        <v>0</v>
      </c>
      <c r="H10" s="126">
        <v>10</v>
      </c>
      <c r="I10" s="155">
        <f t="shared" si="6"/>
        <v>0</v>
      </c>
      <c r="J10" s="126">
        <v>0</v>
      </c>
      <c r="K10" s="237">
        <f t="shared" si="7"/>
        <v>0</v>
      </c>
    </row>
    <row r="11" spans="1:11" ht="16.5" x14ac:dyDescent="0.2">
      <c r="A11" s="236" t="s">
        <v>226</v>
      </c>
      <c r="B11" s="126">
        <v>60</v>
      </c>
      <c r="C11" s="155">
        <v>0</v>
      </c>
      <c r="D11" s="126">
        <v>1</v>
      </c>
      <c r="E11" s="155">
        <f t="shared" si="4"/>
        <v>0</v>
      </c>
      <c r="F11" s="235">
        <v>2</v>
      </c>
      <c r="G11" s="155">
        <f t="shared" si="5"/>
        <v>0</v>
      </c>
      <c r="H11" s="126">
        <v>2</v>
      </c>
      <c r="I11" s="155">
        <f t="shared" si="6"/>
        <v>0</v>
      </c>
      <c r="J11" s="126">
        <v>1</v>
      </c>
      <c r="K11" s="237">
        <f t="shared" si="7"/>
        <v>0</v>
      </c>
    </row>
    <row r="12" spans="1:11" ht="16.5" x14ac:dyDescent="0.2">
      <c r="A12" s="236" t="s">
        <v>227</v>
      </c>
      <c r="B12" s="126">
        <v>60</v>
      </c>
      <c r="C12" s="155">
        <v>0</v>
      </c>
      <c r="D12" s="126">
        <v>1</v>
      </c>
      <c r="E12" s="155">
        <f t="shared" si="4"/>
        <v>0</v>
      </c>
      <c r="F12" s="235">
        <v>1</v>
      </c>
      <c r="G12" s="155">
        <f t="shared" si="5"/>
        <v>0</v>
      </c>
      <c r="H12" s="126">
        <v>2</v>
      </c>
      <c r="I12" s="155">
        <f t="shared" si="6"/>
        <v>0</v>
      </c>
      <c r="J12" s="126">
        <v>0</v>
      </c>
      <c r="K12" s="237">
        <f t="shared" si="7"/>
        <v>0</v>
      </c>
    </row>
    <row r="13" spans="1:11" ht="16.5" x14ac:dyDescent="0.2">
      <c r="A13" s="236" t="s">
        <v>228</v>
      </c>
      <c r="B13" s="126">
        <v>60</v>
      </c>
      <c r="C13" s="155">
        <v>0</v>
      </c>
      <c r="D13" s="126">
        <v>3</v>
      </c>
      <c r="E13" s="155">
        <f t="shared" si="4"/>
        <v>0</v>
      </c>
      <c r="F13" s="235">
        <v>6</v>
      </c>
      <c r="G13" s="155">
        <f t="shared" si="5"/>
        <v>0</v>
      </c>
      <c r="H13" s="126">
        <v>12</v>
      </c>
      <c r="I13" s="155">
        <f t="shared" si="6"/>
        <v>0</v>
      </c>
      <c r="J13" s="126">
        <v>0</v>
      </c>
      <c r="K13" s="237">
        <f t="shared" si="7"/>
        <v>0</v>
      </c>
    </row>
    <row r="14" spans="1:11" ht="16.5" x14ac:dyDescent="0.2">
      <c r="A14" s="236" t="s">
        <v>229</v>
      </c>
      <c r="B14" s="126">
        <v>36</v>
      </c>
      <c r="C14" s="155">
        <v>0</v>
      </c>
      <c r="D14" s="126">
        <v>1</v>
      </c>
      <c r="E14" s="155">
        <f t="shared" si="4"/>
        <v>0</v>
      </c>
      <c r="F14" s="235">
        <v>1</v>
      </c>
      <c r="G14" s="155">
        <f t="shared" si="5"/>
        <v>0</v>
      </c>
      <c r="H14" s="126">
        <v>3</v>
      </c>
      <c r="I14" s="155">
        <f t="shared" si="6"/>
        <v>0</v>
      </c>
      <c r="J14" s="126">
        <v>1</v>
      </c>
      <c r="K14" s="237">
        <f t="shared" si="7"/>
        <v>0</v>
      </c>
    </row>
    <row r="15" spans="1:11" ht="16.5" x14ac:dyDescent="0.2">
      <c r="A15" s="236" t="s">
        <v>230</v>
      </c>
      <c r="B15" s="126">
        <v>6</v>
      </c>
      <c r="C15" s="155">
        <v>0</v>
      </c>
      <c r="D15" s="126">
        <v>2</v>
      </c>
      <c r="E15" s="155">
        <f t="shared" si="4"/>
        <v>0</v>
      </c>
      <c r="F15" s="235">
        <v>2</v>
      </c>
      <c r="G15" s="155">
        <f t="shared" si="5"/>
        <v>0</v>
      </c>
      <c r="H15" s="126">
        <v>3</v>
      </c>
      <c r="I15" s="155">
        <f t="shared" si="6"/>
        <v>0</v>
      </c>
      <c r="J15" s="126">
        <v>2</v>
      </c>
      <c r="K15" s="237">
        <f t="shared" si="7"/>
        <v>0</v>
      </c>
    </row>
    <row r="16" spans="1:11" ht="16.5" x14ac:dyDescent="0.2">
      <c r="A16" s="236" t="s">
        <v>231</v>
      </c>
      <c r="B16" s="126">
        <v>1</v>
      </c>
      <c r="C16" s="155">
        <v>0</v>
      </c>
      <c r="D16" s="126">
        <v>2</v>
      </c>
      <c r="E16" s="155">
        <f t="shared" si="4"/>
        <v>0</v>
      </c>
      <c r="F16" s="235">
        <v>2</v>
      </c>
      <c r="G16" s="155">
        <f t="shared" si="5"/>
        <v>0</v>
      </c>
      <c r="H16" s="126">
        <v>4</v>
      </c>
      <c r="I16" s="155">
        <f t="shared" si="6"/>
        <v>0</v>
      </c>
      <c r="J16" s="126">
        <v>1</v>
      </c>
      <c r="K16" s="237">
        <f t="shared" si="7"/>
        <v>0</v>
      </c>
    </row>
    <row r="17" spans="1:11" ht="16.5" x14ac:dyDescent="0.2">
      <c r="A17" s="236" t="s">
        <v>174</v>
      </c>
      <c r="B17" s="126">
        <v>6</v>
      </c>
      <c r="C17" s="155">
        <v>0</v>
      </c>
      <c r="D17" s="126">
        <v>1</v>
      </c>
      <c r="E17" s="155">
        <f t="shared" si="4"/>
        <v>0</v>
      </c>
      <c r="F17" s="235">
        <v>1</v>
      </c>
      <c r="G17" s="155">
        <f t="shared" si="5"/>
        <v>0</v>
      </c>
      <c r="H17" s="126">
        <v>4</v>
      </c>
      <c r="I17" s="155">
        <f t="shared" si="6"/>
        <v>0</v>
      </c>
      <c r="J17" s="126">
        <v>1</v>
      </c>
      <c r="K17" s="237">
        <f t="shared" si="7"/>
        <v>0</v>
      </c>
    </row>
    <row r="18" spans="1:11" ht="16.5" x14ac:dyDescent="0.2">
      <c r="A18" s="236" t="s">
        <v>232</v>
      </c>
      <c r="B18" s="126">
        <v>6</v>
      </c>
      <c r="C18" s="155">
        <v>0</v>
      </c>
      <c r="D18" s="126">
        <v>4</v>
      </c>
      <c r="E18" s="155">
        <f t="shared" si="4"/>
        <v>0</v>
      </c>
      <c r="F18" s="235">
        <v>4</v>
      </c>
      <c r="G18" s="155">
        <f t="shared" si="5"/>
        <v>0</v>
      </c>
      <c r="H18" s="126">
        <v>18</v>
      </c>
      <c r="I18" s="155">
        <f t="shared" si="6"/>
        <v>0</v>
      </c>
      <c r="J18" s="126">
        <v>0</v>
      </c>
      <c r="K18" s="237">
        <f t="shared" si="7"/>
        <v>0</v>
      </c>
    </row>
    <row r="19" spans="1:11" ht="16.5" x14ac:dyDescent="0.2">
      <c r="A19" s="236" t="s">
        <v>233</v>
      </c>
      <c r="B19" s="126">
        <v>1</v>
      </c>
      <c r="C19" s="155">
        <v>0</v>
      </c>
      <c r="D19" s="126">
        <v>1</v>
      </c>
      <c r="E19" s="155">
        <f t="shared" si="4"/>
        <v>0</v>
      </c>
      <c r="F19" s="235">
        <v>1</v>
      </c>
      <c r="G19" s="155">
        <f t="shared" si="5"/>
        <v>0</v>
      </c>
      <c r="H19" s="126">
        <v>10</v>
      </c>
      <c r="I19" s="155">
        <f t="shared" si="6"/>
        <v>0</v>
      </c>
      <c r="J19" s="126">
        <v>0</v>
      </c>
      <c r="K19" s="237">
        <f t="shared" si="7"/>
        <v>0</v>
      </c>
    </row>
    <row r="20" spans="1:11" ht="16.5" x14ac:dyDescent="0.2">
      <c r="A20" s="236" t="s">
        <v>234</v>
      </c>
      <c r="B20" s="126">
        <v>12</v>
      </c>
      <c r="C20" s="155">
        <v>0</v>
      </c>
      <c r="D20" s="126">
        <v>0</v>
      </c>
      <c r="E20" s="155">
        <f t="shared" si="4"/>
        <v>0</v>
      </c>
      <c r="F20" s="126">
        <v>0</v>
      </c>
      <c r="G20" s="155">
        <f t="shared" si="5"/>
        <v>0</v>
      </c>
      <c r="H20" s="126">
        <v>2</v>
      </c>
      <c r="I20" s="155">
        <f t="shared" si="6"/>
        <v>0</v>
      </c>
      <c r="J20" s="126">
        <v>1</v>
      </c>
      <c r="K20" s="237">
        <f t="shared" si="7"/>
        <v>0</v>
      </c>
    </row>
    <row r="21" spans="1:11" ht="16.5" x14ac:dyDescent="0.2">
      <c r="A21" s="236" t="s">
        <v>252</v>
      </c>
      <c r="B21" s="126">
        <v>24</v>
      </c>
      <c r="C21" s="155">
        <v>0</v>
      </c>
      <c r="D21" s="126">
        <v>0</v>
      </c>
      <c r="E21" s="155">
        <f t="shared" si="4"/>
        <v>0</v>
      </c>
      <c r="F21" s="126">
        <v>0</v>
      </c>
      <c r="G21" s="155">
        <f t="shared" si="5"/>
        <v>0</v>
      </c>
      <c r="H21" s="126">
        <v>1</v>
      </c>
      <c r="I21" s="155">
        <f t="shared" si="6"/>
        <v>0</v>
      </c>
      <c r="J21" s="126">
        <v>0</v>
      </c>
      <c r="K21" s="237">
        <f t="shared" si="7"/>
        <v>0</v>
      </c>
    </row>
    <row r="22" spans="1:11" ht="17.25" thickBot="1" x14ac:dyDescent="0.25">
      <c r="A22" s="287" t="s">
        <v>149</v>
      </c>
      <c r="B22" s="288"/>
      <c r="C22" s="289"/>
      <c r="D22" s="159"/>
      <c r="E22" s="160">
        <f>SUM(E6:E21)</f>
        <v>0</v>
      </c>
      <c r="F22" s="161"/>
      <c r="G22" s="160">
        <f>SUM(G6:G21)</f>
        <v>0</v>
      </c>
      <c r="H22" s="159"/>
      <c r="I22" s="160">
        <f>SUM(I6:I21)</f>
        <v>0</v>
      </c>
      <c r="J22" s="161"/>
      <c r="K22" s="162">
        <f>SUM(K6:K21)</f>
        <v>0</v>
      </c>
    </row>
    <row r="23" spans="1:11" s="166" customFormat="1" ht="17.25" thickBot="1" x14ac:dyDescent="0.25">
      <c r="A23" s="290" t="s">
        <v>150</v>
      </c>
      <c r="B23" s="291"/>
      <c r="C23" s="292"/>
      <c r="D23" s="163"/>
      <c r="E23" s="164">
        <f>E22/'Resumo Geral'!F6</f>
        <v>0</v>
      </c>
      <c r="F23" s="165"/>
      <c r="G23" s="164">
        <f>G22/'Resumo Geral'!F10</f>
        <v>0</v>
      </c>
      <c r="H23" s="163"/>
      <c r="I23" s="164">
        <f>I22/'Resumo Geral'!F15</f>
        <v>0</v>
      </c>
      <c r="J23" s="165"/>
      <c r="K23" s="164">
        <f>K22/'Resumo Geral'!F18</f>
        <v>0</v>
      </c>
    </row>
    <row r="24" spans="1:11" ht="13.5" thickBot="1" x14ac:dyDescent="0.25">
      <c r="A24" s="167"/>
      <c r="K24" s="168"/>
    </row>
    <row r="25" spans="1:11" s="169" customFormat="1" ht="13.5" customHeight="1" x14ac:dyDescent="0.2">
      <c r="A25" s="293" t="s">
        <v>280</v>
      </c>
      <c r="B25" s="295" t="s">
        <v>235</v>
      </c>
      <c r="C25" s="297" t="s">
        <v>250</v>
      </c>
      <c r="D25" s="299" t="s">
        <v>263</v>
      </c>
      <c r="E25" s="300"/>
      <c r="F25" s="299" t="s">
        <v>264</v>
      </c>
      <c r="G25" s="300"/>
      <c r="H25" s="299" t="s">
        <v>265</v>
      </c>
      <c r="I25" s="300"/>
      <c r="J25" s="299" t="s">
        <v>266</v>
      </c>
      <c r="K25" s="301"/>
    </row>
    <row r="26" spans="1:11" s="169" customFormat="1" ht="25.5" customHeight="1" thickBot="1" x14ac:dyDescent="0.25">
      <c r="A26" s="294"/>
      <c r="B26" s="296"/>
      <c r="C26" s="298"/>
      <c r="D26" s="170" t="s">
        <v>140</v>
      </c>
      <c r="E26" s="170" t="s">
        <v>141</v>
      </c>
      <c r="F26" s="170" t="s">
        <v>140</v>
      </c>
      <c r="G26" s="170" t="s">
        <v>141</v>
      </c>
      <c r="H26" s="170" t="s">
        <v>140</v>
      </c>
      <c r="I26" s="170" t="s">
        <v>141</v>
      </c>
      <c r="J26" s="171" t="s">
        <v>140</v>
      </c>
      <c r="K26" s="172" t="s">
        <v>141</v>
      </c>
    </row>
    <row r="27" spans="1:11" s="150" customFormat="1" ht="16.5" x14ac:dyDescent="0.2">
      <c r="A27" s="240" t="s">
        <v>281</v>
      </c>
      <c r="B27" s="241">
        <v>0</v>
      </c>
      <c r="C27" s="242">
        <v>0.1</v>
      </c>
      <c r="D27" s="173">
        <v>0</v>
      </c>
      <c r="E27" s="243">
        <f>ROUND(((B27*C27)*D27)/12,2)</f>
        <v>0</v>
      </c>
      <c r="F27" s="173">
        <v>0</v>
      </c>
      <c r="G27" s="243">
        <f>ROUND(((B27*C27)*F27)/12,2)</f>
        <v>0</v>
      </c>
      <c r="H27" s="173">
        <v>4</v>
      </c>
      <c r="I27" s="243">
        <f>ROUND(((B27*C27)*H27)/12,2)</f>
        <v>0</v>
      </c>
      <c r="J27" s="174">
        <v>1</v>
      </c>
      <c r="K27" s="244">
        <f>ROUND(((B27*C27)*J27)/12,2)</f>
        <v>0</v>
      </c>
    </row>
    <row r="28" spans="1:11" s="150" customFormat="1" ht="16.5" x14ac:dyDescent="0.2">
      <c r="A28" s="236" t="s">
        <v>282</v>
      </c>
      <c r="B28" s="245">
        <v>0</v>
      </c>
      <c r="C28" s="198">
        <v>60</v>
      </c>
      <c r="D28" s="126">
        <v>0</v>
      </c>
      <c r="E28" s="155">
        <f>ROUND((B28*D28)/C28,2)</f>
        <v>0</v>
      </c>
      <c r="F28" s="235">
        <v>0</v>
      </c>
      <c r="G28" s="155">
        <f>ROUND((B28*F28)/C28,2)</f>
        <v>0</v>
      </c>
      <c r="H28" s="126">
        <v>48</v>
      </c>
      <c r="I28" s="155">
        <f>ROUND((B28*H28)/C28,2)</f>
        <v>0</v>
      </c>
      <c r="J28" s="126">
        <v>12</v>
      </c>
      <c r="K28" s="237">
        <f>ROUND((B28*J28)/C28,2)</f>
        <v>0</v>
      </c>
    </row>
    <row r="29" spans="1:11" ht="16.5" x14ac:dyDescent="0.2">
      <c r="A29" s="246" t="s">
        <v>283</v>
      </c>
      <c r="B29" s="245">
        <v>0</v>
      </c>
      <c r="C29" s="239">
        <v>60</v>
      </c>
      <c r="D29" s="235">
        <v>0</v>
      </c>
      <c r="E29" s="155">
        <f t="shared" ref="E29:E31" si="8">ROUND((B29*D29)/C29,2)</f>
        <v>0</v>
      </c>
      <c r="F29" s="235">
        <v>0</v>
      </c>
      <c r="G29" s="155">
        <f t="shared" ref="G29:G31" si="9">ROUND((B29*F29)/C29,2)</f>
        <v>0</v>
      </c>
      <c r="H29" s="235">
        <v>8</v>
      </c>
      <c r="I29" s="155">
        <f t="shared" ref="I29:I31" si="10">ROUND((B29*H29)/C29,2)</f>
        <v>0</v>
      </c>
      <c r="J29" s="235">
        <v>2</v>
      </c>
      <c r="K29" s="237">
        <f t="shared" ref="K29:K31" si="11">ROUND((B29*J29)/C29,2)</f>
        <v>0</v>
      </c>
    </row>
    <row r="30" spans="1:11" ht="16.5" x14ac:dyDescent="0.2">
      <c r="A30" s="246" t="s">
        <v>284</v>
      </c>
      <c r="B30" s="245">
        <v>0</v>
      </c>
      <c r="C30" s="239">
        <v>12</v>
      </c>
      <c r="D30" s="235">
        <v>0</v>
      </c>
      <c r="E30" s="155">
        <f t="shared" si="8"/>
        <v>0</v>
      </c>
      <c r="F30" s="235">
        <v>0</v>
      </c>
      <c r="G30" s="155">
        <f t="shared" si="9"/>
        <v>0</v>
      </c>
      <c r="H30" s="235">
        <v>16</v>
      </c>
      <c r="I30" s="155">
        <f t="shared" si="10"/>
        <v>0</v>
      </c>
      <c r="J30" s="235">
        <v>4</v>
      </c>
      <c r="K30" s="237">
        <f>ROUND((B30*J30)/C30,2)</f>
        <v>0</v>
      </c>
    </row>
    <row r="31" spans="1:11" s="150" customFormat="1" ht="16.5" x14ac:dyDescent="0.2">
      <c r="A31" s="236" t="s">
        <v>285</v>
      </c>
      <c r="B31" s="245">
        <v>0</v>
      </c>
      <c r="C31" s="198">
        <v>30</v>
      </c>
      <c r="D31" s="126">
        <v>0</v>
      </c>
      <c r="E31" s="155">
        <f t="shared" si="8"/>
        <v>0</v>
      </c>
      <c r="F31" s="235">
        <v>0</v>
      </c>
      <c r="G31" s="155">
        <f t="shared" si="9"/>
        <v>0</v>
      </c>
      <c r="H31" s="126">
        <v>8</v>
      </c>
      <c r="I31" s="155">
        <f t="shared" si="10"/>
        <v>0</v>
      </c>
      <c r="J31" s="126">
        <v>2</v>
      </c>
      <c r="K31" s="237">
        <f t="shared" si="11"/>
        <v>0</v>
      </c>
    </row>
    <row r="32" spans="1:11" s="150" customFormat="1" ht="17.25" thickBot="1" x14ac:dyDescent="0.25">
      <c r="A32" s="287" t="s">
        <v>236</v>
      </c>
      <c r="B32" s="288"/>
      <c r="C32" s="289"/>
      <c r="D32" s="180"/>
      <c r="E32" s="181">
        <f>SUM(E27:E31)</f>
        <v>0</v>
      </c>
      <c r="F32" s="180"/>
      <c r="G32" s="181">
        <f>SUM(G27:G31)</f>
        <v>0</v>
      </c>
      <c r="H32" s="180"/>
      <c r="I32" s="181">
        <f>SUM(I27:I31)</f>
        <v>0</v>
      </c>
      <c r="J32" s="182"/>
      <c r="K32" s="183">
        <f>SUM(K27:K31)</f>
        <v>0</v>
      </c>
    </row>
    <row r="33" spans="1:11" s="184" customFormat="1" ht="17.25" thickBot="1" x14ac:dyDescent="0.25">
      <c r="A33" s="290" t="s">
        <v>150</v>
      </c>
      <c r="B33" s="291"/>
      <c r="C33" s="292"/>
      <c r="D33" s="163"/>
      <c r="E33" s="164">
        <v>0</v>
      </c>
      <c r="F33" s="165"/>
      <c r="G33" s="164">
        <v>0</v>
      </c>
      <c r="H33" s="163"/>
      <c r="I33" s="164">
        <f>I32/'Resumo Geral'!F15</f>
        <v>0</v>
      </c>
      <c r="J33" s="165"/>
      <c r="K33" s="164">
        <f>K32/'Resumo Geral'!F18</f>
        <v>0</v>
      </c>
    </row>
    <row r="34" spans="1:11" s="204" customFormat="1" ht="17.25" thickBot="1" x14ac:dyDescent="0.25">
      <c r="A34" s="200"/>
      <c r="B34" s="200"/>
      <c r="C34" s="200"/>
      <c r="D34" s="201"/>
      <c r="E34" s="202"/>
      <c r="F34" s="203"/>
      <c r="G34" s="202"/>
      <c r="H34" s="201"/>
      <c r="I34" s="202"/>
      <c r="J34" s="203"/>
      <c r="K34" s="202"/>
    </row>
    <row r="35" spans="1:11" s="169" customFormat="1" ht="13.5" customHeight="1" x14ac:dyDescent="0.2">
      <c r="A35" s="293" t="s">
        <v>286</v>
      </c>
      <c r="B35" s="295" t="s">
        <v>235</v>
      </c>
      <c r="C35" s="297" t="s">
        <v>250</v>
      </c>
      <c r="D35" s="299" t="s">
        <v>263</v>
      </c>
      <c r="E35" s="300"/>
      <c r="F35" s="299" t="s">
        <v>264</v>
      </c>
      <c r="G35" s="300"/>
      <c r="H35" s="299" t="s">
        <v>265</v>
      </c>
      <c r="I35" s="300"/>
      <c r="J35" s="299" t="s">
        <v>266</v>
      </c>
      <c r="K35" s="301"/>
    </row>
    <row r="36" spans="1:11" s="169" customFormat="1" ht="25.5" customHeight="1" thickBot="1" x14ac:dyDescent="0.25">
      <c r="A36" s="294"/>
      <c r="B36" s="296"/>
      <c r="C36" s="298"/>
      <c r="D36" s="170" t="s">
        <v>140</v>
      </c>
      <c r="E36" s="170" t="s">
        <v>141</v>
      </c>
      <c r="F36" s="170" t="s">
        <v>140</v>
      </c>
      <c r="G36" s="170" t="s">
        <v>141</v>
      </c>
      <c r="H36" s="170" t="s">
        <v>140</v>
      </c>
      <c r="I36" s="170" t="s">
        <v>141</v>
      </c>
      <c r="J36" s="171" t="s">
        <v>140</v>
      </c>
      <c r="K36" s="172" t="s">
        <v>141</v>
      </c>
    </row>
    <row r="37" spans="1:11" s="150" customFormat="1" ht="33" x14ac:dyDescent="0.2">
      <c r="A37" s="247" t="s">
        <v>257</v>
      </c>
      <c r="B37" s="175">
        <v>0</v>
      </c>
      <c r="C37" s="205">
        <v>0.1</v>
      </c>
      <c r="D37" s="176">
        <v>0</v>
      </c>
      <c r="E37" s="175">
        <f>ROUND(((B37*C37)*D37)/12,2)</f>
        <v>0</v>
      </c>
      <c r="F37" s="176">
        <v>1</v>
      </c>
      <c r="G37" s="175">
        <f>ROUND(((B37*C37)*F37)/12,2)</f>
        <v>0</v>
      </c>
      <c r="H37" s="177">
        <v>1</v>
      </c>
      <c r="I37" s="175">
        <f>ROUND(((B37*C37)*H37)/12,2)</f>
        <v>0</v>
      </c>
      <c r="J37" s="178">
        <v>0</v>
      </c>
      <c r="K37" s="179">
        <f>ROUND(((B37*C37)*J37)/12,2)</f>
        <v>0</v>
      </c>
    </row>
    <row r="38" spans="1:11" ht="16.5" x14ac:dyDescent="0.2">
      <c r="A38" s="248" t="s">
        <v>287</v>
      </c>
      <c r="B38" s="175">
        <v>0</v>
      </c>
      <c r="C38" s="199">
        <v>24</v>
      </c>
      <c r="D38" s="157">
        <v>0</v>
      </c>
      <c r="E38" s="156">
        <f>ROUND((B38*D38)/C38,2)</f>
        <v>0</v>
      </c>
      <c r="F38" s="157">
        <v>4</v>
      </c>
      <c r="G38" s="156">
        <f>ROUND((B38*F38)/C38,2)</f>
        <v>0</v>
      </c>
      <c r="H38" s="157">
        <v>4</v>
      </c>
      <c r="I38" s="156">
        <f t="shared" ref="I38:I40" si="12">ROUND((B38*H38)/C38,2)</f>
        <v>0</v>
      </c>
      <c r="J38" s="157">
        <v>0</v>
      </c>
      <c r="K38" s="158">
        <f t="shared" ref="K38:K40" si="13">ROUND((B38*J38)/C38,2)</f>
        <v>0</v>
      </c>
    </row>
    <row r="39" spans="1:11" ht="16.5" x14ac:dyDescent="0.2">
      <c r="A39" s="236" t="s">
        <v>288</v>
      </c>
      <c r="B39" s="175">
        <v>0</v>
      </c>
      <c r="C39" s="206">
        <v>12</v>
      </c>
      <c r="D39" s="154">
        <v>0</v>
      </c>
      <c r="E39" s="156">
        <f t="shared" ref="E39:E40" si="14">ROUND((B39*D39)/C39,2)</f>
        <v>0</v>
      </c>
      <c r="F39" s="126">
        <v>4</v>
      </c>
      <c r="G39" s="156">
        <f t="shared" ref="G39:G40" si="15">ROUND((B39*F39)/C39,2)</f>
        <v>0</v>
      </c>
      <c r="H39" s="126">
        <v>4</v>
      </c>
      <c r="I39" s="156">
        <f t="shared" si="12"/>
        <v>0</v>
      </c>
      <c r="J39" s="126">
        <v>0</v>
      </c>
      <c r="K39" s="158">
        <f t="shared" si="13"/>
        <v>0</v>
      </c>
    </row>
    <row r="40" spans="1:11" ht="16.5" x14ac:dyDescent="0.2">
      <c r="A40" s="236" t="s">
        <v>289</v>
      </c>
      <c r="B40" s="175">
        <v>0</v>
      </c>
      <c r="C40" s="206">
        <v>12</v>
      </c>
      <c r="D40" s="154">
        <v>0</v>
      </c>
      <c r="E40" s="156">
        <f t="shared" si="14"/>
        <v>0</v>
      </c>
      <c r="F40" s="126">
        <v>4</v>
      </c>
      <c r="G40" s="156">
        <f t="shared" si="15"/>
        <v>0</v>
      </c>
      <c r="H40" s="126">
        <v>4</v>
      </c>
      <c r="I40" s="156">
        <f t="shared" si="12"/>
        <v>0</v>
      </c>
      <c r="J40" s="126">
        <v>0</v>
      </c>
      <c r="K40" s="158">
        <f t="shared" si="13"/>
        <v>0</v>
      </c>
    </row>
    <row r="41" spans="1:11" s="150" customFormat="1" ht="17.25" thickBot="1" x14ac:dyDescent="0.25">
      <c r="A41" s="287" t="s">
        <v>236</v>
      </c>
      <c r="B41" s="288"/>
      <c r="C41" s="289"/>
      <c r="D41" s="180"/>
      <c r="E41" s="181">
        <f>SUM(E37:E40)</f>
        <v>0</v>
      </c>
      <c r="F41" s="180"/>
      <c r="G41" s="181">
        <f>SUM(G37:G40)</f>
        <v>0</v>
      </c>
      <c r="H41" s="180"/>
      <c r="I41" s="181">
        <f>SUM(I37:I40)</f>
        <v>0</v>
      </c>
      <c r="J41" s="182"/>
      <c r="K41" s="183">
        <f>SUM(K37:K40)</f>
        <v>0</v>
      </c>
    </row>
    <row r="42" spans="1:11" s="184" customFormat="1" ht="17.25" thickBot="1" x14ac:dyDescent="0.25">
      <c r="A42" s="290" t="s">
        <v>150</v>
      </c>
      <c r="B42" s="291"/>
      <c r="C42" s="292"/>
      <c r="D42" s="163"/>
      <c r="E42" s="164">
        <v>0</v>
      </c>
      <c r="F42" s="165"/>
      <c r="G42" s="164">
        <f>G41/'Resumo Geral'!F10</f>
        <v>0</v>
      </c>
      <c r="H42" s="163"/>
      <c r="I42" s="164">
        <f>I41/('Resumo Geral'!F13+'Resumo Geral'!F14)</f>
        <v>0</v>
      </c>
      <c r="J42" s="165"/>
      <c r="K42" s="164">
        <v>0</v>
      </c>
    </row>
    <row r="43" spans="1:11" ht="13.5" thickBot="1" x14ac:dyDescent="0.25">
      <c r="A43" s="167"/>
      <c r="K43" s="168"/>
    </row>
    <row r="44" spans="1:11" s="151" customFormat="1" ht="13.5" customHeight="1" x14ac:dyDescent="0.2">
      <c r="A44" s="293" t="s">
        <v>241</v>
      </c>
      <c r="B44" s="295" t="s">
        <v>145</v>
      </c>
      <c r="C44" s="311" t="s">
        <v>139</v>
      </c>
      <c r="D44" s="299" t="s">
        <v>263</v>
      </c>
      <c r="E44" s="300"/>
      <c r="F44" s="299" t="s">
        <v>264</v>
      </c>
      <c r="G44" s="300"/>
      <c r="H44" s="299" t="s">
        <v>265</v>
      </c>
      <c r="I44" s="300"/>
      <c r="J44" s="299" t="s">
        <v>266</v>
      </c>
      <c r="K44" s="301"/>
    </row>
    <row r="45" spans="1:11" s="151" customFormat="1" ht="13.5" x14ac:dyDescent="0.2">
      <c r="A45" s="281"/>
      <c r="B45" s="310"/>
      <c r="C45" s="283"/>
      <c r="D45" s="152" t="s">
        <v>140</v>
      </c>
      <c r="E45" s="152" t="s">
        <v>141</v>
      </c>
      <c r="F45" s="152" t="s">
        <v>140</v>
      </c>
      <c r="G45" s="152" t="s">
        <v>141</v>
      </c>
      <c r="H45" s="152" t="s">
        <v>140</v>
      </c>
      <c r="I45" s="152" t="s">
        <v>141</v>
      </c>
      <c r="J45" s="152" t="s">
        <v>140</v>
      </c>
      <c r="K45" s="153" t="s">
        <v>141</v>
      </c>
    </row>
    <row r="46" spans="1:11" ht="16.5" x14ac:dyDescent="0.2">
      <c r="A46" s="236" t="s">
        <v>242</v>
      </c>
      <c r="B46" s="154">
        <v>6</v>
      </c>
      <c r="C46" s="156">
        <v>0</v>
      </c>
      <c r="D46" s="154">
        <v>2</v>
      </c>
      <c r="E46" s="156">
        <f>ROUND((C46*D46)/B46,2)</f>
        <v>0</v>
      </c>
      <c r="F46" s="154">
        <v>2</v>
      </c>
      <c r="G46" s="156">
        <f>ROUND((C46*F46)/B46,2)</f>
        <v>0</v>
      </c>
      <c r="H46" s="154">
        <v>2</v>
      </c>
      <c r="I46" s="156">
        <f>ROUND((C46*H46)/B46,2)</f>
        <v>0</v>
      </c>
      <c r="J46" s="154">
        <v>2</v>
      </c>
      <c r="K46" s="158">
        <f>ROUND((C46*J46)/B46,2)</f>
        <v>0</v>
      </c>
    </row>
    <row r="47" spans="1:11" ht="16.5" x14ac:dyDescent="0.2">
      <c r="A47" s="236" t="s">
        <v>171</v>
      </c>
      <c r="B47" s="154">
        <v>6</v>
      </c>
      <c r="C47" s="156">
        <v>0</v>
      </c>
      <c r="D47" s="154">
        <v>2</v>
      </c>
      <c r="E47" s="156">
        <f>ROUND((C47*D47)/B47,2)</f>
        <v>0</v>
      </c>
      <c r="F47" s="154">
        <v>2</v>
      </c>
      <c r="G47" s="156">
        <f>ROUND((C47*F47)/B47,2)</f>
        <v>0</v>
      </c>
      <c r="H47" s="154">
        <v>2</v>
      </c>
      <c r="I47" s="156">
        <f>ROUND((C47*H47)/B47,2)</f>
        <v>0</v>
      </c>
      <c r="J47" s="154">
        <v>2</v>
      </c>
      <c r="K47" s="158">
        <f>ROUND((C47*J47)/B47,2)</f>
        <v>0</v>
      </c>
    </row>
    <row r="48" spans="1:11" ht="16.5" x14ac:dyDescent="0.2">
      <c r="A48" s="236" t="s">
        <v>146</v>
      </c>
      <c r="B48" s="154">
        <v>6</v>
      </c>
      <c r="C48" s="156">
        <v>0</v>
      </c>
      <c r="D48" s="154">
        <v>1</v>
      </c>
      <c r="E48" s="156">
        <f>ROUND((C48*D48)/B48,2)</f>
        <v>0</v>
      </c>
      <c r="F48" s="154">
        <v>1</v>
      </c>
      <c r="G48" s="156">
        <f>ROUND((C48*F48)/B48,2)</f>
        <v>0</v>
      </c>
      <c r="H48" s="154">
        <v>1</v>
      </c>
      <c r="I48" s="156">
        <f>ROUND((C48*H48)/B48,2)</f>
        <v>0</v>
      </c>
      <c r="J48" s="154">
        <v>1</v>
      </c>
      <c r="K48" s="158">
        <f>ROUND((C48*J48)/B48,2)</f>
        <v>0</v>
      </c>
    </row>
    <row r="49" spans="1:11" ht="16.5" x14ac:dyDescent="0.2">
      <c r="A49" s="236" t="s">
        <v>243</v>
      </c>
      <c r="B49" s="154">
        <v>6</v>
      </c>
      <c r="C49" s="156">
        <v>0</v>
      </c>
      <c r="D49" s="154">
        <v>1</v>
      </c>
      <c r="E49" s="156">
        <f>ROUND((C49*D49)/B49,2)</f>
        <v>0</v>
      </c>
      <c r="F49" s="154">
        <v>1</v>
      </c>
      <c r="G49" s="156">
        <f>ROUND((C49*F49)/B49,2)</f>
        <v>0</v>
      </c>
      <c r="H49" s="154">
        <v>1</v>
      </c>
      <c r="I49" s="156">
        <f>ROUND((C49*H49)/B49,2)</f>
        <v>0</v>
      </c>
      <c r="J49" s="154">
        <v>1</v>
      </c>
      <c r="K49" s="158">
        <f>ROUND((C49*J49)/B49,2)</f>
        <v>0</v>
      </c>
    </row>
    <row r="50" spans="1:11" ht="16.5" x14ac:dyDescent="0.2">
      <c r="A50" s="236" t="s">
        <v>172</v>
      </c>
      <c r="B50" s="154">
        <v>12</v>
      </c>
      <c r="C50" s="156">
        <v>0</v>
      </c>
      <c r="D50" s="154">
        <v>1</v>
      </c>
      <c r="E50" s="156">
        <f>ROUND((C50*D50)/B50,2)</f>
        <v>0</v>
      </c>
      <c r="F50" s="154">
        <v>1</v>
      </c>
      <c r="G50" s="156">
        <f>ROUND((C50*F50)/B50,2)</f>
        <v>0</v>
      </c>
      <c r="H50" s="154">
        <v>1</v>
      </c>
      <c r="I50" s="156">
        <f>ROUND((C50*H50)/B50,2)</f>
        <v>0</v>
      </c>
      <c r="J50" s="154">
        <v>1</v>
      </c>
      <c r="K50" s="158">
        <f>ROUND((C50*J50)/B50,2)</f>
        <v>0</v>
      </c>
    </row>
    <row r="51" spans="1:11" ht="16.5" x14ac:dyDescent="0.2">
      <c r="A51" s="236" t="s">
        <v>244</v>
      </c>
      <c r="B51" s="154">
        <v>6</v>
      </c>
      <c r="C51" s="156">
        <v>0</v>
      </c>
      <c r="D51" s="154">
        <v>4</v>
      </c>
      <c r="E51" s="156">
        <f t="shared" ref="E51:E53" si="16">ROUND((C51*D51)/B51,2)</f>
        <v>0</v>
      </c>
      <c r="F51" s="154">
        <v>4</v>
      </c>
      <c r="G51" s="156">
        <f t="shared" ref="G51:G53" si="17">ROUND((C51*F51)/B51,2)</f>
        <v>0</v>
      </c>
      <c r="H51" s="154">
        <v>4</v>
      </c>
      <c r="I51" s="156">
        <f t="shared" ref="I51:I53" si="18">ROUND((C51*H51)/B51,2)</f>
        <v>0</v>
      </c>
      <c r="J51" s="154">
        <v>4</v>
      </c>
      <c r="K51" s="158">
        <f t="shared" ref="K51:K53" si="19">ROUND((C51*J51)/B51,2)</f>
        <v>0</v>
      </c>
    </row>
    <row r="52" spans="1:11" ht="16.5" x14ac:dyDescent="0.2">
      <c r="A52" s="236" t="s">
        <v>245</v>
      </c>
      <c r="B52" s="154">
        <v>6</v>
      </c>
      <c r="C52" s="156">
        <v>0</v>
      </c>
      <c r="D52" s="154">
        <v>1</v>
      </c>
      <c r="E52" s="156">
        <f t="shared" si="16"/>
        <v>0</v>
      </c>
      <c r="F52" s="154">
        <v>1</v>
      </c>
      <c r="G52" s="156">
        <f t="shared" si="17"/>
        <v>0</v>
      </c>
      <c r="H52" s="154">
        <v>1</v>
      </c>
      <c r="I52" s="156">
        <f t="shared" si="18"/>
        <v>0</v>
      </c>
      <c r="J52" s="154">
        <v>1</v>
      </c>
      <c r="K52" s="158">
        <f t="shared" si="19"/>
        <v>0</v>
      </c>
    </row>
    <row r="53" spans="1:11" ht="17.25" thickBot="1" x14ac:dyDescent="0.25">
      <c r="A53" s="249" t="s">
        <v>147</v>
      </c>
      <c r="B53" s="207">
        <v>12</v>
      </c>
      <c r="C53" s="185">
        <v>0</v>
      </c>
      <c r="D53" s="207">
        <v>1</v>
      </c>
      <c r="E53" s="185">
        <f t="shared" si="16"/>
        <v>0</v>
      </c>
      <c r="F53" s="207">
        <v>1</v>
      </c>
      <c r="G53" s="185">
        <f t="shared" si="17"/>
        <v>0</v>
      </c>
      <c r="H53" s="207">
        <v>1</v>
      </c>
      <c r="I53" s="185">
        <f t="shared" si="18"/>
        <v>0</v>
      </c>
      <c r="J53" s="207">
        <v>1</v>
      </c>
      <c r="K53" s="186">
        <f t="shared" si="19"/>
        <v>0</v>
      </c>
    </row>
    <row r="54" spans="1:11" ht="17.25" thickBot="1" x14ac:dyDescent="0.25">
      <c r="A54" s="307" t="s">
        <v>148</v>
      </c>
      <c r="B54" s="308"/>
      <c r="C54" s="309"/>
      <c r="D54" s="187"/>
      <c r="E54" s="188">
        <f>SUM(E46:E53)</f>
        <v>0</v>
      </c>
      <c r="F54" s="189"/>
      <c r="G54" s="188">
        <f>SUM(G46:G53)</f>
        <v>0</v>
      </c>
      <c r="H54" s="187"/>
      <c r="I54" s="188">
        <f>SUM(I46:I53)</f>
        <v>0</v>
      </c>
      <c r="J54" s="189"/>
      <c r="K54" s="190">
        <f>SUM(K46:K53)</f>
        <v>0</v>
      </c>
    </row>
    <row r="55" spans="1:11" ht="13.5" thickBot="1" x14ac:dyDescent="0.25">
      <c r="A55" s="167"/>
      <c r="K55" s="168"/>
    </row>
    <row r="56" spans="1:11" s="151" customFormat="1" ht="13.5" customHeight="1" x14ac:dyDescent="0.2">
      <c r="A56" s="293" t="s">
        <v>290</v>
      </c>
      <c r="B56" s="295" t="s">
        <v>145</v>
      </c>
      <c r="C56" s="311" t="s">
        <v>139</v>
      </c>
      <c r="D56" s="299" t="s">
        <v>263</v>
      </c>
      <c r="E56" s="300"/>
      <c r="F56" s="299" t="s">
        <v>264</v>
      </c>
      <c r="G56" s="300"/>
      <c r="H56" s="299" t="s">
        <v>265</v>
      </c>
      <c r="I56" s="300"/>
      <c r="J56" s="299" t="s">
        <v>266</v>
      </c>
      <c r="K56" s="301"/>
    </row>
    <row r="57" spans="1:11" s="151" customFormat="1" ht="13.5" x14ac:dyDescent="0.2">
      <c r="A57" s="281"/>
      <c r="B57" s="310"/>
      <c r="C57" s="283"/>
      <c r="D57" s="152" t="s">
        <v>140</v>
      </c>
      <c r="E57" s="152" t="s">
        <v>141</v>
      </c>
      <c r="F57" s="152" t="s">
        <v>140</v>
      </c>
      <c r="G57" s="152" t="s">
        <v>141</v>
      </c>
      <c r="H57" s="152" t="s">
        <v>140</v>
      </c>
      <c r="I57" s="152" t="s">
        <v>141</v>
      </c>
      <c r="J57" s="152" t="s">
        <v>140</v>
      </c>
      <c r="K57" s="153" t="s">
        <v>141</v>
      </c>
    </row>
    <row r="58" spans="1:11" ht="16.5" x14ac:dyDescent="0.2">
      <c r="A58" s="248" t="s">
        <v>246</v>
      </c>
      <c r="B58" s="157">
        <v>12</v>
      </c>
      <c r="C58" s="191">
        <v>0</v>
      </c>
      <c r="D58" s="157">
        <v>1</v>
      </c>
      <c r="E58" s="156">
        <f>ROUND((C58*D58)/B58,2)</f>
        <v>0</v>
      </c>
      <c r="F58" s="157">
        <v>1</v>
      </c>
      <c r="G58" s="156">
        <f>ROUND((C58*F58)/B58,2)</f>
        <v>0</v>
      </c>
      <c r="H58" s="157">
        <v>1</v>
      </c>
      <c r="I58" s="156">
        <f>ROUND((C58*H58)/B58,2)</f>
        <v>0</v>
      </c>
      <c r="J58" s="157">
        <v>1</v>
      </c>
      <c r="K58" s="158">
        <f>ROUND((C58*J58)/B58,2)</f>
        <v>0</v>
      </c>
    </row>
    <row r="59" spans="1:11" ht="16.5" x14ac:dyDescent="0.2">
      <c r="A59" s="248" t="s">
        <v>247</v>
      </c>
      <c r="B59" s="157">
        <v>12</v>
      </c>
      <c r="C59" s="191">
        <v>0</v>
      </c>
      <c r="D59" s="157">
        <v>1</v>
      </c>
      <c r="E59" s="156">
        <f t="shared" ref="E59:E62" si="20">ROUND((C59*D59)/B59,2)</f>
        <v>0</v>
      </c>
      <c r="F59" s="157">
        <v>1</v>
      </c>
      <c r="G59" s="156">
        <f t="shared" ref="G59:G62" si="21">ROUND((C59*F59)/B59,2)</f>
        <v>0</v>
      </c>
      <c r="H59" s="157">
        <v>1</v>
      </c>
      <c r="I59" s="156">
        <f t="shared" ref="I59:I62" si="22">ROUND((C59*H59)/B59,2)</f>
        <v>0</v>
      </c>
      <c r="J59" s="157">
        <v>1</v>
      </c>
      <c r="K59" s="158">
        <f t="shared" ref="K59:K62" si="23">ROUND((C59*J59)/B59,2)</f>
        <v>0</v>
      </c>
    </row>
    <row r="60" spans="1:11" ht="16.5" x14ac:dyDescent="0.2">
      <c r="A60" s="248" t="s">
        <v>248</v>
      </c>
      <c r="B60" s="157">
        <v>12</v>
      </c>
      <c r="C60" s="191">
        <v>0</v>
      </c>
      <c r="D60" s="157">
        <v>1</v>
      </c>
      <c r="E60" s="156">
        <f t="shared" si="20"/>
        <v>0</v>
      </c>
      <c r="F60" s="157">
        <v>1</v>
      </c>
      <c r="G60" s="156">
        <f t="shared" si="21"/>
        <v>0</v>
      </c>
      <c r="H60" s="157">
        <v>1</v>
      </c>
      <c r="I60" s="156">
        <f t="shared" si="22"/>
        <v>0</v>
      </c>
      <c r="J60" s="157">
        <v>1</v>
      </c>
      <c r="K60" s="158">
        <f t="shared" si="23"/>
        <v>0</v>
      </c>
    </row>
    <row r="61" spans="1:11" ht="16.5" x14ac:dyDescent="0.2">
      <c r="A61" s="248" t="s">
        <v>249</v>
      </c>
      <c r="B61" s="157">
        <v>1</v>
      </c>
      <c r="C61" s="191">
        <v>0</v>
      </c>
      <c r="D61" s="157">
        <v>1</v>
      </c>
      <c r="E61" s="156">
        <f t="shared" si="20"/>
        <v>0</v>
      </c>
      <c r="F61" s="157">
        <v>1</v>
      </c>
      <c r="G61" s="156">
        <f t="shared" si="21"/>
        <v>0</v>
      </c>
      <c r="H61" s="157">
        <v>1</v>
      </c>
      <c r="I61" s="156">
        <f t="shared" si="22"/>
        <v>0</v>
      </c>
      <c r="J61" s="157">
        <v>1</v>
      </c>
      <c r="K61" s="158">
        <f t="shared" si="23"/>
        <v>0</v>
      </c>
    </row>
    <row r="62" spans="1:11" ht="16.5" x14ac:dyDescent="0.2">
      <c r="A62" s="250" t="s">
        <v>173</v>
      </c>
      <c r="B62" s="192">
        <v>1</v>
      </c>
      <c r="C62" s="193">
        <v>0</v>
      </c>
      <c r="D62" s="192">
        <v>1</v>
      </c>
      <c r="E62" s="185">
        <f t="shared" si="20"/>
        <v>0</v>
      </c>
      <c r="F62" s="192">
        <v>1</v>
      </c>
      <c r="G62" s="185">
        <f t="shared" si="21"/>
        <v>0</v>
      </c>
      <c r="H62" s="192">
        <v>1</v>
      </c>
      <c r="I62" s="185">
        <f t="shared" si="22"/>
        <v>0</v>
      </c>
      <c r="J62" s="192">
        <v>1</v>
      </c>
      <c r="K62" s="186">
        <f t="shared" si="23"/>
        <v>0</v>
      </c>
    </row>
    <row r="63" spans="1:11" ht="17.25" thickBot="1" x14ac:dyDescent="0.25">
      <c r="A63" s="287" t="s">
        <v>251</v>
      </c>
      <c r="B63" s="288"/>
      <c r="C63" s="289"/>
      <c r="D63" s="194"/>
      <c r="E63" s="181">
        <f>SUM(E58:E62)</f>
        <v>0</v>
      </c>
      <c r="F63" s="195"/>
      <c r="G63" s="196">
        <f>SUM(G58:G62)</f>
        <v>0</v>
      </c>
      <c r="H63" s="194"/>
      <c r="I63" s="181">
        <f>SUM(I58:I62)</f>
        <v>0</v>
      </c>
      <c r="J63" s="195"/>
      <c r="K63" s="183">
        <f>SUM(K58:K62)</f>
        <v>0</v>
      </c>
    </row>
    <row r="64" spans="1:11" ht="13.5" thickBot="1" x14ac:dyDescent="0.25">
      <c r="A64" s="167"/>
      <c r="K64" s="168"/>
    </row>
    <row r="65" spans="1:11" s="151" customFormat="1" ht="13.5" customHeight="1" x14ac:dyDescent="0.2">
      <c r="A65" s="293" t="s">
        <v>151</v>
      </c>
      <c r="B65" s="312" t="s">
        <v>145</v>
      </c>
      <c r="C65" s="313"/>
      <c r="D65" s="299" t="s">
        <v>263</v>
      </c>
      <c r="E65" s="300"/>
      <c r="F65" s="299" t="s">
        <v>264</v>
      </c>
      <c r="G65" s="300"/>
      <c r="H65" s="299" t="s">
        <v>265</v>
      </c>
      <c r="I65" s="300"/>
      <c r="J65" s="299" t="s">
        <v>266</v>
      </c>
      <c r="K65" s="301"/>
    </row>
    <row r="66" spans="1:11" s="151" customFormat="1" ht="13.5" x14ac:dyDescent="0.2">
      <c r="A66" s="281"/>
      <c r="B66" s="314"/>
      <c r="C66" s="315"/>
      <c r="D66" s="284" t="s">
        <v>140</v>
      </c>
      <c r="E66" s="285"/>
      <c r="F66" s="284" t="s">
        <v>140</v>
      </c>
      <c r="G66" s="285"/>
      <c r="H66" s="284" t="s">
        <v>140</v>
      </c>
      <c r="I66" s="285"/>
      <c r="J66" s="284" t="s">
        <v>140</v>
      </c>
      <c r="K66" s="286"/>
    </row>
    <row r="67" spans="1:11" ht="16.5" x14ac:dyDescent="0.2">
      <c r="A67" s="236" t="s">
        <v>152</v>
      </c>
      <c r="B67" s="316">
        <v>60</v>
      </c>
      <c r="C67" s="317"/>
      <c r="D67" s="304">
        <v>1</v>
      </c>
      <c r="E67" s="305"/>
      <c r="F67" s="302">
        <v>1</v>
      </c>
      <c r="G67" s="303"/>
      <c r="H67" s="304">
        <v>1</v>
      </c>
      <c r="I67" s="305"/>
      <c r="J67" s="304">
        <v>1</v>
      </c>
      <c r="K67" s="306"/>
    </row>
    <row r="68" spans="1:11" ht="16.5" x14ac:dyDescent="0.2">
      <c r="A68" s="246" t="s">
        <v>237</v>
      </c>
      <c r="B68" s="318"/>
      <c r="C68" s="319"/>
      <c r="D68" s="322">
        <v>0</v>
      </c>
      <c r="E68" s="323"/>
      <c r="F68" s="326">
        <v>0</v>
      </c>
      <c r="G68" s="327"/>
      <c r="H68" s="304">
        <v>1</v>
      </c>
      <c r="I68" s="305"/>
      <c r="J68" s="326">
        <v>1</v>
      </c>
      <c r="K68" s="328"/>
    </row>
    <row r="69" spans="1:11" ht="16.5" x14ac:dyDescent="0.2">
      <c r="A69" s="246" t="s">
        <v>153</v>
      </c>
      <c r="B69" s="318"/>
      <c r="C69" s="319"/>
      <c r="D69" s="322">
        <v>1</v>
      </c>
      <c r="E69" s="323"/>
      <c r="F69" s="326">
        <v>1</v>
      </c>
      <c r="G69" s="327"/>
      <c r="H69" s="304">
        <v>1</v>
      </c>
      <c r="I69" s="305"/>
      <c r="J69" s="326">
        <v>1</v>
      </c>
      <c r="K69" s="328"/>
    </row>
    <row r="70" spans="1:11" ht="16.5" x14ac:dyDescent="0.2">
      <c r="A70" s="246" t="s">
        <v>238</v>
      </c>
      <c r="B70" s="318"/>
      <c r="C70" s="319"/>
      <c r="D70" s="322">
        <v>0</v>
      </c>
      <c r="E70" s="323"/>
      <c r="F70" s="326">
        <v>1</v>
      </c>
      <c r="G70" s="327"/>
      <c r="H70" s="304">
        <v>1</v>
      </c>
      <c r="I70" s="305"/>
      <c r="J70" s="326">
        <v>1</v>
      </c>
      <c r="K70" s="328"/>
    </row>
    <row r="71" spans="1:11" ht="16.5" x14ac:dyDescent="0.2">
      <c r="A71" s="246" t="s">
        <v>239</v>
      </c>
      <c r="B71" s="318"/>
      <c r="C71" s="319"/>
      <c r="D71" s="322">
        <v>0</v>
      </c>
      <c r="E71" s="323"/>
      <c r="F71" s="326">
        <v>1</v>
      </c>
      <c r="G71" s="327"/>
      <c r="H71" s="304">
        <v>1</v>
      </c>
      <c r="I71" s="305"/>
      <c r="J71" s="326">
        <v>1</v>
      </c>
      <c r="K71" s="328"/>
    </row>
    <row r="72" spans="1:11" ht="17.25" thickBot="1" x14ac:dyDescent="0.25">
      <c r="A72" s="251" t="s">
        <v>240</v>
      </c>
      <c r="B72" s="320"/>
      <c r="C72" s="321"/>
      <c r="D72" s="324">
        <v>0</v>
      </c>
      <c r="E72" s="325"/>
      <c r="F72" s="329">
        <v>1</v>
      </c>
      <c r="G72" s="330"/>
      <c r="H72" s="331">
        <v>1</v>
      </c>
      <c r="I72" s="332"/>
      <c r="J72" s="329">
        <v>1</v>
      </c>
      <c r="K72" s="333"/>
    </row>
  </sheetData>
  <mergeCells count="81">
    <mergeCell ref="F72:G72"/>
    <mergeCell ref="H72:I72"/>
    <mergeCell ref="J72:K72"/>
    <mergeCell ref="F70:G70"/>
    <mergeCell ref="H70:I70"/>
    <mergeCell ref="J70:K70"/>
    <mergeCell ref="F71:G71"/>
    <mergeCell ref="H71:I71"/>
    <mergeCell ref="J71:K71"/>
    <mergeCell ref="F68:G68"/>
    <mergeCell ref="H68:I68"/>
    <mergeCell ref="J68:K68"/>
    <mergeCell ref="F69:G69"/>
    <mergeCell ref="H69:I69"/>
    <mergeCell ref="J69:K69"/>
    <mergeCell ref="A63:C63"/>
    <mergeCell ref="A65:A66"/>
    <mergeCell ref="B65:C66"/>
    <mergeCell ref="B67:C72"/>
    <mergeCell ref="D68:E68"/>
    <mergeCell ref="D70:E70"/>
    <mergeCell ref="D72:E72"/>
    <mergeCell ref="D71:E71"/>
    <mergeCell ref="D69:E69"/>
    <mergeCell ref="F44:G44"/>
    <mergeCell ref="H44:I44"/>
    <mergeCell ref="J44:K44"/>
    <mergeCell ref="A54:C54"/>
    <mergeCell ref="A56:A57"/>
    <mergeCell ref="B56:B57"/>
    <mergeCell ref="C56:C57"/>
    <mergeCell ref="D56:E56"/>
    <mergeCell ref="F56:G56"/>
    <mergeCell ref="H56:I56"/>
    <mergeCell ref="J56:K56"/>
    <mergeCell ref="A44:A45"/>
    <mergeCell ref="B44:B45"/>
    <mergeCell ref="C44:C45"/>
    <mergeCell ref="D44:E44"/>
    <mergeCell ref="A33:C33"/>
    <mergeCell ref="A35:A36"/>
    <mergeCell ref="B35:B36"/>
    <mergeCell ref="C35:C36"/>
    <mergeCell ref="D35:E35"/>
    <mergeCell ref="F35:G35"/>
    <mergeCell ref="H35:I35"/>
    <mergeCell ref="J35:K35"/>
    <mergeCell ref="A41:C41"/>
    <mergeCell ref="A42:C42"/>
    <mergeCell ref="F67:G67"/>
    <mergeCell ref="H67:I67"/>
    <mergeCell ref="J67:K67"/>
    <mergeCell ref="D65:E65"/>
    <mergeCell ref="F65:G65"/>
    <mergeCell ref="H65:I65"/>
    <mergeCell ref="J65:K65"/>
    <mergeCell ref="D66:E66"/>
    <mergeCell ref="F66:G66"/>
    <mergeCell ref="H66:I66"/>
    <mergeCell ref="J66:K66"/>
    <mergeCell ref="D67:E67"/>
    <mergeCell ref="F25:G25"/>
    <mergeCell ref="H25:I25"/>
    <mergeCell ref="J25:K25"/>
    <mergeCell ref="A32:C32"/>
    <mergeCell ref="D25:E25"/>
    <mergeCell ref="A22:C22"/>
    <mergeCell ref="A23:C23"/>
    <mergeCell ref="A25:A26"/>
    <mergeCell ref="B25:B26"/>
    <mergeCell ref="C25:C26"/>
    <mergeCell ref="A1:K1"/>
    <mergeCell ref="A2:K2"/>
    <mergeCell ref="A3:K3"/>
    <mergeCell ref="A4:A5"/>
    <mergeCell ref="B4:B5"/>
    <mergeCell ref="C4:C5"/>
    <mergeCell ref="D4:E4"/>
    <mergeCell ref="F4:G4"/>
    <mergeCell ref="H4:I4"/>
    <mergeCell ref="J4:K4"/>
  </mergeCells>
  <pageMargins left="0.511811024" right="0.511811024" top="0.78740157499999996" bottom="0.78740157499999996" header="0.31496062000000002" footer="0.31496062000000002"/>
  <pageSetup paperSize="9" scale="78" orientation="landscape" r:id="rId1"/>
  <rowBreaks count="1" manualBreakCount="1">
    <brk id="3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7"/>
  <sheetViews>
    <sheetView view="pageBreakPreview" topLeftCell="A112" zoomScaleNormal="100" zoomScaleSheetLayoutView="100" workbookViewId="0">
      <selection activeCell="A34" sqref="A34:G34"/>
    </sheetView>
  </sheetViews>
  <sheetFormatPr defaultColWidth="9.140625" defaultRowHeight="12.75" x14ac:dyDescent="0.2"/>
  <cols>
    <col min="1" max="1" width="4.7109375" style="1" customWidth="1"/>
    <col min="2" max="2" width="19.7109375" style="1" customWidth="1"/>
    <col min="3" max="4" width="11.7109375" style="1" customWidth="1"/>
    <col min="5" max="5" width="12.28515625" style="1" customWidth="1"/>
    <col min="6" max="7" width="13.7109375" style="1" customWidth="1"/>
    <col min="8" max="16381" width="9.140625" style="1"/>
    <col min="16382" max="16384" width="17" style="1" customWidth="1"/>
  </cols>
  <sheetData>
    <row r="1" spans="1:8" ht="30" customHeight="1" thickBot="1" x14ac:dyDescent="0.25">
      <c r="A1" s="352" t="s">
        <v>18</v>
      </c>
      <c r="B1" s="352"/>
      <c r="C1" s="352"/>
      <c r="D1" s="352"/>
      <c r="E1" s="352"/>
      <c r="F1" s="352"/>
      <c r="G1" s="352"/>
    </row>
    <row r="2" spans="1:8" ht="18.75" customHeight="1" x14ac:dyDescent="0.2">
      <c r="A2" s="353" t="s">
        <v>214</v>
      </c>
      <c r="B2" s="354"/>
      <c r="C2" s="354"/>
      <c r="D2" s="2"/>
      <c r="E2" s="2"/>
      <c r="F2" s="355"/>
      <c r="G2" s="356"/>
    </row>
    <row r="3" spans="1:8" ht="18" customHeight="1" x14ac:dyDescent="0.2">
      <c r="A3" s="357" t="s">
        <v>219</v>
      </c>
      <c r="B3" s="358"/>
      <c r="C3" s="358"/>
      <c r="D3" s="358"/>
      <c r="E3" s="358"/>
      <c r="F3" s="358"/>
      <c r="G3" s="359"/>
    </row>
    <row r="4" spans="1:8" ht="18" customHeight="1" thickBot="1" x14ac:dyDescent="0.25">
      <c r="A4" s="360"/>
      <c r="B4" s="361"/>
      <c r="C4" s="361"/>
      <c r="D4" s="361"/>
      <c r="E4" s="361"/>
      <c r="F4" s="361"/>
      <c r="G4" s="362"/>
    </row>
    <row r="5" spans="1:8" ht="14.1" customHeight="1" x14ac:dyDescent="0.2">
      <c r="A5" s="363" t="s">
        <v>5</v>
      </c>
      <c r="B5" s="364"/>
      <c r="C5" s="364"/>
      <c r="D5" s="364"/>
      <c r="E5" s="364"/>
      <c r="F5" s="365"/>
      <c r="G5" s="366"/>
    </row>
    <row r="6" spans="1:8" ht="12.75" customHeight="1" x14ac:dyDescent="0.2">
      <c r="A6" s="336" t="s">
        <v>20</v>
      </c>
      <c r="B6" s="337"/>
      <c r="C6" s="337"/>
      <c r="D6" s="337"/>
      <c r="E6" s="338"/>
      <c r="F6" s="367"/>
      <c r="G6" s="340"/>
    </row>
    <row r="7" spans="1:8" ht="14.1" customHeight="1" x14ac:dyDescent="0.2">
      <c r="A7" s="336" t="s">
        <v>11</v>
      </c>
      <c r="B7" s="337"/>
      <c r="C7" s="337"/>
      <c r="D7" s="337"/>
      <c r="E7" s="338"/>
      <c r="F7" s="339" t="s">
        <v>267</v>
      </c>
      <c r="G7" s="340"/>
    </row>
    <row r="8" spans="1:8" ht="19.5" customHeight="1" x14ac:dyDescent="0.2">
      <c r="A8" s="341" t="s">
        <v>300</v>
      </c>
      <c r="B8" s="342"/>
      <c r="C8" s="342"/>
      <c r="D8" s="342"/>
      <c r="E8" s="342"/>
      <c r="F8" s="342"/>
      <c r="G8" s="343"/>
    </row>
    <row r="9" spans="1:8" ht="19.5" customHeight="1" x14ac:dyDescent="0.2">
      <c r="A9" s="344"/>
      <c r="B9" s="345"/>
      <c r="C9" s="345"/>
      <c r="D9" s="345"/>
      <c r="E9" s="345"/>
      <c r="F9" s="345"/>
      <c r="G9" s="346"/>
    </row>
    <row r="10" spans="1:8" ht="14.1" customHeight="1" x14ac:dyDescent="0.2">
      <c r="A10" s="347" t="s">
        <v>21</v>
      </c>
      <c r="B10" s="348"/>
      <c r="C10" s="348"/>
      <c r="D10" s="348"/>
      <c r="E10" s="349"/>
      <c r="F10" s="350">
        <v>2024</v>
      </c>
      <c r="G10" s="351"/>
    </row>
    <row r="11" spans="1:8" ht="14.1" customHeight="1" x14ac:dyDescent="0.2">
      <c r="A11" s="347" t="s">
        <v>22</v>
      </c>
      <c r="B11" s="348"/>
      <c r="C11" s="348"/>
      <c r="D11" s="348"/>
      <c r="E11" s="349"/>
      <c r="F11" s="350" t="s">
        <v>154</v>
      </c>
      <c r="G11" s="351"/>
    </row>
    <row r="12" spans="1:8" ht="14.1" customHeight="1" x14ac:dyDescent="0.2">
      <c r="A12" s="347" t="s">
        <v>23</v>
      </c>
      <c r="B12" s="348"/>
      <c r="C12" s="348"/>
      <c r="D12" s="348"/>
      <c r="E12" s="349"/>
      <c r="F12" s="350" t="s">
        <v>24</v>
      </c>
      <c r="G12" s="351"/>
    </row>
    <row r="13" spans="1:8" ht="14.1" customHeight="1" x14ac:dyDescent="0.2">
      <c r="A13" s="347" t="s">
        <v>10</v>
      </c>
      <c r="B13" s="348"/>
      <c r="C13" s="348"/>
      <c r="D13" s="348"/>
      <c r="E13" s="349"/>
      <c r="F13" s="350" t="s">
        <v>9</v>
      </c>
      <c r="G13" s="351"/>
    </row>
    <row r="14" spans="1:8" ht="14.1" customHeight="1" x14ac:dyDescent="0.2">
      <c r="A14" s="372" t="s">
        <v>6</v>
      </c>
      <c r="B14" s="373"/>
      <c r="C14" s="373"/>
      <c r="D14" s="373"/>
      <c r="E14" s="373"/>
      <c r="F14" s="374"/>
      <c r="G14" s="375"/>
    </row>
    <row r="15" spans="1:8" ht="14.1" customHeight="1" x14ac:dyDescent="0.2">
      <c r="A15" s="347" t="s">
        <v>7</v>
      </c>
      <c r="B15" s="348"/>
      <c r="C15" s="348"/>
      <c r="D15" s="348"/>
      <c r="E15" s="349"/>
      <c r="F15" s="376">
        <v>0</v>
      </c>
      <c r="G15" s="377"/>
    </row>
    <row r="16" spans="1:8" ht="14.1" customHeight="1" x14ac:dyDescent="0.2">
      <c r="A16" s="347" t="s">
        <v>0</v>
      </c>
      <c r="B16" s="348"/>
      <c r="C16" s="348"/>
      <c r="D16" s="348"/>
      <c r="E16" s="349"/>
      <c r="F16" s="368" t="s">
        <v>155</v>
      </c>
      <c r="G16" s="369"/>
      <c r="H16" s="3"/>
    </row>
    <row r="17" spans="1:8" ht="14.1" customHeight="1" x14ac:dyDescent="0.2">
      <c r="A17" s="347" t="s">
        <v>25</v>
      </c>
      <c r="B17" s="348"/>
      <c r="C17" s="348"/>
      <c r="D17" s="348"/>
      <c r="E17" s="349"/>
      <c r="F17" s="368" t="s">
        <v>156</v>
      </c>
      <c r="G17" s="369"/>
      <c r="H17" s="3"/>
    </row>
    <row r="18" spans="1:8" ht="14.1" customHeight="1" x14ac:dyDescent="0.2">
      <c r="A18" s="347" t="s">
        <v>1</v>
      </c>
      <c r="B18" s="348"/>
      <c r="C18" s="348"/>
      <c r="D18" s="348"/>
      <c r="E18" s="349"/>
      <c r="F18" s="370">
        <v>0</v>
      </c>
      <c r="G18" s="371"/>
    </row>
    <row r="19" spans="1:8" ht="14.1" customHeight="1" x14ac:dyDescent="0.2">
      <c r="A19" s="336" t="s">
        <v>8</v>
      </c>
      <c r="B19" s="337"/>
      <c r="C19" s="337"/>
      <c r="D19" s="337"/>
      <c r="E19" s="338"/>
      <c r="F19" s="383">
        <v>45292</v>
      </c>
      <c r="G19" s="384"/>
    </row>
    <row r="20" spans="1:8" ht="14.1" customHeight="1" x14ac:dyDescent="0.2">
      <c r="A20" s="347" t="s">
        <v>26</v>
      </c>
      <c r="B20" s="348"/>
      <c r="C20" s="348"/>
      <c r="D20" s="348"/>
      <c r="E20" s="349"/>
      <c r="F20" s="385" t="s">
        <v>161</v>
      </c>
      <c r="G20" s="386"/>
    </row>
    <row r="21" spans="1:8" ht="14.1" customHeight="1" x14ac:dyDescent="0.2">
      <c r="A21" s="336" t="s">
        <v>27</v>
      </c>
      <c r="B21" s="337"/>
      <c r="C21" s="337"/>
      <c r="D21" s="337"/>
      <c r="E21" s="338"/>
      <c r="F21" s="378">
        <v>2</v>
      </c>
      <c r="G21" s="379"/>
    </row>
    <row r="22" spans="1:8" ht="14.1" customHeight="1" x14ac:dyDescent="0.2">
      <c r="A22" s="336" t="s">
        <v>28</v>
      </c>
      <c r="B22" s="337"/>
      <c r="C22" s="337"/>
      <c r="D22" s="337"/>
      <c r="E22" s="338"/>
      <c r="F22" s="378">
        <v>1</v>
      </c>
      <c r="G22" s="379"/>
    </row>
    <row r="23" spans="1:8" ht="12.75" customHeight="1" x14ac:dyDescent="0.2">
      <c r="A23" s="336" t="s">
        <v>29</v>
      </c>
      <c r="B23" s="337"/>
      <c r="C23" s="337"/>
      <c r="D23" s="337"/>
      <c r="E23" s="338"/>
      <c r="F23" s="380" t="s">
        <v>157</v>
      </c>
      <c r="G23" s="381"/>
    </row>
    <row r="24" spans="1:8" ht="12.75" customHeight="1" x14ac:dyDescent="0.2">
      <c r="A24" s="382" t="s">
        <v>217</v>
      </c>
      <c r="B24" s="367"/>
      <c r="C24" s="367"/>
      <c r="D24" s="367"/>
      <c r="E24" s="367"/>
      <c r="F24" s="367"/>
      <c r="G24" s="340"/>
    </row>
    <row r="25" spans="1:8" x14ac:dyDescent="0.2">
      <c r="A25" s="372" t="s">
        <v>2</v>
      </c>
      <c r="B25" s="373"/>
      <c r="C25" s="373"/>
      <c r="D25" s="373"/>
      <c r="E25" s="373"/>
      <c r="F25" s="374"/>
      <c r="G25" s="375"/>
    </row>
    <row r="26" spans="1:8" x14ac:dyDescent="0.2">
      <c r="A26" s="221">
        <v>1</v>
      </c>
      <c r="B26" s="400" t="s">
        <v>30</v>
      </c>
      <c r="C26" s="400"/>
      <c r="D26" s="400"/>
      <c r="E26" s="400"/>
      <c r="F26" s="222" t="s">
        <v>31</v>
      </c>
      <c r="G26" s="223" t="s">
        <v>3</v>
      </c>
    </row>
    <row r="27" spans="1:8" x14ac:dyDescent="0.2">
      <c r="A27" s="63" t="s">
        <v>32</v>
      </c>
      <c r="B27" s="401" t="s">
        <v>120</v>
      </c>
      <c r="C27" s="401"/>
      <c r="D27" s="401"/>
      <c r="E27" s="401"/>
      <c r="F27" s="64">
        <v>1</v>
      </c>
      <c r="G27" s="4">
        <f>F18*F27</f>
        <v>0</v>
      </c>
      <c r="H27" s="5"/>
    </row>
    <row r="28" spans="1:8" x14ac:dyDescent="0.2">
      <c r="A28" s="63" t="s">
        <v>33</v>
      </c>
      <c r="B28" s="387" t="s">
        <v>121</v>
      </c>
      <c r="C28" s="387"/>
      <c r="D28" s="387"/>
      <c r="E28" s="387"/>
      <c r="F28" s="65">
        <v>0.3</v>
      </c>
      <c r="G28" s="4">
        <f>ROUND(G27*F28,2)</f>
        <v>0</v>
      </c>
      <c r="H28" s="5"/>
    </row>
    <row r="29" spans="1:8" x14ac:dyDescent="0.2">
      <c r="A29" s="63" t="s">
        <v>34</v>
      </c>
      <c r="B29" s="387" t="s">
        <v>19</v>
      </c>
      <c r="C29" s="387"/>
      <c r="D29" s="387"/>
      <c r="E29" s="387"/>
      <c r="F29" s="65">
        <v>0</v>
      </c>
      <c r="G29" s="4">
        <f>ROUND(F15*F29,2)</f>
        <v>0</v>
      </c>
      <c r="H29" s="5"/>
    </row>
    <row r="30" spans="1:8" x14ac:dyDescent="0.2">
      <c r="A30" s="63" t="s">
        <v>35</v>
      </c>
      <c r="B30" s="402" t="s">
        <v>215</v>
      </c>
      <c r="C30" s="403"/>
      <c r="D30" s="403"/>
      <c r="E30" s="404"/>
      <c r="F30" s="65">
        <v>0</v>
      </c>
      <c r="G30" s="4">
        <f>ROUND(G27*F30,2)</f>
        <v>0</v>
      </c>
      <c r="H30" s="5"/>
    </row>
    <row r="31" spans="1:8" x14ac:dyDescent="0.2">
      <c r="A31" s="63" t="s">
        <v>36</v>
      </c>
      <c r="B31" s="402" t="s">
        <v>37</v>
      </c>
      <c r="C31" s="403"/>
      <c r="D31" s="403"/>
      <c r="E31" s="404"/>
      <c r="F31" s="64">
        <f>ROUND((ROUND((7*15.22),2)/52.5)*60,2)</f>
        <v>121.76</v>
      </c>
      <c r="G31" s="4">
        <f>ROUND(ROUND(ROUND((SUM(G27:G30))/220,2)*0.2,2)*F31,2)</f>
        <v>0</v>
      </c>
      <c r="H31" s="5"/>
    </row>
    <row r="32" spans="1:8" x14ac:dyDescent="0.2">
      <c r="A32" s="63" t="s">
        <v>38</v>
      </c>
      <c r="B32" s="387" t="s">
        <v>63</v>
      </c>
      <c r="C32" s="387"/>
      <c r="D32" s="387"/>
      <c r="E32" s="387"/>
      <c r="F32" s="65"/>
      <c r="G32" s="4">
        <f>ROUND(F18*F32,2)</f>
        <v>0</v>
      </c>
      <c r="H32" s="5"/>
    </row>
    <row r="33" spans="1:8" x14ac:dyDescent="0.2">
      <c r="A33" s="388" t="s">
        <v>39</v>
      </c>
      <c r="B33" s="389"/>
      <c r="C33" s="389"/>
      <c r="D33" s="389"/>
      <c r="E33" s="389"/>
      <c r="F33" s="390"/>
      <c r="G33" s="224">
        <f>SUM(G27:G32)</f>
        <v>0</v>
      </c>
    </row>
    <row r="34" spans="1:8" x14ac:dyDescent="0.2">
      <c r="A34" s="372" t="s">
        <v>40</v>
      </c>
      <c r="B34" s="373"/>
      <c r="C34" s="373"/>
      <c r="D34" s="373"/>
      <c r="E34" s="373"/>
      <c r="F34" s="374"/>
      <c r="G34" s="375"/>
    </row>
    <row r="35" spans="1:8" x14ac:dyDescent="0.2">
      <c r="A35" s="391" t="s">
        <v>41</v>
      </c>
      <c r="B35" s="392"/>
      <c r="C35" s="392"/>
      <c r="D35" s="392"/>
      <c r="E35" s="392"/>
      <c r="F35" s="392"/>
      <c r="G35" s="393"/>
      <c r="H35" s="6"/>
    </row>
    <row r="36" spans="1:8" s="11" customFormat="1" x14ac:dyDescent="0.2">
      <c r="A36" s="67" t="s">
        <v>32</v>
      </c>
      <c r="B36" s="394" t="s">
        <v>42</v>
      </c>
      <c r="C36" s="395"/>
      <c r="D36" s="395"/>
      <c r="E36" s="396"/>
      <c r="F36" s="68">
        <v>0</v>
      </c>
      <c r="G36" s="9">
        <f>ROUND(G$33*F36,2)</f>
        <v>0</v>
      </c>
      <c r="H36" s="102"/>
    </row>
    <row r="37" spans="1:8" x14ac:dyDescent="0.2">
      <c r="A37" s="69" t="s">
        <v>33</v>
      </c>
      <c r="B37" s="397" t="s">
        <v>122</v>
      </c>
      <c r="C37" s="398"/>
      <c r="D37" s="398"/>
      <c r="E37" s="399"/>
      <c r="F37" s="70">
        <f>ROUND((1/11)+(1/11)/3, 3)*0</f>
        <v>0</v>
      </c>
      <c r="G37" s="12">
        <f>ROUND(G$33*F37,2)</f>
        <v>0</v>
      </c>
      <c r="H37" s="6"/>
    </row>
    <row r="38" spans="1:8" x14ac:dyDescent="0.2">
      <c r="A38" s="71"/>
      <c r="B38" s="408" t="s">
        <v>43</v>
      </c>
      <c r="C38" s="408"/>
      <c r="D38" s="408"/>
      <c r="E38" s="408"/>
      <c r="F38" s="225">
        <f>SUM(F36:F37)</f>
        <v>0</v>
      </c>
      <c r="G38" s="9"/>
      <c r="H38" s="6"/>
    </row>
    <row r="39" spans="1:8" x14ac:dyDescent="0.2">
      <c r="A39" s="226" t="s">
        <v>34</v>
      </c>
      <c r="B39" s="227" t="s">
        <v>44</v>
      </c>
      <c r="C39" s="228"/>
      <c r="D39" s="228"/>
      <c r="E39" s="228"/>
      <c r="F39" s="229">
        <f>ROUND((F50*F38),4)</f>
        <v>0</v>
      </c>
      <c r="G39" s="230">
        <f>ROUND(G$33*F39,2)</f>
        <v>0</v>
      </c>
      <c r="H39" s="6"/>
    </row>
    <row r="40" spans="1:8" x14ac:dyDescent="0.2">
      <c r="A40" s="405" t="s">
        <v>45</v>
      </c>
      <c r="B40" s="406"/>
      <c r="C40" s="406"/>
      <c r="D40" s="406"/>
      <c r="E40" s="407"/>
      <c r="F40" s="127">
        <f>ROUND(SUM(F38:F39),4)</f>
        <v>0</v>
      </c>
      <c r="G40" s="128">
        <f>SUM(G36:G39)</f>
        <v>0</v>
      </c>
      <c r="H40" s="6">
        <f>ROUND(G33*F40,2)</f>
        <v>0</v>
      </c>
    </row>
    <row r="41" spans="1:8" x14ac:dyDescent="0.2">
      <c r="A41" s="391" t="s">
        <v>123</v>
      </c>
      <c r="B41" s="392"/>
      <c r="C41" s="392"/>
      <c r="D41" s="392"/>
      <c r="E41" s="392"/>
      <c r="F41" s="392"/>
      <c r="G41" s="393"/>
      <c r="H41" s="6"/>
    </row>
    <row r="42" spans="1:8" x14ac:dyDescent="0.2">
      <c r="A42" s="72" t="s">
        <v>32</v>
      </c>
      <c r="B42" s="394" t="s">
        <v>46</v>
      </c>
      <c r="C42" s="395"/>
      <c r="D42" s="395"/>
      <c r="E42" s="396"/>
      <c r="F42" s="73">
        <v>0</v>
      </c>
      <c r="G42" s="15">
        <f>ROUND(G$33*F42,2)</f>
        <v>0</v>
      </c>
      <c r="H42" s="6"/>
    </row>
    <row r="43" spans="1:8" x14ac:dyDescent="0.2">
      <c r="A43" s="67" t="s">
        <v>33</v>
      </c>
      <c r="B43" s="402" t="s">
        <v>47</v>
      </c>
      <c r="C43" s="403"/>
      <c r="D43" s="403"/>
      <c r="E43" s="404"/>
      <c r="F43" s="68">
        <v>0</v>
      </c>
      <c r="G43" s="9">
        <f>ROUND(G$33*F43,2)</f>
        <v>0</v>
      </c>
      <c r="H43" s="6"/>
    </row>
    <row r="44" spans="1:8" x14ac:dyDescent="0.2">
      <c r="A44" s="67" t="s">
        <v>34</v>
      </c>
      <c r="B44" s="402" t="s">
        <v>48</v>
      </c>
      <c r="C44" s="403"/>
      <c r="D44" s="403"/>
      <c r="E44" s="404"/>
      <c r="F44" s="68">
        <v>0</v>
      </c>
      <c r="G44" s="9">
        <f>ROUND(G$33*F44,2)</f>
        <v>0</v>
      </c>
      <c r="H44" s="6"/>
    </row>
    <row r="45" spans="1:8" x14ac:dyDescent="0.2">
      <c r="A45" s="67" t="s">
        <v>35</v>
      </c>
      <c r="B45" s="402" t="s">
        <v>49</v>
      </c>
      <c r="C45" s="403"/>
      <c r="D45" s="403"/>
      <c r="E45" s="404"/>
      <c r="F45" s="68">
        <v>0</v>
      </c>
      <c r="G45" s="9">
        <f t="shared" ref="G45:G49" si="0">ROUND(G$33*F45,2)</f>
        <v>0</v>
      </c>
      <c r="H45" s="6"/>
    </row>
    <row r="46" spans="1:8" x14ac:dyDescent="0.2">
      <c r="A46" s="67" t="s">
        <v>36</v>
      </c>
      <c r="B46" s="402" t="s">
        <v>50</v>
      </c>
      <c r="C46" s="403"/>
      <c r="D46" s="403"/>
      <c r="E46" s="404"/>
      <c r="F46" s="68">
        <v>0</v>
      </c>
      <c r="G46" s="9">
        <f>ROUND(G$33*F46,2)</f>
        <v>0</v>
      </c>
      <c r="H46" s="6"/>
    </row>
    <row r="47" spans="1:8" x14ac:dyDescent="0.2">
      <c r="A47" s="67" t="s">
        <v>38</v>
      </c>
      <c r="B47" s="402" t="s">
        <v>51</v>
      </c>
      <c r="C47" s="403"/>
      <c r="D47" s="403"/>
      <c r="E47" s="404"/>
      <c r="F47" s="68">
        <v>0</v>
      </c>
      <c r="G47" s="9">
        <f t="shared" si="0"/>
        <v>0</v>
      </c>
      <c r="H47" s="6"/>
    </row>
    <row r="48" spans="1:8" x14ac:dyDescent="0.2">
      <c r="A48" s="67" t="s">
        <v>52</v>
      </c>
      <c r="B48" s="402" t="s">
        <v>53</v>
      </c>
      <c r="C48" s="403"/>
      <c r="D48" s="403"/>
      <c r="E48" s="404"/>
      <c r="F48" s="68">
        <v>0</v>
      </c>
      <c r="G48" s="9">
        <f t="shared" si="0"/>
        <v>0</v>
      </c>
      <c r="H48" s="6"/>
    </row>
    <row r="49" spans="1:8" x14ac:dyDescent="0.2">
      <c r="A49" s="69" t="s">
        <v>54</v>
      </c>
      <c r="B49" s="397" t="s">
        <v>55</v>
      </c>
      <c r="C49" s="398"/>
      <c r="D49" s="398"/>
      <c r="E49" s="399"/>
      <c r="F49" s="70">
        <v>0</v>
      </c>
      <c r="G49" s="12">
        <f t="shared" si="0"/>
        <v>0</v>
      </c>
      <c r="H49" s="6"/>
    </row>
    <row r="50" spans="1:8" x14ac:dyDescent="0.2">
      <c r="A50" s="405" t="s">
        <v>56</v>
      </c>
      <c r="B50" s="406"/>
      <c r="C50" s="406"/>
      <c r="D50" s="406"/>
      <c r="E50" s="407"/>
      <c r="F50" s="127">
        <f>SUM(F42:F49)</f>
        <v>0</v>
      </c>
      <c r="G50" s="128">
        <f>SUM(G42:G49)</f>
        <v>0</v>
      </c>
      <c r="H50" s="6">
        <f>ROUND(G33*F50,2)</f>
        <v>0</v>
      </c>
    </row>
    <row r="51" spans="1:8" x14ac:dyDescent="0.2">
      <c r="A51" s="391" t="s">
        <v>57</v>
      </c>
      <c r="B51" s="392"/>
      <c r="C51" s="392"/>
      <c r="D51" s="392"/>
      <c r="E51" s="392"/>
      <c r="F51" s="392"/>
      <c r="G51" s="393"/>
      <c r="H51" s="6"/>
    </row>
    <row r="52" spans="1:8" x14ac:dyDescent="0.2">
      <c r="A52" s="13" t="s">
        <v>32</v>
      </c>
      <c r="B52" s="413" t="s">
        <v>58</v>
      </c>
      <c r="C52" s="414"/>
      <c r="D52" s="414"/>
      <c r="E52" s="16">
        <v>0</v>
      </c>
      <c r="F52" s="17">
        <f>15.22*2</f>
        <v>30.44</v>
      </c>
      <c r="G52" s="18">
        <f>IF(ROUND((E52*F52)-(G27*0.06),2)&lt;0,0,ROUND((E52*F52)-(G27*0.06),2))</f>
        <v>0</v>
      </c>
      <c r="H52" s="6"/>
    </row>
    <row r="53" spans="1:8" x14ac:dyDescent="0.2">
      <c r="A53" s="7" t="s">
        <v>59</v>
      </c>
      <c r="B53" s="409" t="s">
        <v>60</v>
      </c>
      <c r="C53" s="410"/>
      <c r="D53" s="410"/>
      <c r="E53" s="19">
        <f>(ROUND(37*0.82,2))*0</f>
        <v>0</v>
      </c>
      <c r="F53" s="20">
        <f>15.22</f>
        <v>15.22</v>
      </c>
      <c r="G53" s="4">
        <f t="shared" ref="G53:G60" si="1">ROUND((E53*F53),2)</f>
        <v>0</v>
      </c>
      <c r="H53" s="6"/>
    </row>
    <row r="54" spans="1:8" x14ac:dyDescent="0.2">
      <c r="A54" s="7" t="s">
        <v>61</v>
      </c>
      <c r="B54" s="409" t="s">
        <v>62</v>
      </c>
      <c r="C54" s="410"/>
      <c r="D54" s="410"/>
      <c r="E54" s="19">
        <f>(ROUND(187.97*0.95,2))*0</f>
        <v>0</v>
      </c>
      <c r="F54" s="20">
        <v>1</v>
      </c>
      <c r="G54" s="4">
        <f t="shared" si="1"/>
        <v>0</v>
      </c>
      <c r="H54" s="6"/>
    </row>
    <row r="55" spans="1:8" x14ac:dyDescent="0.2">
      <c r="A55" s="7" t="s">
        <v>34</v>
      </c>
      <c r="B55" s="409" t="s">
        <v>158</v>
      </c>
      <c r="C55" s="410"/>
      <c r="D55" s="410"/>
      <c r="E55" s="19">
        <f>(ROUND(187.97*0.95,2))*0</f>
        <v>0</v>
      </c>
      <c r="F55" s="20">
        <v>1</v>
      </c>
      <c r="G55" s="4">
        <f t="shared" si="1"/>
        <v>0</v>
      </c>
      <c r="H55" s="6"/>
    </row>
    <row r="56" spans="1:8" x14ac:dyDescent="0.2">
      <c r="A56" s="7" t="s">
        <v>35</v>
      </c>
      <c r="B56" s="409" t="s">
        <v>159</v>
      </c>
      <c r="C56" s="410"/>
      <c r="D56" s="410"/>
      <c r="E56" s="19">
        <f>SUM((F18*1.5)*0.0085%)</f>
        <v>0</v>
      </c>
      <c r="F56" s="20">
        <v>1</v>
      </c>
      <c r="G56" s="4">
        <f t="shared" si="1"/>
        <v>0</v>
      </c>
      <c r="H56" s="6"/>
    </row>
    <row r="57" spans="1:8" x14ac:dyDescent="0.2">
      <c r="A57" s="7" t="s">
        <v>36</v>
      </c>
      <c r="B57" s="409" t="s">
        <v>160</v>
      </c>
      <c r="C57" s="410"/>
      <c r="D57" s="410"/>
      <c r="E57" s="19">
        <f>ROUND((ROUND((F18*26)+(F18*52),2))*0.0085%,2)</f>
        <v>0</v>
      </c>
      <c r="F57" s="20">
        <v>1</v>
      </c>
      <c r="G57" s="4">
        <f t="shared" si="1"/>
        <v>0</v>
      </c>
      <c r="H57" s="6"/>
    </row>
    <row r="58" spans="1:8" x14ac:dyDescent="0.2">
      <c r="A58" s="7" t="s">
        <v>38</v>
      </c>
      <c r="B58" s="409" t="s">
        <v>133</v>
      </c>
      <c r="C58" s="410"/>
      <c r="D58" s="410"/>
      <c r="E58" s="19">
        <v>0</v>
      </c>
      <c r="F58" s="20">
        <v>1</v>
      </c>
      <c r="G58" s="4">
        <f t="shared" si="1"/>
        <v>0</v>
      </c>
      <c r="H58" s="6"/>
    </row>
    <row r="59" spans="1:8" x14ac:dyDescent="0.2">
      <c r="A59" s="7" t="s">
        <v>52</v>
      </c>
      <c r="B59" s="409" t="s">
        <v>133</v>
      </c>
      <c r="C59" s="410"/>
      <c r="D59" s="410"/>
      <c r="E59" s="79">
        <v>0</v>
      </c>
      <c r="F59" s="20">
        <v>1</v>
      </c>
      <c r="G59" s="4">
        <f t="shared" si="1"/>
        <v>0</v>
      </c>
      <c r="H59" s="6"/>
    </row>
    <row r="60" spans="1:8" x14ac:dyDescent="0.2">
      <c r="A60" s="7" t="s">
        <v>54</v>
      </c>
      <c r="B60" s="409" t="s">
        <v>133</v>
      </c>
      <c r="C60" s="410"/>
      <c r="D60" s="410"/>
      <c r="E60" s="79"/>
      <c r="F60" s="20">
        <v>1</v>
      </c>
      <c r="G60" s="4">
        <f t="shared" si="1"/>
        <v>0</v>
      </c>
      <c r="H60" s="6"/>
    </row>
    <row r="61" spans="1:8" x14ac:dyDescent="0.2">
      <c r="A61" s="411" t="s">
        <v>64</v>
      </c>
      <c r="B61" s="412"/>
      <c r="C61" s="412"/>
      <c r="D61" s="412"/>
      <c r="E61" s="412"/>
      <c r="F61" s="389"/>
      <c r="G61" s="224">
        <f>SUM(G52:G60)</f>
        <v>0</v>
      </c>
      <c r="H61" s="6"/>
    </row>
    <row r="62" spans="1:8" x14ac:dyDescent="0.2">
      <c r="A62" s="372" t="s">
        <v>65</v>
      </c>
      <c r="B62" s="373"/>
      <c r="C62" s="373"/>
      <c r="D62" s="373"/>
      <c r="E62" s="373"/>
      <c r="F62" s="374"/>
      <c r="G62" s="375"/>
      <c r="H62" s="6"/>
    </row>
    <row r="63" spans="1:8" x14ac:dyDescent="0.2">
      <c r="A63" s="21" t="s">
        <v>66</v>
      </c>
      <c r="B63" s="417" t="s">
        <v>67</v>
      </c>
      <c r="C63" s="418"/>
      <c r="D63" s="418"/>
      <c r="E63" s="418"/>
      <c r="F63" s="22">
        <f>F40</f>
        <v>0</v>
      </c>
      <c r="G63" s="23">
        <f>G40</f>
        <v>0</v>
      </c>
      <c r="H63" s="6"/>
    </row>
    <row r="64" spans="1:8" x14ac:dyDescent="0.2">
      <c r="A64" s="24" t="s">
        <v>68</v>
      </c>
      <c r="B64" s="419" t="s">
        <v>134</v>
      </c>
      <c r="C64" s="420"/>
      <c r="D64" s="420"/>
      <c r="E64" s="420"/>
      <c r="F64" s="25">
        <f>F50</f>
        <v>0</v>
      </c>
      <c r="G64" s="26">
        <f>G50</f>
        <v>0</v>
      </c>
      <c r="H64" s="6"/>
    </row>
    <row r="65" spans="1:8" x14ac:dyDescent="0.2">
      <c r="A65" s="24" t="s">
        <v>69</v>
      </c>
      <c r="B65" s="419" t="s">
        <v>70</v>
      </c>
      <c r="C65" s="420"/>
      <c r="D65" s="420"/>
      <c r="E65" s="420"/>
      <c r="F65" s="421"/>
      <c r="G65" s="26">
        <f>G61</f>
        <v>0</v>
      </c>
      <c r="H65" s="6"/>
    </row>
    <row r="66" spans="1:8" ht="13.5" thickBot="1" x14ac:dyDescent="0.25">
      <c r="A66" s="422" t="s">
        <v>71</v>
      </c>
      <c r="B66" s="423"/>
      <c r="C66" s="423"/>
      <c r="D66" s="423"/>
      <c r="E66" s="423"/>
      <c r="F66" s="424"/>
      <c r="G66" s="231">
        <f>SUM(G63:G65)</f>
        <v>0</v>
      </c>
      <c r="H66" s="6"/>
    </row>
    <row r="67" spans="1:8" x14ac:dyDescent="0.2">
      <c r="A67" s="425" t="s">
        <v>72</v>
      </c>
      <c r="B67" s="426"/>
      <c r="C67" s="426"/>
      <c r="D67" s="426"/>
      <c r="E67" s="426"/>
      <c r="F67" s="427"/>
      <c r="G67" s="428"/>
      <c r="H67" s="6"/>
    </row>
    <row r="68" spans="1:8" s="29" customFormat="1" x14ac:dyDescent="0.2">
      <c r="A68" s="221">
        <v>3</v>
      </c>
      <c r="B68" s="27" t="s">
        <v>73</v>
      </c>
      <c r="C68" s="27"/>
      <c r="D68" s="27"/>
      <c r="E68" s="27"/>
      <c r="F68" s="27"/>
      <c r="G68" s="28"/>
      <c r="H68" s="6"/>
    </row>
    <row r="69" spans="1:8" x14ac:dyDescent="0.2">
      <c r="A69" s="13" t="s">
        <v>32</v>
      </c>
      <c r="B69" s="429" t="s">
        <v>74</v>
      </c>
      <c r="C69" s="430"/>
      <c r="D69" s="430"/>
      <c r="E69" s="430"/>
      <c r="F69" s="80">
        <f>ROUND((1/12)*0.05,4)*0</f>
        <v>0</v>
      </c>
      <c r="G69" s="30">
        <f t="shared" ref="G69:G74" si="2">ROUND(G$33*F69,2)</f>
        <v>0</v>
      </c>
      <c r="H69" s="6"/>
    </row>
    <row r="70" spans="1:8" x14ac:dyDescent="0.2">
      <c r="A70" s="7" t="s">
        <v>33</v>
      </c>
      <c r="B70" s="334" t="s">
        <v>75</v>
      </c>
      <c r="C70" s="335"/>
      <c r="D70" s="335"/>
      <c r="E70" s="335"/>
      <c r="F70" s="81">
        <f>ROUND((F69*F49),4)</f>
        <v>0</v>
      </c>
      <c r="G70" s="31">
        <f t="shared" si="2"/>
        <v>0</v>
      </c>
      <c r="H70" s="6"/>
    </row>
    <row r="71" spans="1:8" x14ac:dyDescent="0.2">
      <c r="A71" s="7" t="s">
        <v>34</v>
      </c>
      <c r="B71" s="334" t="s">
        <v>165</v>
      </c>
      <c r="C71" s="335"/>
      <c r="D71" s="335"/>
      <c r="E71" s="335"/>
      <c r="F71" s="81">
        <f>ROUND((0.08*0.4*0.9)*(1+0.09+0.09+0.3),2)*0</f>
        <v>0</v>
      </c>
      <c r="G71" s="31">
        <f t="shared" si="2"/>
        <v>0</v>
      </c>
      <c r="H71" s="6"/>
    </row>
    <row r="72" spans="1:8" x14ac:dyDescent="0.2">
      <c r="A72" s="7" t="s">
        <v>35</v>
      </c>
      <c r="B72" s="334" t="s">
        <v>76</v>
      </c>
      <c r="C72" s="335"/>
      <c r="D72" s="335"/>
      <c r="E72" s="335"/>
      <c r="F72" s="81">
        <f>ROUND(100%/30*7/12*100%,4)*0</f>
        <v>0</v>
      </c>
      <c r="G72" s="31">
        <f t="shared" si="2"/>
        <v>0</v>
      </c>
      <c r="H72" s="6"/>
    </row>
    <row r="73" spans="1:8" s="3" customFormat="1" x14ac:dyDescent="0.2">
      <c r="A73" s="7" t="s">
        <v>36</v>
      </c>
      <c r="B73" s="334" t="s">
        <v>124</v>
      </c>
      <c r="C73" s="335"/>
      <c r="D73" s="335"/>
      <c r="E73" s="335"/>
      <c r="F73" s="81">
        <f>ROUND(F72*F50,4)</f>
        <v>0</v>
      </c>
      <c r="G73" s="31">
        <f t="shared" si="2"/>
        <v>0</v>
      </c>
      <c r="H73" s="6"/>
    </row>
    <row r="74" spans="1:8" x14ac:dyDescent="0.2">
      <c r="A74" s="7" t="s">
        <v>38</v>
      </c>
      <c r="B74" s="415" t="s">
        <v>166</v>
      </c>
      <c r="C74" s="416"/>
      <c r="D74" s="416"/>
      <c r="E74" s="416"/>
      <c r="F74" s="82">
        <v>0</v>
      </c>
      <c r="G74" s="32">
        <f t="shared" si="2"/>
        <v>0</v>
      </c>
      <c r="H74" s="6"/>
    </row>
    <row r="75" spans="1:8" x14ac:dyDescent="0.2">
      <c r="A75" s="411" t="s">
        <v>77</v>
      </c>
      <c r="B75" s="412"/>
      <c r="C75" s="412"/>
      <c r="D75" s="412"/>
      <c r="E75" s="412"/>
      <c r="F75" s="33">
        <f>SUM(F69:F74)</f>
        <v>0</v>
      </c>
      <c r="G75" s="34">
        <f>SUM(G69:G74)</f>
        <v>0</v>
      </c>
      <c r="H75" s="6">
        <f>ROUND(G33*F75,2)</f>
        <v>0</v>
      </c>
    </row>
    <row r="76" spans="1:8" x14ac:dyDescent="0.2">
      <c r="A76" s="372" t="s">
        <v>78</v>
      </c>
      <c r="B76" s="373"/>
      <c r="C76" s="373"/>
      <c r="D76" s="373"/>
      <c r="E76" s="373"/>
      <c r="F76" s="374"/>
      <c r="G76" s="375"/>
      <c r="H76" s="6"/>
    </row>
    <row r="77" spans="1:8" s="29" customFormat="1" x14ac:dyDescent="0.2">
      <c r="A77" s="391" t="s">
        <v>125</v>
      </c>
      <c r="B77" s="392"/>
      <c r="C77" s="392"/>
      <c r="D77" s="392"/>
      <c r="E77" s="392"/>
      <c r="F77" s="392"/>
      <c r="G77" s="393"/>
      <c r="H77" s="6"/>
    </row>
    <row r="78" spans="1:8" x14ac:dyDescent="0.2">
      <c r="A78" s="72" t="s">
        <v>32</v>
      </c>
      <c r="B78" s="437" t="s">
        <v>175</v>
      </c>
      <c r="C78" s="438"/>
      <c r="D78" s="438"/>
      <c r="E78" s="438"/>
      <c r="F78" s="73">
        <v>0</v>
      </c>
      <c r="G78" s="30">
        <f t="shared" ref="G78:G83" si="3">ROUND(G$33*F78,2)</f>
        <v>0</v>
      </c>
      <c r="H78" s="6"/>
    </row>
    <row r="79" spans="1:8" x14ac:dyDescent="0.2">
      <c r="A79" s="67" t="s">
        <v>33</v>
      </c>
      <c r="B79" s="402" t="s">
        <v>126</v>
      </c>
      <c r="C79" s="403"/>
      <c r="D79" s="403"/>
      <c r="E79" s="403"/>
      <c r="F79" s="68">
        <f>ROUND(((1/30)/12)*1,4)*0</f>
        <v>0</v>
      </c>
      <c r="G79" s="31">
        <f t="shared" si="3"/>
        <v>0</v>
      </c>
      <c r="H79" s="6"/>
    </row>
    <row r="80" spans="1:8" x14ac:dyDescent="0.2">
      <c r="A80" s="67" t="s">
        <v>34</v>
      </c>
      <c r="B80" s="402" t="s">
        <v>127</v>
      </c>
      <c r="C80" s="403"/>
      <c r="D80" s="403"/>
      <c r="E80" s="403"/>
      <c r="F80" s="68">
        <f>ROUND((((1/30)/12)*5)*0.02,4)*0</f>
        <v>0</v>
      </c>
      <c r="G80" s="31">
        <f t="shared" si="3"/>
        <v>0</v>
      </c>
      <c r="H80" s="6"/>
    </row>
    <row r="81" spans="1:8" x14ac:dyDescent="0.2">
      <c r="A81" s="67" t="s">
        <v>35</v>
      </c>
      <c r="B81" s="402" t="s">
        <v>128</v>
      </c>
      <c r="C81" s="403"/>
      <c r="D81" s="403"/>
      <c r="E81" s="403"/>
      <c r="F81" s="68">
        <f>ROUND((((1/30)/12)*15)*0.05,4)*0</f>
        <v>0</v>
      </c>
      <c r="G81" s="31">
        <f t="shared" si="3"/>
        <v>0</v>
      </c>
      <c r="H81" s="6"/>
    </row>
    <row r="82" spans="1:8" x14ac:dyDescent="0.2">
      <c r="A82" s="67" t="s">
        <v>36</v>
      </c>
      <c r="B82" s="431" t="s">
        <v>176</v>
      </c>
      <c r="C82" s="432"/>
      <c r="D82" s="432"/>
      <c r="E82" s="432"/>
      <c r="F82" s="68">
        <v>0</v>
      </c>
      <c r="G82" s="31">
        <f t="shared" si="3"/>
        <v>0</v>
      </c>
      <c r="H82" s="6"/>
    </row>
    <row r="83" spans="1:8" x14ac:dyDescent="0.2">
      <c r="A83" s="67" t="s">
        <v>38</v>
      </c>
      <c r="B83" s="397" t="s">
        <v>129</v>
      </c>
      <c r="C83" s="398"/>
      <c r="D83" s="398"/>
      <c r="E83" s="398"/>
      <c r="F83" s="70">
        <f>ROUND((((1/30)/12)*5)*0.5,4)*0</f>
        <v>0</v>
      </c>
      <c r="G83" s="32">
        <f t="shared" si="3"/>
        <v>0</v>
      </c>
      <c r="H83" s="6"/>
    </row>
    <row r="84" spans="1:8" x14ac:dyDescent="0.2">
      <c r="A84" s="433" t="s">
        <v>79</v>
      </c>
      <c r="B84" s="407"/>
      <c r="C84" s="407"/>
      <c r="D84" s="407"/>
      <c r="E84" s="407"/>
      <c r="F84" s="127">
        <f>SUM(F78:F83)</f>
        <v>0</v>
      </c>
      <c r="G84" s="128">
        <f>SUM(G78:G83)</f>
        <v>0</v>
      </c>
      <c r="H84" s="6">
        <f>ROUND(G33*F84,2)</f>
        <v>0</v>
      </c>
    </row>
    <row r="85" spans="1:8" s="29" customFormat="1" x14ac:dyDescent="0.2">
      <c r="A85" s="434" t="s">
        <v>80</v>
      </c>
      <c r="B85" s="435"/>
      <c r="C85" s="435"/>
      <c r="D85" s="435"/>
      <c r="E85" s="435"/>
      <c r="F85" s="435"/>
      <c r="G85" s="436"/>
      <c r="H85" s="6"/>
    </row>
    <row r="86" spans="1:8" x14ac:dyDescent="0.2">
      <c r="A86" s="13" t="s">
        <v>32</v>
      </c>
      <c r="B86" s="429" t="s">
        <v>81</v>
      </c>
      <c r="C86" s="430"/>
      <c r="D86" s="430"/>
      <c r="E86" s="430"/>
      <c r="F86" s="80">
        <f xml:space="preserve"> ROUND((((ROUND((1/11)+(1/11)/3, 3))*4)/12)*1%,4)*0</f>
        <v>0</v>
      </c>
      <c r="G86" s="30">
        <f>ROUND(G$33*F86,2)</f>
        <v>0</v>
      </c>
      <c r="H86" s="6"/>
    </row>
    <row r="87" spans="1:8" x14ac:dyDescent="0.2">
      <c r="A87" s="7" t="s">
        <v>33</v>
      </c>
      <c r="B87" s="334" t="s">
        <v>82</v>
      </c>
      <c r="C87" s="335"/>
      <c r="D87" s="335"/>
      <c r="E87" s="335"/>
      <c r="F87" s="81">
        <f>ROUND(F86*F50,4)</f>
        <v>0</v>
      </c>
      <c r="G87" s="31">
        <f>ROUND(G$33*F87,2)</f>
        <v>0</v>
      </c>
      <c r="H87" s="6"/>
    </row>
    <row r="88" spans="1:8" x14ac:dyDescent="0.2">
      <c r="A88" s="7" t="s">
        <v>34</v>
      </c>
      <c r="B88" s="334" t="s">
        <v>83</v>
      </c>
      <c r="C88" s="335"/>
      <c r="D88" s="335"/>
      <c r="E88" s="335"/>
      <c r="F88" s="81">
        <f>ROUND(ROUND(ROUND(((1+1/12)*4)/12,4)*1%,4)*F50,4)</f>
        <v>0</v>
      </c>
      <c r="G88" s="31">
        <f>ROUND(G$33*F88,2)</f>
        <v>0</v>
      </c>
      <c r="H88" s="6"/>
    </row>
    <row r="89" spans="1:8" x14ac:dyDescent="0.2">
      <c r="A89" s="7" t="s">
        <v>35</v>
      </c>
      <c r="B89" s="334" t="s">
        <v>63</v>
      </c>
      <c r="C89" s="335"/>
      <c r="D89" s="335"/>
      <c r="E89" s="335"/>
      <c r="F89" s="81">
        <v>0</v>
      </c>
      <c r="G89" s="32">
        <f>ROUND(G$33*F89,2)</f>
        <v>0</v>
      </c>
      <c r="H89" s="6"/>
    </row>
    <row r="90" spans="1:8" x14ac:dyDescent="0.2">
      <c r="A90" s="388" t="s">
        <v>84</v>
      </c>
      <c r="B90" s="389"/>
      <c r="C90" s="389"/>
      <c r="D90" s="389"/>
      <c r="E90" s="389"/>
      <c r="F90" s="232">
        <f>SUM(F86:F89)</f>
        <v>0</v>
      </c>
      <c r="G90" s="233">
        <f>SUM(G86:G89)</f>
        <v>0</v>
      </c>
      <c r="H90" s="6">
        <f>ROUND(G33*F90,2)</f>
        <v>0</v>
      </c>
    </row>
    <row r="91" spans="1:8" s="29" customFormat="1" x14ac:dyDescent="0.2">
      <c r="A91" s="434" t="s">
        <v>177</v>
      </c>
      <c r="B91" s="435"/>
      <c r="C91" s="435"/>
      <c r="D91" s="435"/>
      <c r="E91" s="435"/>
      <c r="F91" s="435"/>
      <c r="G91" s="436"/>
      <c r="H91" s="6"/>
    </row>
    <row r="92" spans="1:8" x14ac:dyDescent="0.2">
      <c r="A92" s="13" t="s">
        <v>32</v>
      </c>
      <c r="B92" s="429" t="s">
        <v>85</v>
      </c>
      <c r="C92" s="430"/>
      <c r="D92" s="430"/>
      <c r="E92" s="430"/>
      <c r="F92" s="14">
        <f>ROUND((1/220)*15.22,4)*0</f>
        <v>0</v>
      </c>
      <c r="G92" s="30">
        <f>ROUND(G$33*F92,2)</f>
        <v>0</v>
      </c>
      <c r="H92" s="6"/>
    </row>
    <row r="93" spans="1:8" x14ac:dyDescent="0.2">
      <c r="A93" s="13" t="s">
        <v>33</v>
      </c>
      <c r="B93" s="439" t="s">
        <v>193</v>
      </c>
      <c r="C93" s="440"/>
      <c r="D93" s="440"/>
      <c r="E93" s="441"/>
      <c r="F93" s="125">
        <f>ROUND(F92*F50,4)</f>
        <v>0</v>
      </c>
      <c r="G93" s="30">
        <f>ROUND(G$33*F93,2)</f>
        <v>0</v>
      </c>
      <c r="H93" s="6"/>
    </row>
    <row r="94" spans="1:8" x14ac:dyDescent="0.2">
      <c r="A94" s="388" t="s">
        <v>86</v>
      </c>
      <c r="B94" s="389"/>
      <c r="C94" s="389"/>
      <c r="D94" s="389"/>
      <c r="E94" s="389"/>
      <c r="F94" s="232">
        <f>SUM(F92:F93)</f>
        <v>0</v>
      </c>
      <c r="G94" s="233">
        <f>SUM(G92:G93)</f>
        <v>0</v>
      </c>
      <c r="H94" s="6">
        <f>ROUND(G33*F94,2)</f>
        <v>0</v>
      </c>
    </row>
    <row r="95" spans="1:8" s="76" customFormat="1" x14ac:dyDescent="0.2">
      <c r="A95" s="391" t="s">
        <v>130</v>
      </c>
      <c r="B95" s="392"/>
      <c r="C95" s="392"/>
      <c r="D95" s="392"/>
      <c r="E95" s="392"/>
      <c r="F95" s="392"/>
      <c r="G95" s="393"/>
      <c r="H95" s="66"/>
    </row>
    <row r="96" spans="1:8" s="62" customFormat="1" x14ac:dyDescent="0.2">
      <c r="A96" s="72" t="s">
        <v>32</v>
      </c>
      <c r="B96" s="394" t="s">
        <v>131</v>
      </c>
      <c r="C96" s="395"/>
      <c r="D96" s="395"/>
      <c r="E96" s="395"/>
      <c r="F96" s="14">
        <f>((((8*13)/12)/220)+((((8*13)/12)/220)*100%))*0</f>
        <v>0</v>
      </c>
      <c r="G96" s="30">
        <f>ROUND(G$33*F96,2)</f>
        <v>0</v>
      </c>
      <c r="H96" s="66"/>
    </row>
    <row r="97" spans="1:8" s="62" customFormat="1" x14ac:dyDescent="0.2">
      <c r="A97" s="13" t="s">
        <v>33</v>
      </c>
      <c r="B97" s="439" t="s">
        <v>195</v>
      </c>
      <c r="C97" s="440"/>
      <c r="D97" s="440"/>
      <c r="E97" s="441"/>
      <c r="F97" s="125">
        <f>F96*F49</f>
        <v>0</v>
      </c>
      <c r="G97" s="30">
        <f>ROUND(G$33*F97,2)</f>
        <v>0</v>
      </c>
      <c r="H97" s="66"/>
    </row>
    <row r="98" spans="1:8" s="62" customFormat="1" x14ac:dyDescent="0.2">
      <c r="A98" s="433" t="s">
        <v>132</v>
      </c>
      <c r="B98" s="407"/>
      <c r="C98" s="407"/>
      <c r="D98" s="407"/>
      <c r="E98" s="407"/>
      <c r="F98" s="127">
        <f>SUM(F96:F96)</f>
        <v>0</v>
      </c>
      <c r="G98" s="128">
        <f>SUM(G96:G97)</f>
        <v>0</v>
      </c>
      <c r="H98" s="66">
        <f>ROUND(G43*F98,2)</f>
        <v>0</v>
      </c>
    </row>
    <row r="99" spans="1:8" x14ac:dyDescent="0.2">
      <c r="A99" s="372" t="s">
        <v>87</v>
      </c>
      <c r="B99" s="373"/>
      <c r="C99" s="373"/>
      <c r="D99" s="373"/>
      <c r="E99" s="373"/>
      <c r="F99" s="374"/>
      <c r="G99" s="375"/>
      <c r="H99" s="6"/>
    </row>
    <row r="100" spans="1:8" x14ac:dyDescent="0.2">
      <c r="A100" s="21" t="s">
        <v>88</v>
      </c>
      <c r="B100" s="417" t="s">
        <v>135</v>
      </c>
      <c r="C100" s="418"/>
      <c r="D100" s="418"/>
      <c r="E100" s="418"/>
      <c r="F100" s="22">
        <f>F84</f>
        <v>0</v>
      </c>
      <c r="G100" s="23">
        <f>G84</f>
        <v>0</v>
      </c>
      <c r="H100" s="6"/>
    </row>
    <row r="101" spans="1:8" x14ac:dyDescent="0.2">
      <c r="A101" s="24" t="s">
        <v>89</v>
      </c>
      <c r="B101" s="419" t="s">
        <v>90</v>
      </c>
      <c r="C101" s="420"/>
      <c r="D101" s="420"/>
      <c r="E101" s="420"/>
      <c r="F101" s="25">
        <f>F90</f>
        <v>0</v>
      </c>
      <c r="G101" s="26">
        <f>G90</f>
        <v>0</v>
      </c>
      <c r="H101" s="6"/>
    </row>
    <row r="102" spans="1:8" x14ac:dyDescent="0.2">
      <c r="A102" s="24" t="s">
        <v>91</v>
      </c>
      <c r="B102" s="419" t="s">
        <v>92</v>
      </c>
      <c r="C102" s="420"/>
      <c r="D102" s="420"/>
      <c r="E102" s="420"/>
      <c r="F102" s="25">
        <f>F94</f>
        <v>0</v>
      </c>
      <c r="G102" s="26">
        <f>G94</f>
        <v>0</v>
      </c>
      <c r="H102" s="6"/>
    </row>
    <row r="103" spans="1:8" x14ac:dyDescent="0.2">
      <c r="A103" s="24" t="s">
        <v>137</v>
      </c>
      <c r="B103" s="444" t="s">
        <v>136</v>
      </c>
      <c r="C103" s="445"/>
      <c r="D103" s="445"/>
      <c r="E103" s="445"/>
      <c r="F103" s="25">
        <f>F98</f>
        <v>0</v>
      </c>
      <c r="G103" s="26">
        <f>G98</f>
        <v>0</v>
      </c>
      <c r="H103" s="6"/>
    </row>
    <row r="104" spans="1:8" x14ac:dyDescent="0.2">
      <c r="A104" s="411" t="s">
        <v>93</v>
      </c>
      <c r="B104" s="412"/>
      <c r="C104" s="412"/>
      <c r="D104" s="412"/>
      <c r="E104" s="412"/>
      <c r="F104" s="389"/>
      <c r="G104" s="224">
        <f>SUM(G100:G103)</f>
        <v>0</v>
      </c>
      <c r="H104" s="6"/>
    </row>
    <row r="105" spans="1:8" x14ac:dyDescent="0.2">
      <c r="A105" s="372" t="s">
        <v>94</v>
      </c>
      <c r="B105" s="373"/>
      <c r="C105" s="373"/>
      <c r="D105" s="373"/>
      <c r="E105" s="373"/>
      <c r="F105" s="374"/>
      <c r="G105" s="375"/>
      <c r="H105" s="6"/>
    </row>
    <row r="106" spans="1:8" x14ac:dyDescent="0.2">
      <c r="A106" s="13" t="s">
        <v>32</v>
      </c>
      <c r="B106" s="216" t="s">
        <v>258</v>
      </c>
      <c r="C106" s="85"/>
      <c r="D106" s="85"/>
      <c r="E106" s="16">
        <f>'Insumos Diversos'!E23</f>
        <v>0</v>
      </c>
      <c r="F106" s="35">
        <v>1</v>
      </c>
      <c r="G106" s="4">
        <f>ROUND(SUM(C106:E106),2)*F106</f>
        <v>0</v>
      </c>
      <c r="H106" s="6"/>
    </row>
    <row r="107" spans="1:8" s="62" customFormat="1" x14ac:dyDescent="0.2">
      <c r="A107" s="67" t="s">
        <v>33</v>
      </c>
      <c r="B107" s="215" t="s">
        <v>291</v>
      </c>
      <c r="C107" s="74"/>
      <c r="D107" s="74"/>
      <c r="E107" s="75">
        <v>0</v>
      </c>
      <c r="F107" s="77">
        <v>1</v>
      </c>
      <c r="G107" s="4">
        <f>ROUND((E107*F107),2)</f>
        <v>0</v>
      </c>
      <c r="H107" s="66"/>
    </row>
    <row r="108" spans="1:8" s="62" customFormat="1" x14ac:dyDescent="0.2">
      <c r="A108" s="67" t="s">
        <v>34</v>
      </c>
      <c r="B108" s="215" t="s">
        <v>292</v>
      </c>
      <c r="C108" s="74"/>
      <c r="D108" s="74"/>
      <c r="E108" s="75">
        <v>0</v>
      </c>
      <c r="F108" s="77">
        <v>1</v>
      </c>
      <c r="G108" s="4">
        <f>ROUND((E108*F108),2)</f>
        <v>0</v>
      </c>
      <c r="H108" s="66"/>
    </row>
    <row r="109" spans="1:8" s="62" customFormat="1" x14ac:dyDescent="0.2">
      <c r="A109" s="67" t="s">
        <v>35</v>
      </c>
      <c r="B109" s="215" t="s">
        <v>241</v>
      </c>
      <c r="C109" s="74"/>
      <c r="D109" s="74"/>
      <c r="E109" s="75">
        <f>'Insumos Diversos'!E54</f>
        <v>0</v>
      </c>
      <c r="F109" s="78">
        <v>1</v>
      </c>
      <c r="G109" s="4">
        <f t="shared" ref="G109:G111" si="4">ROUND((E109*F109),2)</f>
        <v>0</v>
      </c>
      <c r="H109" s="66"/>
    </row>
    <row r="110" spans="1:8" s="62" customFormat="1" x14ac:dyDescent="0.2">
      <c r="A110" s="67" t="s">
        <v>36</v>
      </c>
      <c r="B110" s="215" t="s">
        <v>293</v>
      </c>
      <c r="C110" s="74"/>
      <c r="D110" s="74"/>
      <c r="E110" s="75">
        <f>'Insumos Diversos'!E63</f>
        <v>0</v>
      </c>
      <c r="F110" s="78">
        <v>1</v>
      </c>
      <c r="G110" s="4">
        <f t="shared" si="4"/>
        <v>0</v>
      </c>
      <c r="H110" s="66"/>
    </row>
    <row r="111" spans="1:8" s="62" customFormat="1" x14ac:dyDescent="0.2">
      <c r="A111" s="67" t="s">
        <v>38</v>
      </c>
      <c r="B111" s="215" t="s">
        <v>133</v>
      </c>
      <c r="C111" s="74"/>
      <c r="D111" s="74"/>
      <c r="E111" s="75">
        <v>0</v>
      </c>
      <c r="F111" s="78">
        <v>1</v>
      </c>
      <c r="G111" s="4">
        <f t="shared" si="4"/>
        <v>0</v>
      </c>
      <c r="H111" s="66"/>
    </row>
    <row r="112" spans="1:8" s="62" customFormat="1" x14ac:dyDescent="0.2">
      <c r="A112" s="67" t="s">
        <v>52</v>
      </c>
      <c r="B112" s="215" t="s">
        <v>133</v>
      </c>
      <c r="C112" s="74"/>
      <c r="D112" s="74"/>
      <c r="E112" s="75">
        <v>0</v>
      </c>
      <c r="F112" s="78">
        <v>1</v>
      </c>
      <c r="G112" s="4">
        <f>ROUND((E112*F112)/12,2)</f>
        <v>0</v>
      </c>
      <c r="H112" s="66"/>
    </row>
    <row r="113" spans="1:8" s="62" customFormat="1" x14ac:dyDescent="0.2">
      <c r="A113" s="405" t="s">
        <v>95</v>
      </c>
      <c r="B113" s="406"/>
      <c r="C113" s="406"/>
      <c r="D113" s="406"/>
      <c r="E113" s="406"/>
      <c r="F113" s="407"/>
      <c r="G113" s="224">
        <f>SUM(G106:G112)</f>
        <v>0</v>
      </c>
      <c r="H113" s="66"/>
    </row>
    <row r="114" spans="1:8" x14ac:dyDescent="0.2">
      <c r="A114" s="372" t="s">
        <v>96</v>
      </c>
      <c r="B114" s="373"/>
      <c r="C114" s="373"/>
      <c r="D114" s="373"/>
      <c r="E114" s="373"/>
      <c r="F114" s="374"/>
      <c r="G114" s="375"/>
      <c r="H114" s="6"/>
    </row>
    <row r="115" spans="1:8" s="29" customFormat="1" x14ac:dyDescent="0.2">
      <c r="A115" s="221">
        <v>3</v>
      </c>
      <c r="B115" s="27" t="s">
        <v>97</v>
      </c>
      <c r="C115" s="27"/>
      <c r="D115" s="27"/>
      <c r="E115" s="27"/>
      <c r="F115" s="27"/>
      <c r="G115" s="28"/>
      <c r="H115" s="6"/>
    </row>
    <row r="116" spans="1:8" x14ac:dyDescent="0.2">
      <c r="A116" s="13" t="s">
        <v>32</v>
      </c>
      <c r="B116" s="429" t="s">
        <v>98</v>
      </c>
      <c r="C116" s="430"/>
      <c r="D116" s="430"/>
      <c r="E116" s="430"/>
      <c r="F116" s="80">
        <v>0</v>
      </c>
      <c r="G116" s="15">
        <f>ROUND(G131*F116,2)</f>
        <v>0</v>
      </c>
      <c r="H116" s="6"/>
    </row>
    <row r="117" spans="1:8" x14ac:dyDescent="0.2">
      <c r="A117" s="7" t="s">
        <v>33</v>
      </c>
      <c r="B117" s="334" t="s">
        <v>99</v>
      </c>
      <c r="C117" s="335"/>
      <c r="D117" s="335"/>
      <c r="E117" s="335"/>
      <c r="F117" s="81">
        <v>0</v>
      </c>
      <c r="G117" s="9">
        <f>ROUND(((G131+G116)*F117),2)</f>
        <v>0</v>
      </c>
      <c r="H117" s="6"/>
    </row>
    <row r="118" spans="1:8" x14ac:dyDescent="0.2">
      <c r="A118" s="7" t="s">
        <v>34</v>
      </c>
      <c r="B118" s="442" t="s">
        <v>100</v>
      </c>
      <c r="C118" s="443"/>
      <c r="D118" s="443"/>
      <c r="E118" s="443"/>
      <c r="F118" s="81"/>
      <c r="G118" s="9"/>
      <c r="H118" s="6"/>
    </row>
    <row r="119" spans="1:8" x14ac:dyDescent="0.2">
      <c r="A119" s="7" t="s">
        <v>101</v>
      </c>
      <c r="B119" s="334" t="s">
        <v>102</v>
      </c>
      <c r="C119" s="335"/>
      <c r="D119" s="335"/>
      <c r="E119" s="335"/>
      <c r="F119" s="8">
        <v>0</v>
      </c>
      <c r="G119" s="9">
        <f ca="1">ROUND(G$135*F119,2)</f>
        <v>0</v>
      </c>
      <c r="H119" s="6"/>
    </row>
    <row r="120" spans="1:8" s="3" customFormat="1" x14ac:dyDescent="0.2">
      <c r="A120" s="7" t="s">
        <v>103</v>
      </c>
      <c r="B120" s="334" t="s">
        <v>104</v>
      </c>
      <c r="C120" s="335"/>
      <c r="D120" s="335"/>
      <c r="E120" s="335"/>
      <c r="F120" s="8">
        <v>0</v>
      </c>
      <c r="G120" s="9">
        <f ca="1">ROUND(G$135*F120,2)</f>
        <v>0</v>
      </c>
      <c r="H120" s="6"/>
    </row>
    <row r="121" spans="1:8" x14ac:dyDescent="0.2">
      <c r="A121" s="7" t="s">
        <v>105</v>
      </c>
      <c r="B121" s="334" t="s">
        <v>12</v>
      </c>
      <c r="C121" s="335"/>
      <c r="D121" s="335"/>
      <c r="E121" s="335"/>
      <c r="F121" s="8">
        <v>0</v>
      </c>
      <c r="G121" s="9">
        <f ca="1">ROUND(G$135*F121,2)</f>
        <v>0</v>
      </c>
      <c r="H121" s="6"/>
    </row>
    <row r="122" spans="1:8" x14ac:dyDescent="0.2">
      <c r="A122" s="7" t="s">
        <v>261</v>
      </c>
      <c r="B122" s="334" t="s">
        <v>133</v>
      </c>
      <c r="C122" s="335"/>
      <c r="D122" s="335"/>
      <c r="E122" s="335"/>
      <c r="F122" s="8">
        <v>0</v>
      </c>
      <c r="G122" s="9">
        <f ca="1">ROUND(G$135*F122,2)</f>
        <v>0</v>
      </c>
      <c r="H122" s="6"/>
    </row>
    <row r="123" spans="1:8" x14ac:dyDescent="0.2">
      <c r="A123" s="7"/>
      <c r="B123" s="455" t="s">
        <v>106</v>
      </c>
      <c r="C123" s="456"/>
      <c r="D123" s="456"/>
      <c r="E123" s="456"/>
      <c r="F123" s="36">
        <f>SUM(F119:F121)</f>
        <v>0</v>
      </c>
      <c r="G123" s="37">
        <f ca="1">SUM(G119:G122)</f>
        <v>0</v>
      </c>
      <c r="H123" s="6">
        <f ca="1">ROUND(G135*F123,2)</f>
        <v>0</v>
      </c>
    </row>
    <row r="124" spans="1:8" x14ac:dyDescent="0.2">
      <c r="A124" s="411" t="s">
        <v>107</v>
      </c>
      <c r="B124" s="412"/>
      <c r="C124" s="412"/>
      <c r="D124" s="412"/>
      <c r="E124" s="412"/>
      <c r="F124" s="33">
        <f>SUM(F116,F117,F123)</f>
        <v>0</v>
      </c>
      <c r="G124" s="34">
        <f ca="1">SUM(G116:G122)</f>
        <v>0</v>
      </c>
      <c r="H124" s="6"/>
    </row>
    <row r="125" spans="1:8" x14ac:dyDescent="0.2">
      <c r="A125" s="372" t="s">
        <v>108</v>
      </c>
      <c r="B125" s="373"/>
      <c r="C125" s="373"/>
      <c r="D125" s="373"/>
      <c r="E125" s="373"/>
      <c r="F125" s="374"/>
      <c r="G125" s="375"/>
      <c r="H125" s="6"/>
    </row>
    <row r="126" spans="1:8" x14ac:dyDescent="0.2">
      <c r="A126" s="21" t="s">
        <v>32</v>
      </c>
      <c r="B126" s="417" t="s">
        <v>109</v>
      </c>
      <c r="C126" s="418"/>
      <c r="D126" s="418"/>
      <c r="E126" s="418"/>
      <c r="F126" s="457"/>
      <c r="G126" s="23">
        <f>G33</f>
        <v>0</v>
      </c>
      <c r="H126" s="6"/>
    </row>
    <row r="127" spans="1:8" x14ac:dyDescent="0.2">
      <c r="A127" s="24" t="s">
        <v>33</v>
      </c>
      <c r="B127" s="419" t="s">
        <v>110</v>
      </c>
      <c r="C127" s="420"/>
      <c r="D127" s="420"/>
      <c r="E127" s="420"/>
      <c r="F127" s="421"/>
      <c r="G127" s="26">
        <f>G66</f>
        <v>0</v>
      </c>
      <c r="H127" s="6"/>
    </row>
    <row r="128" spans="1:8" x14ac:dyDescent="0.2">
      <c r="A128" s="24" t="s">
        <v>34</v>
      </c>
      <c r="B128" s="419" t="s">
        <v>111</v>
      </c>
      <c r="C128" s="420"/>
      <c r="D128" s="420"/>
      <c r="E128" s="420"/>
      <c r="F128" s="421"/>
      <c r="G128" s="26">
        <f>G75</f>
        <v>0</v>
      </c>
      <c r="H128" s="6"/>
    </row>
    <row r="129" spans="1:8" x14ac:dyDescent="0.2">
      <c r="A129" s="24" t="s">
        <v>35</v>
      </c>
      <c r="B129" s="419" t="s">
        <v>112</v>
      </c>
      <c r="C129" s="420"/>
      <c r="D129" s="420"/>
      <c r="E129" s="420"/>
      <c r="F129" s="421"/>
      <c r="G129" s="26">
        <f>G104</f>
        <v>0</v>
      </c>
      <c r="H129" s="6"/>
    </row>
    <row r="130" spans="1:8" x14ac:dyDescent="0.2">
      <c r="A130" s="24" t="s">
        <v>36</v>
      </c>
      <c r="B130" s="419" t="s">
        <v>113</v>
      </c>
      <c r="C130" s="420"/>
      <c r="D130" s="420"/>
      <c r="E130" s="420"/>
      <c r="F130" s="421"/>
      <c r="G130" s="26">
        <f>G113</f>
        <v>0</v>
      </c>
      <c r="H130" s="6"/>
    </row>
    <row r="131" spans="1:8" x14ac:dyDescent="0.2">
      <c r="A131" s="24"/>
      <c r="B131" s="448" t="s">
        <v>114</v>
      </c>
      <c r="C131" s="449"/>
      <c r="D131" s="449"/>
      <c r="E131" s="449"/>
      <c r="F131" s="450"/>
      <c r="G131" s="26">
        <f>SUM(G126:G130)</f>
        <v>0</v>
      </c>
      <c r="H131" s="6"/>
    </row>
    <row r="132" spans="1:8" x14ac:dyDescent="0.2">
      <c r="A132" s="24" t="s">
        <v>38</v>
      </c>
      <c r="B132" s="444" t="s">
        <v>115</v>
      </c>
      <c r="C132" s="445"/>
      <c r="D132" s="445"/>
      <c r="E132" s="445"/>
      <c r="F132" s="451"/>
      <c r="G132" s="26">
        <f ca="1">G124</f>
        <v>0</v>
      </c>
      <c r="H132" s="6"/>
    </row>
    <row r="133" spans="1:8" x14ac:dyDescent="0.2">
      <c r="A133" s="411" t="s">
        <v>116</v>
      </c>
      <c r="B133" s="412"/>
      <c r="C133" s="412"/>
      <c r="D133" s="412"/>
      <c r="E133" s="412"/>
      <c r="F133" s="389"/>
      <c r="G133" s="224">
        <f ca="1">SUM(G131:G132)</f>
        <v>0</v>
      </c>
      <c r="H133" s="6">
        <f ca="1">SUM(G126:G132)-G131</f>
        <v>0</v>
      </c>
    </row>
    <row r="134" spans="1:8" x14ac:dyDescent="0.2">
      <c r="A134" s="452" t="s">
        <v>14</v>
      </c>
      <c r="B134" s="453"/>
      <c r="C134" s="453"/>
      <c r="D134" s="453"/>
      <c r="E134" s="453"/>
      <c r="F134" s="453"/>
      <c r="G134" s="454"/>
      <c r="H134" s="6"/>
    </row>
    <row r="135" spans="1:8" x14ac:dyDescent="0.2">
      <c r="A135" s="38"/>
      <c r="B135" s="39" t="s">
        <v>117</v>
      </c>
      <c r="C135" s="39"/>
      <c r="D135" s="39"/>
      <c r="E135" s="39"/>
      <c r="F135" s="40"/>
      <c r="G135" s="41">
        <f ca="1">G133</f>
        <v>0</v>
      </c>
      <c r="H135" s="6"/>
    </row>
    <row r="136" spans="1:8" x14ac:dyDescent="0.2">
      <c r="A136" s="42"/>
      <c r="B136" s="43" t="s">
        <v>118</v>
      </c>
      <c r="C136" s="43"/>
      <c r="D136" s="43"/>
      <c r="E136" s="43"/>
      <c r="F136" s="44">
        <f>F21</f>
        <v>2</v>
      </c>
      <c r="G136" s="45">
        <f ca="1">G135*F136</f>
        <v>0</v>
      </c>
      <c r="H136" s="6"/>
    </row>
    <row r="137" spans="1:8" x14ac:dyDescent="0.2">
      <c r="A137" s="46"/>
      <c r="B137" s="47" t="s">
        <v>119</v>
      </c>
      <c r="C137" s="47"/>
      <c r="D137" s="47"/>
      <c r="E137" s="47"/>
      <c r="F137" s="48"/>
      <c r="G137" s="49">
        <f>F21*F22</f>
        <v>2</v>
      </c>
      <c r="H137" s="6"/>
    </row>
    <row r="138" spans="1:8" s="53" customFormat="1" x14ac:dyDescent="0.2">
      <c r="A138" s="50"/>
      <c r="B138" s="446" t="s">
        <v>4</v>
      </c>
      <c r="C138" s="446"/>
      <c r="D138" s="446"/>
      <c r="E138" s="446"/>
      <c r="F138" s="51">
        <f>F22</f>
        <v>1</v>
      </c>
      <c r="G138" s="52">
        <f ca="1">G136*F138</f>
        <v>0</v>
      </c>
      <c r="H138" s="6"/>
    </row>
    <row r="139" spans="1:8" s="53" customFormat="1" ht="13.5" thickBot="1" x14ac:dyDescent="0.25">
      <c r="A139" s="234"/>
      <c r="B139" s="447" t="s">
        <v>218</v>
      </c>
      <c r="C139" s="447"/>
      <c r="D139" s="447"/>
      <c r="E139" s="447"/>
      <c r="F139" s="54">
        <v>12</v>
      </c>
      <c r="G139" s="55">
        <f ca="1">G138*F139</f>
        <v>0</v>
      </c>
      <c r="H139" s="6"/>
    </row>
    <row r="140" spans="1:8" x14ac:dyDescent="0.2">
      <c r="F140" s="102"/>
    </row>
    <row r="147" spans="7:7" x14ac:dyDescent="0.2">
      <c r="G147" s="56"/>
    </row>
  </sheetData>
  <mergeCells count="140">
    <mergeCell ref="B138:E138"/>
    <mergeCell ref="B139:E139"/>
    <mergeCell ref="B129:F129"/>
    <mergeCell ref="B130:F130"/>
    <mergeCell ref="B131:F131"/>
    <mergeCell ref="B132:F132"/>
    <mergeCell ref="A133:F133"/>
    <mergeCell ref="A134:G134"/>
    <mergeCell ref="B123:E123"/>
    <mergeCell ref="A124:E124"/>
    <mergeCell ref="A125:G125"/>
    <mergeCell ref="B126:F126"/>
    <mergeCell ref="B127:F127"/>
    <mergeCell ref="B128:F128"/>
    <mergeCell ref="B116:E116"/>
    <mergeCell ref="B117:E117"/>
    <mergeCell ref="B118:E118"/>
    <mergeCell ref="B119:E119"/>
    <mergeCell ref="B120:E120"/>
    <mergeCell ref="B121:E121"/>
    <mergeCell ref="B102:E102"/>
    <mergeCell ref="B103:E103"/>
    <mergeCell ref="A104:F104"/>
    <mergeCell ref="A105:G105"/>
    <mergeCell ref="A113:F113"/>
    <mergeCell ref="A114:G114"/>
    <mergeCell ref="A95:G95"/>
    <mergeCell ref="B96:E96"/>
    <mergeCell ref="A98:E98"/>
    <mergeCell ref="A99:G99"/>
    <mergeCell ref="B100:E100"/>
    <mergeCell ref="B101:E101"/>
    <mergeCell ref="B88:E88"/>
    <mergeCell ref="B89:E89"/>
    <mergeCell ref="A90:E90"/>
    <mergeCell ref="A91:G91"/>
    <mergeCell ref="B92:E92"/>
    <mergeCell ref="A94:E94"/>
    <mergeCell ref="B93:E93"/>
    <mergeCell ref="B97:E97"/>
    <mergeCell ref="B82:E82"/>
    <mergeCell ref="B83:E83"/>
    <mergeCell ref="A84:E84"/>
    <mergeCell ref="A85:G85"/>
    <mergeCell ref="B86:E86"/>
    <mergeCell ref="B87:E87"/>
    <mergeCell ref="A76:G76"/>
    <mergeCell ref="A77:G77"/>
    <mergeCell ref="B78:E78"/>
    <mergeCell ref="B79:E79"/>
    <mergeCell ref="B80:E80"/>
    <mergeCell ref="B81:E81"/>
    <mergeCell ref="B70:E70"/>
    <mergeCell ref="B71:E71"/>
    <mergeCell ref="B72:E72"/>
    <mergeCell ref="B73:E73"/>
    <mergeCell ref="B74:E74"/>
    <mergeCell ref="A75:E75"/>
    <mergeCell ref="B63:E63"/>
    <mergeCell ref="B64:E64"/>
    <mergeCell ref="B65:F65"/>
    <mergeCell ref="A66:F66"/>
    <mergeCell ref="A67:G67"/>
    <mergeCell ref="B69:E69"/>
    <mergeCell ref="B57:D57"/>
    <mergeCell ref="B58:D58"/>
    <mergeCell ref="B59:D59"/>
    <mergeCell ref="B60:D60"/>
    <mergeCell ref="A61:F61"/>
    <mergeCell ref="A62:G62"/>
    <mergeCell ref="A51:G51"/>
    <mergeCell ref="B52:D52"/>
    <mergeCell ref="B53:D53"/>
    <mergeCell ref="B54:D54"/>
    <mergeCell ref="B55:D55"/>
    <mergeCell ref="B56:D56"/>
    <mergeCell ref="B45:E45"/>
    <mergeCell ref="B46:E46"/>
    <mergeCell ref="B47:E47"/>
    <mergeCell ref="B48:E48"/>
    <mergeCell ref="B49:E49"/>
    <mergeCell ref="A50:E50"/>
    <mergeCell ref="B38:E38"/>
    <mergeCell ref="A40:E40"/>
    <mergeCell ref="A41:G41"/>
    <mergeCell ref="B42:E42"/>
    <mergeCell ref="B43:E43"/>
    <mergeCell ref="B44:E44"/>
    <mergeCell ref="A34:G34"/>
    <mergeCell ref="A35:G35"/>
    <mergeCell ref="B36:E36"/>
    <mergeCell ref="B37:E37"/>
    <mergeCell ref="B26:E26"/>
    <mergeCell ref="B27:E27"/>
    <mergeCell ref="B28:E28"/>
    <mergeCell ref="B29:E29"/>
    <mergeCell ref="B31:E31"/>
    <mergeCell ref="B30:E30"/>
    <mergeCell ref="A25:G25"/>
    <mergeCell ref="A19:E19"/>
    <mergeCell ref="F19:G19"/>
    <mergeCell ref="A20:E20"/>
    <mergeCell ref="F20:G20"/>
    <mergeCell ref="A21:E21"/>
    <mergeCell ref="F21:G21"/>
    <mergeCell ref="B32:E32"/>
    <mergeCell ref="A33:F33"/>
    <mergeCell ref="F13:G13"/>
    <mergeCell ref="A14:G14"/>
    <mergeCell ref="A15:E15"/>
    <mergeCell ref="F15:G15"/>
    <mergeCell ref="A22:E22"/>
    <mergeCell ref="F22:G22"/>
    <mergeCell ref="A23:E23"/>
    <mergeCell ref="F23:G23"/>
    <mergeCell ref="A24:G24"/>
    <mergeCell ref="B122:E122"/>
    <mergeCell ref="A7:E7"/>
    <mergeCell ref="F7:G7"/>
    <mergeCell ref="A8:G9"/>
    <mergeCell ref="A10:E10"/>
    <mergeCell ref="F10:G10"/>
    <mergeCell ref="A11:E11"/>
    <mergeCell ref="F11:G11"/>
    <mergeCell ref="A1:G1"/>
    <mergeCell ref="A2:C2"/>
    <mergeCell ref="F2:G2"/>
    <mergeCell ref="A3:G4"/>
    <mergeCell ref="A5:G5"/>
    <mergeCell ref="A6:E6"/>
    <mergeCell ref="F6:G6"/>
    <mergeCell ref="A16:E16"/>
    <mergeCell ref="F16:G16"/>
    <mergeCell ref="A17:E17"/>
    <mergeCell ref="F17:G17"/>
    <mergeCell ref="A18:E18"/>
    <mergeCell ref="F18:G18"/>
    <mergeCell ref="A12:E12"/>
    <mergeCell ref="F12:G12"/>
    <mergeCell ref="A13:E13"/>
  </mergeCells>
  <printOptions horizontalCentered="1"/>
  <pageMargins left="0.78740157480314965" right="0.78740157480314965" top="0.59055118110236227" bottom="0.98425196850393704" header="0.11811023622047245" footer="0.31496062992125984"/>
  <pageSetup paperSize="9" scale="80" firstPageNumber="0" fitToHeight="2" orientation="portrait" r:id="rId1"/>
  <headerFooter alignWithMargins="0">
    <oddHeader>&amp;R&amp;9Planilha MODELO</oddHeader>
    <oddFooter>&amp;LPlanilha de Postos&amp;C&amp;9&amp;A - Pag. &amp;P</oddFooter>
  </headerFooter>
  <rowBreaks count="1" manualBreakCount="1">
    <brk id="66"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
  <dimension ref="A1:H147"/>
  <sheetViews>
    <sheetView view="pageBreakPreview" topLeftCell="A106" zoomScaleNormal="100" zoomScaleSheetLayoutView="100" workbookViewId="0">
      <selection activeCell="F49" sqref="F49"/>
    </sheetView>
  </sheetViews>
  <sheetFormatPr defaultColWidth="9.140625" defaultRowHeight="12.75" x14ac:dyDescent="0.2"/>
  <cols>
    <col min="1" max="1" width="4.7109375" style="1" customWidth="1"/>
    <col min="2" max="2" width="19.7109375" style="1" customWidth="1"/>
    <col min="3" max="4" width="11.7109375" style="1" customWidth="1"/>
    <col min="5" max="5" width="12.28515625" style="1" customWidth="1"/>
    <col min="6" max="7" width="13.7109375" style="1" customWidth="1"/>
    <col min="8" max="16381" width="9.140625" style="1"/>
    <col min="16382" max="16384" width="17" style="1" customWidth="1"/>
  </cols>
  <sheetData>
    <row r="1" spans="1:8" ht="30" customHeight="1" thickBot="1" x14ac:dyDescent="0.25">
      <c r="A1" s="352" t="s">
        <v>18</v>
      </c>
      <c r="B1" s="352"/>
      <c r="C1" s="352"/>
      <c r="D1" s="352"/>
      <c r="E1" s="352"/>
      <c r="F1" s="352"/>
      <c r="G1" s="352"/>
    </row>
    <row r="2" spans="1:8" ht="18.75" customHeight="1" x14ac:dyDescent="0.2">
      <c r="A2" s="353" t="s">
        <v>214</v>
      </c>
      <c r="B2" s="354"/>
      <c r="C2" s="354"/>
      <c r="D2" s="2"/>
      <c r="E2" s="2"/>
      <c r="F2" s="355"/>
      <c r="G2" s="356"/>
    </row>
    <row r="3" spans="1:8" ht="18" customHeight="1" x14ac:dyDescent="0.2">
      <c r="A3" s="357" t="s">
        <v>219</v>
      </c>
      <c r="B3" s="358"/>
      <c r="C3" s="358"/>
      <c r="D3" s="358"/>
      <c r="E3" s="358"/>
      <c r="F3" s="358"/>
      <c r="G3" s="359"/>
    </row>
    <row r="4" spans="1:8" ht="18" customHeight="1" thickBot="1" x14ac:dyDescent="0.25">
      <c r="A4" s="360"/>
      <c r="B4" s="361"/>
      <c r="C4" s="361"/>
      <c r="D4" s="361"/>
      <c r="E4" s="361"/>
      <c r="F4" s="361"/>
      <c r="G4" s="362"/>
    </row>
    <row r="5" spans="1:8" ht="14.1" customHeight="1" x14ac:dyDescent="0.2">
      <c r="A5" s="363" t="s">
        <v>5</v>
      </c>
      <c r="B5" s="364"/>
      <c r="C5" s="364"/>
      <c r="D5" s="364"/>
      <c r="E5" s="364"/>
      <c r="F5" s="365"/>
      <c r="G5" s="366"/>
    </row>
    <row r="6" spans="1:8" x14ac:dyDescent="0.2">
      <c r="A6" s="336" t="s">
        <v>20</v>
      </c>
      <c r="B6" s="337"/>
      <c r="C6" s="337"/>
      <c r="D6" s="337"/>
      <c r="E6" s="338"/>
      <c r="F6" s="367"/>
      <c r="G6" s="340"/>
    </row>
    <row r="7" spans="1:8" ht="14.1" customHeight="1" x14ac:dyDescent="0.2">
      <c r="A7" s="336" t="s">
        <v>11</v>
      </c>
      <c r="B7" s="337"/>
      <c r="C7" s="337"/>
      <c r="D7" s="337"/>
      <c r="E7" s="338"/>
      <c r="F7" s="339" t="s">
        <v>272</v>
      </c>
      <c r="G7" s="340"/>
    </row>
    <row r="8" spans="1:8" ht="19.5" customHeight="1" x14ac:dyDescent="0.2">
      <c r="A8" s="341" t="s">
        <v>300</v>
      </c>
      <c r="B8" s="342"/>
      <c r="C8" s="342"/>
      <c r="D8" s="342"/>
      <c r="E8" s="342"/>
      <c r="F8" s="342"/>
      <c r="G8" s="343"/>
    </row>
    <row r="9" spans="1:8" ht="19.5" customHeight="1" x14ac:dyDescent="0.2">
      <c r="A9" s="344"/>
      <c r="B9" s="345"/>
      <c r="C9" s="345"/>
      <c r="D9" s="345"/>
      <c r="E9" s="345"/>
      <c r="F9" s="345"/>
      <c r="G9" s="346"/>
    </row>
    <row r="10" spans="1:8" ht="14.1" customHeight="1" x14ac:dyDescent="0.2">
      <c r="A10" s="347" t="s">
        <v>21</v>
      </c>
      <c r="B10" s="348"/>
      <c r="C10" s="348"/>
      <c r="D10" s="348"/>
      <c r="E10" s="349"/>
      <c r="F10" s="350">
        <v>2024</v>
      </c>
      <c r="G10" s="351"/>
    </row>
    <row r="11" spans="1:8" ht="14.1" customHeight="1" x14ac:dyDescent="0.2">
      <c r="A11" s="347" t="s">
        <v>22</v>
      </c>
      <c r="B11" s="348"/>
      <c r="C11" s="348"/>
      <c r="D11" s="348"/>
      <c r="E11" s="349"/>
      <c r="F11" s="350" t="s">
        <v>154</v>
      </c>
      <c r="G11" s="351"/>
    </row>
    <row r="12" spans="1:8" ht="14.1" customHeight="1" x14ac:dyDescent="0.2">
      <c r="A12" s="347" t="s">
        <v>23</v>
      </c>
      <c r="B12" s="348"/>
      <c r="C12" s="348"/>
      <c r="D12" s="348"/>
      <c r="E12" s="349"/>
      <c r="F12" s="350" t="s">
        <v>24</v>
      </c>
      <c r="G12" s="351"/>
    </row>
    <row r="13" spans="1:8" ht="14.1" customHeight="1" x14ac:dyDescent="0.2">
      <c r="A13" s="347" t="s">
        <v>10</v>
      </c>
      <c r="B13" s="348"/>
      <c r="C13" s="348"/>
      <c r="D13" s="348"/>
      <c r="E13" s="349"/>
      <c r="F13" s="350" t="s">
        <v>9</v>
      </c>
      <c r="G13" s="351"/>
    </row>
    <row r="14" spans="1:8" ht="14.1" customHeight="1" x14ac:dyDescent="0.2">
      <c r="A14" s="372" t="s">
        <v>6</v>
      </c>
      <c r="B14" s="373"/>
      <c r="C14" s="373"/>
      <c r="D14" s="373"/>
      <c r="E14" s="373"/>
      <c r="F14" s="374"/>
      <c r="G14" s="375"/>
    </row>
    <row r="15" spans="1:8" ht="14.1" customHeight="1" x14ac:dyDescent="0.2">
      <c r="A15" s="347" t="s">
        <v>7</v>
      </c>
      <c r="B15" s="348"/>
      <c r="C15" s="348"/>
      <c r="D15" s="348"/>
      <c r="E15" s="349"/>
      <c r="F15" s="376">
        <v>0</v>
      </c>
      <c r="G15" s="377"/>
    </row>
    <row r="16" spans="1:8" ht="14.1" customHeight="1" x14ac:dyDescent="0.2">
      <c r="A16" s="347" t="s">
        <v>0</v>
      </c>
      <c r="B16" s="348"/>
      <c r="C16" s="348"/>
      <c r="D16" s="348"/>
      <c r="E16" s="349"/>
      <c r="F16" s="368" t="s">
        <v>223</v>
      </c>
      <c r="G16" s="369"/>
      <c r="H16" s="3"/>
    </row>
    <row r="17" spans="1:8" ht="14.1" customHeight="1" x14ac:dyDescent="0.2">
      <c r="A17" s="347" t="s">
        <v>25</v>
      </c>
      <c r="B17" s="348"/>
      <c r="C17" s="348"/>
      <c r="D17" s="348"/>
      <c r="E17" s="349"/>
      <c r="F17" s="368" t="s">
        <v>156</v>
      </c>
      <c r="G17" s="369"/>
      <c r="H17" s="3"/>
    </row>
    <row r="18" spans="1:8" ht="14.1" customHeight="1" x14ac:dyDescent="0.2">
      <c r="A18" s="347" t="s">
        <v>1</v>
      </c>
      <c r="B18" s="348"/>
      <c r="C18" s="348"/>
      <c r="D18" s="348"/>
      <c r="E18" s="349"/>
      <c r="F18" s="370">
        <v>0</v>
      </c>
      <c r="G18" s="371"/>
    </row>
    <row r="19" spans="1:8" ht="14.1" customHeight="1" x14ac:dyDescent="0.2">
      <c r="A19" s="336" t="s">
        <v>8</v>
      </c>
      <c r="B19" s="337"/>
      <c r="C19" s="337"/>
      <c r="D19" s="337"/>
      <c r="E19" s="338"/>
      <c r="F19" s="383">
        <v>45292</v>
      </c>
      <c r="G19" s="384"/>
    </row>
    <row r="20" spans="1:8" ht="14.1" customHeight="1" x14ac:dyDescent="0.2">
      <c r="A20" s="347" t="s">
        <v>26</v>
      </c>
      <c r="B20" s="348"/>
      <c r="C20" s="348"/>
      <c r="D20" s="348"/>
      <c r="E20" s="349"/>
      <c r="F20" s="385" t="s">
        <v>213</v>
      </c>
      <c r="G20" s="386"/>
    </row>
    <row r="21" spans="1:8" ht="14.1" customHeight="1" x14ac:dyDescent="0.2">
      <c r="A21" s="336" t="s">
        <v>27</v>
      </c>
      <c r="B21" s="337"/>
      <c r="C21" s="337"/>
      <c r="D21" s="337"/>
      <c r="E21" s="338"/>
      <c r="F21" s="378">
        <v>2</v>
      </c>
      <c r="G21" s="379"/>
    </row>
    <row r="22" spans="1:8" ht="14.1" customHeight="1" x14ac:dyDescent="0.2">
      <c r="A22" s="336" t="s">
        <v>28</v>
      </c>
      <c r="B22" s="337"/>
      <c r="C22" s="337"/>
      <c r="D22" s="337"/>
      <c r="E22" s="338"/>
      <c r="F22" s="378">
        <v>1</v>
      </c>
      <c r="G22" s="379"/>
    </row>
    <row r="23" spans="1:8" ht="12.75" customHeight="1" x14ac:dyDescent="0.2">
      <c r="A23" s="336" t="s">
        <v>29</v>
      </c>
      <c r="B23" s="337"/>
      <c r="C23" s="337"/>
      <c r="D23" s="337"/>
      <c r="E23" s="338"/>
      <c r="F23" s="380" t="s">
        <v>157</v>
      </c>
      <c r="G23" s="381"/>
    </row>
    <row r="24" spans="1:8" ht="12.75" customHeight="1" x14ac:dyDescent="0.2">
      <c r="A24" s="382" t="s">
        <v>269</v>
      </c>
      <c r="B24" s="367"/>
      <c r="C24" s="367"/>
      <c r="D24" s="367"/>
      <c r="E24" s="367"/>
      <c r="F24" s="367"/>
      <c r="G24" s="340"/>
    </row>
    <row r="25" spans="1:8" x14ac:dyDescent="0.2">
      <c r="A25" s="372" t="s">
        <v>2</v>
      </c>
      <c r="B25" s="373"/>
      <c r="C25" s="373"/>
      <c r="D25" s="373"/>
      <c r="E25" s="373"/>
      <c r="F25" s="374"/>
      <c r="G25" s="375"/>
    </row>
    <row r="26" spans="1:8" x14ac:dyDescent="0.2">
      <c r="A26" s="221">
        <v>1</v>
      </c>
      <c r="B26" s="400" t="s">
        <v>30</v>
      </c>
      <c r="C26" s="400"/>
      <c r="D26" s="400"/>
      <c r="E26" s="400"/>
      <c r="F26" s="222" t="s">
        <v>31</v>
      </c>
      <c r="G26" s="223" t="s">
        <v>3</v>
      </c>
    </row>
    <row r="27" spans="1:8" x14ac:dyDescent="0.2">
      <c r="A27" s="63" t="s">
        <v>32</v>
      </c>
      <c r="B27" s="401" t="s">
        <v>120</v>
      </c>
      <c r="C27" s="401"/>
      <c r="D27" s="401"/>
      <c r="E27" s="401"/>
      <c r="F27" s="64">
        <v>1</v>
      </c>
      <c r="G27" s="4">
        <f>F18*F27</f>
        <v>0</v>
      </c>
      <c r="H27" s="5"/>
    </row>
    <row r="28" spans="1:8" x14ac:dyDescent="0.2">
      <c r="A28" s="63" t="s">
        <v>33</v>
      </c>
      <c r="B28" s="387" t="s">
        <v>121</v>
      </c>
      <c r="C28" s="387"/>
      <c r="D28" s="387"/>
      <c r="E28" s="387"/>
      <c r="F28" s="65">
        <v>0.3</v>
      </c>
      <c r="G28" s="4">
        <f>ROUND(F18*F28,2)</f>
        <v>0</v>
      </c>
      <c r="H28" s="5"/>
    </row>
    <row r="29" spans="1:8" x14ac:dyDescent="0.2">
      <c r="A29" s="63" t="s">
        <v>34</v>
      </c>
      <c r="B29" s="387" t="s">
        <v>19</v>
      </c>
      <c r="C29" s="387"/>
      <c r="D29" s="387"/>
      <c r="E29" s="387"/>
      <c r="F29" s="65">
        <v>0</v>
      </c>
      <c r="G29" s="4">
        <f>ROUND(F15*F29,2)</f>
        <v>0</v>
      </c>
      <c r="H29" s="5"/>
    </row>
    <row r="30" spans="1:8" x14ac:dyDescent="0.2">
      <c r="A30" s="63" t="s">
        <v>35</v>
      </c>
      <c r="B30" s="402" t="s">
        <v>215</v>
      </c>
      <c r="C30" s="403"/>
      <c r="D30" s="403"/>
      <c r="E30" s="404"/>
      <c r="F30" s="65">
        <v>0.1</v>
      </c>
      <c r="G30" s="4">
        <f>ROUND(G27*F30,2)</f>
        <v>0</v>
      </c>
      <c r="H30" s="5"/>
    </row>
    <row r="31" spans="1:8" x14ac:dyDescent="0.2">
      <c r="A31" s="63" t="s">
        <v>36</v>
      </c>
      <c r="B31" s="402" t="s">
        <v>37</v>
      </c>
      <c r="C31" s="403"/>
      <c r="D31" s="403"/>
      <c r="E31" s="404"/>
      <c r="F31" s="64">
        <f>ROUND((ROUND((0*15.22),2)/52.5)*60,2)</f>
        <v>0</v>
      </c>
      <c r="G31" s="4">
        <f>ROUND(ROUND(ROUND((SUM(G27:G30))/220,2)*0.2,2)*F31,2)</f>
        <v>0</v>
      </c>
      <c r="H31" s="5"/>
    </row>
    <row r="32" spans="1:8" x14ac:dyDescent="0.2">
      <c r="A32" s="63" t="s">
        <v>38</v>
      </c>
      <c r="B32" s="387" t="s">
        <v>63</v>
      </c>
      <c r="C32" s="387"/>
      <c r="D32" s="387"/>
      <c r="E32" s="387"/>
      <c r="F32" s="65"/>
      <c r="G32" s="4">
        <f>ROUND(F18*F32,2)</f>
        <v>0</v>
      </c>
      <c r="H32" s="5"/>
    </row>
    <row r="33" spans="1:8" x14ac:dyDescent="0.2">
      <c r="A33" s="388" t="s">
        <v>39</v>
      </c>
      <c r="B33" s="389"/>
      <c r="C33" s="389"/>
      <c r="D33" s="389"/>
      <c r="E33" s="389"/>
      <c r="F33" s="390"/>
      <c r="G33" s="224">
        <f>SUM(G27:G32)</f>
        <v>0</v>
      </c>
    </row>
    <row r="34" spans="1:8" x14ac:dyDescent="0.2">
      <c r="A34" s="372" t="s">
        <v>40</v>
      </c>
      <c r="B34" s="373"/>
      <c r="C34" s="373"/>
      <c r="D34" s="373"/>
      <c r="E34" s="373"/>
      <c r="F34" s="374"/>
      <c r="G34" s="375"/>
    </row>
    <row r="35" spans="1:8" x14ac:dyDescent="0.2">
      <c r="A35" s="391" t="s">
        <v>41</v>
      </c>
      <c r="B35" s="392"/>
      <c r="C35" s="392"/>
      <c r="D35" s="392"/>
      <c r="E35" s="392"/>
      <c r="F35" s="392"/>
      <c r="G35" s="393"/>
      <c r="H35" s="6"/>
    </row>
    <row r="36" spans="1:8" s="11" customFormat="1" x14ac:dyDescent="0.2">
      <c r="A36" s="67" t="s">
        <v>32</v>
      </c>
      <c r="B36" s="394" t="s">
        <v>42</v>
      </c>
      <c r="C36" s="395"/>
      <c r="D36" s="395"/>
      <c r="E36" s="396"/>
      <c r="F36" s="68">
        <v>0</v>
      </c>
      <c r="G36" s="9">
        <f>ROUND(G$33*F36,2)</f>
        <v>0</v>
      </c>
      <c r="H36" s="10"/>
    </row>
    <row r="37" spans="1:8" x14ac:dyDescent="0.2">
      <c r="A37" s="69" t="s">
        <v>33</v>
      </c>
      <c r="B37" s="397" t="s">
        <v>122</v>
      </c>
      <c r="C37" s="398"/>
      <c r="D37" s="398"/>
      <c r="E37" s="399"/>
      <c r="F37" s="70">
        <f>ROUND((1/11)+(1/11)/3, 3)*0</f>
        <v>0</v>
      </c>
      <c r="G37" s="12">
        <f>ROUND(G$33*F37,2)</f>
        <v>0</v>
      </c>
      <c r="H37" s="6"/>
    </row>
    <row r="38" spans="1:8" x14ac:dyDescent="0.2">
      <c r="A38" s="71"/>
      <c r="B38" s="408" t="s">
        <v>43</v>
      </c>
      <c r="C38" s="408"/>
      <c r="D38" s="408"/>
      <c r="E38" s="408"/>
      <c r="F38" s="225">
        <f>SUM(F36:F37)</f>
        <v>0</v>
      </c>
      <c r="G38" s="9"/>
      <c r="H38" s="6"/>
    </row>
    <row r="39" spans="1:8" x14ac:dyDescent="0.2">
      <c r="A39" s="226" t="s">
        <v>34</v>
      </c>
      <c r="B39" s="227" t="s">
        <v>44</v>
      </c>
      <c r="C39" s="228"/>
      <c r="D39" s="228"/>
      <c r="E39" s="228"/>
      <c r="F39" s="229">
        <f>ROUND((F50*F38),4)</f>
        <v>0</v>
      </c>
      <c r="G39" s="230">
        <f>ROUND(G$33*F39,2)</f>
        <v>0</v>
      </c>
      <c r="H39" s="6"/>
    </row>
    <row r="40" spans="1:8" x14ac:dyDescent="0.2">
      <c r="A40" s="405" t="s">
        <v>45</v>
      </c>
      <c r="B40" s="406"/>
      <c r="C40" s="406"/>
      <c r="D40" s="406"/>
      <c r="E40" s="407"/>
      <c r="F40" s="127">
        <f>ROUND(SUM(F38:F39),4)</f>
        <v>0</v>
      </c>
      <c r="G40" s="128">
        <f>SUM(G36:G39)</f>
        <v>0</v>
      </c>
      <c r="H40" s="6">
        <f>ROUND(G33*F40,2)</f>
        <v>0</v>
      </c>
    </row>
    <row r="41" spans="1:8" x14ac:dyDescent="0.2">
      <c r="A41" s="391" t="s">
        <v>123</v>
      </c>
      <c r="B41" s="392"/>
      <c r="C41" s="392"/>
      <c r="D41" s="392"/>
      <c r="E41" s="392"/>
      <c r="F41" s="392"/>
      <c r="G41" s="393"/>
      <c r="H41" s="6"/>
    </row>
    <row r="42" spans="1:8" x14ac:dyDescent="0.2">
      <c r="A42" s="72" t="s">
        <v>32</v>
      </c>
      <c r="B42" s="394" t="s">
        <v>46</v>
      </c>
      <c r="C42" s="395"/>
      <c r="D42" s="395"/>
      <c r="E42" s="396"/>
      <c r="F42" s="73">
        <v>0</v>
      </c>
      <c r="G42" s="15">
        <f>ROUND(G$33*F42,2)</f>
        <v>0</v>
      </c>
      <c r="H42" s="6"/>
    </row>
    <row r="43" spans="1:8" x14ac:dyDescent="0.2">
      <c r="A43" s="67" t="s">
        <v>33</v>
      </c>
      <c r="B43" s="402" t="s">
        <v>47</v>
      </c>
      <c r="C43" s="403"/>
      <c r="D43" s="403"/>
      <c r="E43" s="404"/>
      <c r="F43" s="68">
        <v>0</v>
      </c>
      <c r="G43" s="9">
        <f>ROUND(G$33*F43,2)</f>
        <v>0</v>
      </c>
      <c r="H43" s="6"/>
    </row>
    <row r="44" spans="1:8" x14ac:dyDescent="0.2">
      <c r="A44" s="67" t="s">
        <v>34</v>
      </c>
      <c r="B44" s="402" t="s">
        <v>48</v>
      </c>
      <c r="C44" s="403"/>
      <c r="D44" s="403"/>
      <c r="E44" s="404"/>
      <c r="F44" s="68">
        <v>0</v>
      </c>
      <c r="G44" s="9">
        <f>ROUND(G$33*F44,2)</f>
        <v>0</v>
      </c>
      <c r="H44" s="6"/>
    </row>
    <row r="45" spans="1:8" x14ac:dyDescent="0.2">
      <c r="A45" s="67" t="s">
        <v>35</v>
      </c>
      <c r="B45" s="402" t="s">
        <v>49</v>
      </c>
      <c r="C45" s="403"/>
      <c r="D45" s="403"/>
      <c r="E45" s="404"/>
      <c r="F45" s="68">
        <v>0</v>
      </c>
      <c r="G45" s="9">
        <f t="shared" ref="G45:G49" si="0">ROUND(G$33*F45,2)</f>
        <v>0</v>
      </c>
      <c r="H45" s="6"/>
    </row>
    <row r="46" spans="1:8" x14ac:dyDescent="0.2">
      <c r="A46" s="67" t="s">
        <v>36</v>
      </c>
      <c r="B46" s="402" t="s">
        <v>50</v>
      </c>
      <c r="C46" s="403"/>
      <c r="D46" s="403"/>
      <c r="E46" s="404"/>
      <c r="F46" s="68">
        <v>0</v>
      </c>
      <c r="G46" s="9">
        <f>ROUND(G$33*F46,2)</f>
        <v>0</v>
      </c>
      <c r="H46" s="6"/>
    </row>
    <row r="47" spans="1:8" x14ac:dyDescent="0.2">
      <c r="A47" s="67" t="s">
        <v>38</v>
      </c>
      <c r="B47" s="402" t="s">
        <v>51</v>
      </c>
      <c r="C47" s="403"/>
      <c r="D47" s="403"/>
      <c r="E47" s="404"/>
      <c r="F47" s="68">
        <v>0</v>
      </c>
      <c r="G47" s="9">
        <f t="shared" si="0"/>
        <v>0</v>
      </c>
      <c r="H47" s="6"/>
    </row>
    <row r="48" spans="1:8" x14ac:dyDescent="0.2">
      <c r="A48" s="67" t="s">
        <v>52</v>
      </c>
      <c r="B48" s="402" t="s">
        <v>53</v>
      </c>
      <c r="C48" s="403"/>
      <c r="D48" s="403"/>
      <c r="E48" s="404"/>
      <c r="F48" s="68">
        <v>0</v>
      </c>
      <c r="G48" s="9">
        <f t="shared" si="0"/>
        <v>0</v>
      </c>
      <c r="H48" s="6"/>
    </row>
    <row r="49" spans="1:8" x14ac:dyDescent="0.2">
      <c r="A49" s="69" t="s">
        <v>54</v>
      </c>
      <c r="B49" s="397" t="s">
        <v>55</v>
      </c>
      <c r="C49" s="398"/>
      <c r="D49" s="398"/>
      <c r="E49" s="399"/>
      <c r="F49" s="70">
        <v>0</v>
      </c>
      <c r="G49" s="12">
        <f t="shared" si="0"/>
        <v>0</v>
      </c>
      <c r="H49" s="6"/>
    </row>
    <row r="50" spans="1:8" x14ac:dyDescent="0.2">
      <c r="A50" s="405" t="s">
        <v>56</v>
      </c>
      <c r="B50" s="406"/>
      <c r="C50" s="406"/>
      <c r="D50" s="406"/>
      <c r="E50" s="407"/>
      <c r="F50" s="127">
        <f>SUM(F42:F49)</f>
        <v>0</v>
      </c>
      <c r="G50" s="128">
        <f>SUM(G42:G49)</f>
        <v>0</v>
      </c>
      <c r="H50" s="6">
        <f>ROUND(G33*F50,2)</f>
        <v>0</v>
      </c>
    </row>
    <row r="51" spans="1:8" x14ac:dyDescent="0.2">
      <c r="A51" s="391" t="s">
        <v>57</v>
      </c>
      <c r="B51" s="392"/>
      <c r="C51" s="392"/>
      <c r="D51" s="392"/>
      <c r="E51" s="392"/>
      <c r="F51" s="392"/>
      <c r="G51" s="393"/>
      <c r="H51" s="6"/>
    </row>
    <row r="52" spans="1:8" x14ac:dyDescent="0.2">
      <c r="A52" s="13" t="s">
        <v>32</v>
      </c>
      <c r="B52" s="413" t="s">
        <v>58</v>
      </c>
      <c r="C52" s="414"/>
      <c r="D52" s="414"/>
      <c r="E52" s="16">
        <v>0</v>
      </c>
      <c r="F52" s="17">
        <f>15.22*2</f>
        <v>30.44</v>
      </c>
      <c r="G52" s="18">
        <f>IF(ROUND((E52*F52)-(G27*0.06),2)&lt;0,0,ROUND((E52*F52)-(G27*0.06),2))</f>
        <v>0</v>
      </c>
      <c r="H52" s="6"/>
    </row>
    <row r="53" spans="1:8" x14ac:dyDescent="0.2">
      <c r="A53" s="7" t="s">
        <v>59</v>
      </c>
      <c r="B53" s="409" t="s">
        <v>60</v>
      </c>
      <c r="C53" s="410"/>
      <c r="D53" s="410"/>
      <c r="E53" s="19">
        <f>(ROUND(37*0.82,2))*0</f>
        <v>0</v>
      </c>
      <c r="F53" s="20">
        <f>15.22</f>
        <v>15.22</v>
      </c>
      <c r="G53" s="4">
        <f t="shared" ref="G53:G60" si="1">ROUND((E53*F53),2)</f>
        <v>0</v>
      </c>
      <c r="H53" s="6"/>
    </row>
    <row r="54" spans="1:8" x14ac:dyDescent="0.2">
      <c r="A54" s="7" t="s">
        <v>61</v>
      </c>
      <c r="B54" s="409" t="s">
        <v>62</v>
      </c>
      <c r="C54" s="410"/>
      <c r="D54" s="410"/>
      <c r="E54" s="19">
        <f>(ROUND(187.97*0.95,2))*0</f>
        <v>0</v>
      </c>
      <c r="F54" s="20">
        <v>1</v>
      </c>
      <c r="G54" s="4">
        <f t="shared" si="1"/>
        <v>0</v>
      </c>
      <c r="H54" s="6"/>
    </row>
    <row r="55" spans="1:8" x14ac:dyDescent="0.2">
      <c r="A55" s="7" t="s">
        <v>34</v>
      </c>
      <c r="B55" s="409" t="s">
        <v>158</v>
      </c>
      <c r="C55" s="410"/>
      <c r="D55" s="410"/>
      <c r="E55" s="19">
        <f>(ROUND(187.97*0.95,2))*0</f>
        <v>0</v>
      </c>
      <c r="F55" s="20">
        <v>1</v>
      </c>
      <c r="G55" s="4">
        <f t="shared" si="1"/>
        <v>0</v>
      </c>
      <c r="H55" s="6"/>
    </row>
    <row r="56" spans="1:8" x14ac:dyDescent="0.2">
      <c r="A56" s="7" t="s">
        <v>35</v>
      </c>
      <c r="B56" s="409" t="s">
        <v>159</v>
      </c>
      <c r="C56" s="410"/>
      <c r="D56" s="410"/>
      <c r="E56" s="19">
        <f>SUM((F18*1.5)*0.0085%)</f>
        <v>0</v>
      </c>
      <c r="F56" s="20">
        <v>1</v>
      </c>
      <c r="G56" s="4">
        <f t="shared" si="1"/>
        <v>0</v>
      </c>
      <c r="H56" s="6"/>
    </row>
    <row r="57" spans="1:8" x14ac:dyDescent="0.2">
      <c r="A57" s="7" t="s">
        <v>36</v>
      </c>
      <c r="B57" s="409" t="s">
        <v>160</v>
      </c>
      <c r="C57" s="410"/>
      <c r="D57" s="410"/>
      <c r="E57" s="19">
        <f>ROUND((ROUND((F18*26)+(F18*52),2))*0.0085%,2)</f>
        <v>0</v>
      </c>
      <c r="F57" s="20">
        <v>1</v>
      </c>
      <c r="G57" s="4">
        <f t="shared" si="1"/>
        <v>0</v>
      </c>
      <c r="H57" s="6"/>
    </row>
    <row r="58" spans="1:8" x14ac:dyDescent="0.2">
      <c r="A58" s="7" t="s">
        <v>38</v>
      </c>
      <c r="B58" s="409" t="s">
        <v>133</v>
      </c>
      <c r="C58" s="410"/>
      <c r="D58" s="410"/>
      <c r="E58" s="19">
        <v>0</v>
      </c>
      <c r="F58" s="20">
        <v>1</v>
      </c>
      <c r="G58" s="4">
        <f t="shared" si="1"/>
        <v>0</v>
      </c>
      <c r="H58" s="6"/>
    </row>
    <row r="59" spans="1:8" x14ac:dyDescent="0.2">
      <c r="A59" s="7" t="s">
        <v>52</v>
      </c>
      <c r="B59" s="409" t="s">
        <v>133</v>
      </c>
      <c r="C59" s="410"/>
      <c r="D59" s="410"/>
      <c r="E59" s="79">
        <v>0</v>
      </c>
      <c r="F59" s="20">
        <v>1</v>
      </c>
      <c r="G59" s="197" t="s">
        <v>259</v>
      </c>
      <c r="H59" s="6"/>
    </row>
    <row r="60" spans="1:8" x14ac:dyDescent="0.2">
      <c r="A60" s="7" t="s">
        <v>54</v>
      </c>
      <c r="B60" s="409" t="s">
        <v>133</v>
      </c>
      <c r="C60" s="410"/>
      <c r="D60" s="410"/>
      <c r="E60" s="79">
        <v>0</v>
      </c>
      <c r="F60" s="20">
        <v>1</v>
      </c>
      <c r="G60" s="4">
        <f t="shared" si="1"/>
        <v>0</v>
      </c>
      <c r="H60" s="6"/>
    </row>
    <row r="61" spans="1:8" x14ac:dyDescent="0.2">
      <c r="A61" s="411" t="s">
        <v>64</v>
      </c>
      <c r="B61" s="412"/>
      <c r="C61" s="412"/>
      <c r="D61" s="412"/>
      <c r="E61" s="412"/>
      <c r="F61" s="389"/>
      <c r="G61" s="224">
        <f>SUM(G52:G60)</f>
        <v>0</v>
      </c>
      <c r="H61" s="6"/>
    </row>
    <row r="62" spans="1:8" x14ac:dyDescent="0.2">
      <c r="A62" s="372" t="s">
        <v>65</v>
      </c>
      <c r="B62" s="373"/>
      <c r="C62" s="373"/>
      <c r="D62" s="373"/>
      <c r="E62" s="373"/>
      <c r="F62" s="374"/>
      <c r="G62" s="375"/>
      <c r="H62" s="6"/>
    </row>
    <row r="63" spans="1:8" x14ac:dyDescent="0.2">
      <c r="A63" s="21" t="s">
        <v>66</v>
      </c>
      <c r="B63" s="417" t="s">
        <v>67</v>
      </c>
      <c r="C63" s="418"/>
      <c r="D63" s="418"/>
      <c r="E63" s="418"/>
      <c r="F63" s="22">
        <f>F40</f>
        <v>0</v>
      </c>
      <c r="G63" s="23">
        <f>G40</f>
        <v>0</v>
      </c>
      <c r="H63" s="6"/>
    </row>
    <row r="64" spans="1:8" x14ac:dyDescent="0.2">
      <c r="A64" s="24" t="s">
        <v>68</v>
      </c>
      <c r="B64" s="419" t="s">
        <v>134</v>
      </c>
      <c r="C64" s="420"/>
      <c r="D64" s="420"/>
      <c r="E64" s="420"/>
      <c r="F64" s="25">
        <f>F50</f>
        <v>0</v>
      </c>
      <c r="G64" s="26">
        <f>G50</f>
        <v>0</v>
      </c>
      <c r="H64" s="6"/>
    </row>
    <row r="65" spans="1:8" x14ac:dyDescent="0.2">
      <c r="A65" s="24" t="s">
        <v>69</v>
      </c>
      <c r="B65" s="419" t="s">
        <v>70</v>
      </c>
      <c r="C65" s="420"/>
      <c r="D65" s="420"/>
      <c r="E65" s="420"/>
      <c r="F65" s="421"/>
      <c r="G65" s="26">
        <f>G61</f>
        <v>0</v>
      </c>
      <c r="H65" s="6"/>
    </row>
    <row r="66" spans="1:8" ht="13.5" thickBot="1" x14ac:dyDescent="0.25">
      <c r="A66" s="422" t="s">
        <v>71</v>
      </c>
      <c r="B66" s="423"/>
      <c r="C66" s="423"/>
      <c r="D66" s="423"/>
      <c r="E66" s="423"/>
      <c r="F66" s="424"/>
      <c r="G66" s="231">
        <f>SUM(G63:G65)</f>
        <v>0</v>
      </c>
      <c r="H66" s="6"/>
    </row>
    <row r="67" spans="1:8" x14ac:dyDescent="0.2">
      <c r="A67" s="425" t="s">
        <v>72</v>
      </c>
      <c r="B67" s="426"/>
      <c r="C67" s="426"/>
      <c r="D67" s="426"/>
      <c r="E67" s="426"/>
      <c r="F67" s="427"/>
      <c r="G67" s="428"/>
      <c r="H67" s="6"/>
    </row>
    <row r="68" spans="1:8" s="29" customFormat="1" x14ac:dyDescent="0.2">
      <c r="A68" s="221">
        <v>3</v>
      </c>
      <c r="B68" s="27" t="s">
        <v>73</v>
      </c>
      <c r="C68" s="27"/>
      <c r="D68" s="27"/>
      <c r="E68" s="27"/>
      <c r="F68" s="27"/>
      <c r="G68" s="28"/>
      <c r="H68" s="6"/>
    </row>
    <row r="69" spans="1:8" x14ac:dyDescent="0.2">
      <c r="A69" s="13" t="s">
        <v>32</v>
      </c>
      <c r="B69" s="429" t="s">
        <v>74</v>
      </c>
      <c r="C69" s="430"/>
      <c r="D69" s="430"/>
      <c r="E69" s="430"/>
      <c r="F69" s="80">
        <f>ROUND((1/12)*0.05,4)*0</f>
        <v>0</v>
      </c>
      <c r="G69" s="30">
        <f t="shared" ref="G69:G74" si="2">ROUND(G$33*F69,2)</f>
        <v>0</v>
      </c>
      <c r="H69" s="6"/>
    </row>
    <row r="70" spans="1:8" x14ac:dyDescent="0.2">
      <c r="A70" s="7" t="s">
        <v>33</v>
      </c>
      <c r="B70" s="334" t="s">
        <v>75</v>
      </c>
      <c r="C70" s="335"/>
      <c r="D70" s="335"/>
      <c r="E70" s="335"/>
      <c r="F70" s="81">
        <f>ROUND((F69*F49),4)</f>
        <v>0</v>
      </c>
      <c r="G70" s="31">
        <f t="shared" si="2"/>
        <v>0</v>
      </c>
      <c r="H70" s="6"/>
    </row>
    <row r="71" spans="1:8" x14ac:dyDescent="0.2">
      <c r="A71" s="7" t="s">
        <v>34</v>
      </c>
      <c r="B71" s="334" t="s">
        <v>165</v>
      </c>
      <c r="C71" s="335"/>
      <c r="D71" s="335"/>
      <c r="E71" s="335"/>
      <c r="F71" s="81">
        <f>ROUND((0.08*0.4*0.9)*(1+0.09+0.09+0.3),2)*0</f>
        <v>0</v>
      </c>
      <c r="G71" s="31">
        <f t="shared" si="2"/>
        <v>0</v>
      </c>
      <c r="H71" s="6"/>
    </row>
    <row r="72" spans="1:8" x14ac:dyDescent="0.2">
      <c r="A72" s="7" t="s">
        <v>35</v>
      </c>
      <c r="B72" s="334" t="s">
        <v>76</v>
      </c>
      <c r="C72" s="335"/>
      <c r="D72" s="335"/>
      <c r="E72" s="335"/>
      <c r="F72" s="81">
        <f>ROUND(100%/30*7/12*100%,4)*0</f>
        <v>0</v>
      </c>
      <c r="G72" s="31">
        <f t="shared" si="2"/>
        <v>0</v>
      </c>
      <c r="H72" s="6"/>
    </row>
    <row r="73" spans="1:8" s="3" customFormat="1" x14ac:dyDescent="0.2">
      <c r="A73" s="7" t="s">
        <v>36</v>
      </c>
      <c r="B73" s="334" t="s">
        <v>124</v>
      </c>
      <c r="C73" s="335"/>
      <c r="D73" s="335"/>
      <c r="E73" s="335"/>
      <c r="F73" s="81">
        <f>ROUND(F72*F50,4)</f>
        <v>0</v>
      </c>
      <c r="G73" s="31">
        <f t="shared" si="2"/>
        <v>0</v>
      </c>
      <c r="H73" s="6"/>
    </row>
    <row r="74" spans="1:8" x14ac:dyDescent="0.2">
      <c r="A74" s="7" t="s">
        <v>38</v>
      </c>
      <c r="B74" s="415" t="s">
        <v>166</v>
      </c>
      <c r="C74" s="416"/>
      <c r="D74" s="416"/>
      <c r="E74" s="416"/>
      <c r="F74" s="82">
        <v>0</v>
      </c>
      <c r="G74" s="32">
        <f t="shared" si="2"/>
        <v>0</v>
      </c>
      <c r="H74" s="6"/>
    </row>
    <row r="75" spans="1:8" x14ac:dyDescent="0.2">
      <c r="A75" s="411" t="s">
        <v>77</v>
      </c>
      <c r="B75" s="412"/>
      <c r="C75" s="412"/>
      <c r="D75" s="412"/>
      <c r="E75" s="412"/>
      <c r="F75" s="33">
        <f>SUM(F69:F74)</f>
        <v>0</v>
      </c>
      <c r="G75" s="34">
        <f>SUM(G69:G74)</f>
        <v>0</v>
      </c>
      <c r="H75" s="6">
        <f>ROUND(G33*F75,2)</f>
        <v>0</v>
      </c>
    </row>
    <row r="76" spans="1:8" x14ac:dyDescent="0.2">
      <c r="A76" s="372" t="s">
        <v>78</v>
      </c>
      <c r="B76" s="373"/>
      <c r="C76" s="373"/>
      <c r="D76" s="373"/>
      <c r="E76" s="373"/>
      <c r="F76" s="374"/>
      <c r="G76" s="375"/>
      <c r="H76" s="6"/>
    </row>
    <row r="77" spans="1:8" s="29" customFormat="1" x14ac:dyDescent="0.2">
      <c r="A77" s="391" t="s">
        <v>125</v>
      </c>
      <c r="B77" s="392"/>
      <c r="C77" s="392"/>
      <c r="D77" s="392"/>
      <c r="E77" s="392"/>
      <c r="F77" s="392"/>
      <c r="G77" s="393"/>
      <c r="H77" s="6"/>
    </row>
    <row r="78" spans="1:8" x14ac:dyDescent="0.2">
      <c r="A78" s="72" t="s">
        <v>32</v>
      </c>
      <c r="B78" s="437" t="s">
        <v>175</v>
      </c>
      <c r="C78" s="438"/>
      <c r="D78" s="438"/>
      <c r="E78" s="438"/>
      <c r="F78" s="73">
        <v>0</v>
      </c>
      <c r="G78" s="30">
        <f t="shared" ref="G78:G83" si="3">ROUND(G$33*F78,2)</f>
        <v>0</v>
      </c>
      <c r="H78" s="6"/>
    </row>
    <row r="79" spans="1:8" x14ac:dyDescent="0.2">
      <c r="A79" s="67" t="s">
        <v>33</v>
      </c>
      <c r="B79" s="402" t="s">
        <v>126</v>
      </c>
      <c r="C79" s="403"/>
      <c r="D79" s="403"/>
      <c r="E79" s="403"/>
      <c r="F79" s="68">
        <f>ROUND(((1/30)/12)*1,4)*0</f>
        <v>0</v>
      </c>
      <c r="G79" s="31">
        <f t="shared" si="3"/>
        <v>0</v>
      </c>
      <c r="H79" s="6"/>
    </row>
    <row r="80" spans="1:8" x14ac:dyDescent="0.2">
      <c r="A80" s="67" t="s">
        <v>34</v>
      </c>
      <c r="B80" s="402" t="s">
        <v>127</v>
      </c>
      <c r="C80" s="403"/>
      <c r="D80" s="403"/>
      <c r="E80" s="403"/>
      <c r="F80" s="68">
        <f>ROUND((((1/30)/12)*5)*0.02,4)*0</f>
        <v>0</v>
      </c>
      <c r="G80" s="31">
        <f t="shared" si="3"/>
        <v>0</v>
      </c>
      <c r="H80" s="6"/>
    </row>
    <row r="81" spans="1:8" x14ac:dyDescent="0.2">
      <c r="A81" s="67" t="s">
        <v>35</v>
      </c>
      <c r="B81" s="402" t="s">
        <v>128</v>
      </c>
      <c r="C81" s="403"/>
      <c r="D81" s="403"/>
      <c r="E81" s="403"/>
      <c r="F81" s="68">
        <f>ROUND((((1/30)/12)*15)*0.05,4)*0</f>
        <v>0</v>
      </c>
      <c r="G81" s="31">
        <f t="shared" si="3"/>
        <v>0</v>
      </c>
      <c r="H81" s="6"/>
    </row>
    <row r="82" spans="1:8" x14ac:dyDescent="0.2">
      <c r="A82" s="67" t="s">
        <v>36</v>
      </c>
      <c r="B82" s="431" t="s">
        <v>176</v>
      </c>
      <c r="C82" s="432"/>
      <c r="D82" s="432"/>
      <c r="E82" s="432"/>
      <c r="F82" s="68">
        <v>0</v>
      </c>
      <c r="G82" s="31">
        <f t="shared" si="3"/>
        <v>0</v>
      </c>
      <c r="H82" s="6"/>
    </row>
    <row r="83" spans="1:8" x14ac:dyDescent="0.2">
      <c r="A83" s="67" t="s">
        <v>38</v>
      </c>
      <c r="B83" s="397" t="s">
        <v>129</v>
      </c>
      <c r="C83" s="398"/>
      <c r="D83" s="398"/>
      <c r="E83" s="398"/>
      <c r="F83" s="70">
        <f>ROUND((((1/30)/12)*5)*0.5,4)*0</f>
        <v>0</v>
      </c>
      <c r="G83" s="32">
        <f t="shared" si="3"/>
        <v>0</v>
      </c>
      <c r="H83" s="6"/>
    </row>
    <row r="84" spans="1:8" x14ac:dyDescent="0.2">
      <c r="A84" s="433" t="s">
        <v>79</v>
      </c>
      <c r="B84" s="407"/>
      <c r="C84" s="407"/>
      <c r="D84" s="407"/>
      <c r="E84" s="407"/>
      <c r="F84" s="127">
        <f>SUM(F78:F83)</f>
        <v>0</v>
      </c>
      <c r="G84" s="128">
        <f>SUM(G78:G83)</f>
        <v>0</v>
      </c>
      <c r="H84" s="6">
        <f>ROUND(G33*F84,2)</f>
        <v>0</v>
      </c>
    </row>
    <row r="85" spans="1:8" s="29" customFormat="1" x14ac:dyDescent="0.2">
      <c r="A85" s="434" t="s">
        <v>80</v>
      </c>
      <c r="B85" s="435"/>
      <c r="C85" s="435"/>
      <c r="D85" s="435"/>
      <c r="E85" s="435"/>
      <c r="F85" s="435"/>
      <c r="G85" s="436"/>
      <c r="H85" s="6"/>
    </row>
    <row r="86" spans="1:8" x14ac:dyDescent="0.2">
      <c r="A86" s="13" t="s">
        <v>32</v>
      </c>
      <c r="B86" s="429" t="s">
        <v>81</v>
      </c>
      <c r="C86" s="430"/>
      <c r="D86" s="430"/>
      <c r="E86" s="430"/>
      <c r="F86" s="80">
        <f xml:space="preserve"> ROUND((((ROUND((1/11)+(1/11)/3, 3))*4)/12)*1%,4)*0</f>
        <v>0</v>
      </c>
      <c r="G86" s="30">
        <f>ROUND(G$33*F86,2)</f>
        <v>0</v>
      </c>
      <c r="H86" s="6"/>
    </row>
    <row r="87" spans="1:8" x14ac:dyDescent="0.2">
      <c r="A87" s="7" t="s">
        <v>33</v>
      </c>
      <c r="B87" s="334" t="s">
        <v>82</v>
      </c>
      <c r="C87" s="335"/>
      <c r="D87" s="335"/>
      <c r="E87" s="335"/>
      <c r="F87" s="81">
        <f>ROUND(F86*F50,4)</f>
        <v>0</v>
      </c>
      <c r="G87" s="31">
        <f>ROUND(G$33*F87,2)</f>
        <v>0</v>
      </c>
      <c r="H87" s="6"/>
    </row>
    <row r="88" spans="1:8" x14ac:dyDescent="0.2">
      <c r="A88" s="7" t="s">
        <v>34</v>
      </c>
      <c r="B88" s="334" t="s">
        <v>83</v>
      </c>
      <c r="C88" s="335"/>
      <c r="D88" s="335"/>
      <c r="E88" s="335"/>
      <c r="F88" s="81">
        <f>ROUND(ROUND(ROUND(((1+1/12)*4)/12,4)*1%,4)*F50,4)</f>
        <v>0</v>
      </c>
      <c r="G88" s="31">
        <f>ROUND(G$33*F88,2)</f>
        <v>0</v>
      </c>
      <c r="H88" s="6"/>
    </row>
    <row r="89" spans="1:8" x14ac:dyDescent="0.2">
      <c r="A89" s="7" t="s">
        <v>35</v>
      </c>
      <c r="B89" s="334" t="s">
        <v>63</v>
      </c>
      <c r="C89" s="335"/>
      <c r="D89" s="335"/>
      <c r="E89" s="335"/>
      <c r="F89" s="81">
        <v>0</v>
      </c>
      <c r="G89" s="32">
        <f>ROUND(G$33*F89,2)</f>
        <v>0</v>
      </c>
      <c r="H89" s="6"/>
    </row>
    <row r="90" spans="1:8" x14ac:dyDescent="0.2">
      <c r="A90" s="388" t="s">
        <v>84</v>
      </c>
      <c r="B90" s="389"/>
      <c r="C90" s="389"/>
      <c r="D90" s="389"/>
      <c r="E90" s="389"/>
      <c r="F90" s="232">
        <f>SUM(F86:F89)</f>
        <v>0</v>
      </c>
      <c r="G90" s="233">
        <f>SUM(G86:G89)</f>
        <v>0</v>
      </c>
      <c r="H90" s="6">
        <f>ROUND(G33*F90,2)</f>
        <v>0</v>
      </c>
    </row>
    <row r="91" spans="1:8" s="29" customFormat="1" x14ac:dyDescent="0.2">
      <c r="A91" s="434" t="s">
        <v>177</v>
      </c>
      <c r="B91" s="435"/>
      <c r="C91" s="435"/>
      <c r="D91" s="435"/>
      <c r="E91" s="435"/>
      <c r="F91" s="435"/>
      <c r="G91" s="436"/>
      <c r="H91" s="6"/>
    </row>
    <row r="92" spans="1:8" x14ac:dyDescent="0.2">
      <c r="A92" s="13" t="s">
        <v>32</v>
      </c>
      <c r="B92" s="429" t="s">
        <v>85</v>
      </c>
      <c r="C92" s="430"/>
      <c r="D92" s="430"/>
      <c r="E92" s="430"/>
      <c r="F92" s="14">
        <f>ROUND((1/220)*15.22,4)*0</f>
        <v>0</v>
      </c>
      <c r="G92" s="30">
        <f>ROUND(G$33*F92,2)</f>
        <v>0</v>
      </c>
      <c r="H92" s="6"/>
    </row>
    <row r="93" spans="1:8" x14ac:dyDescent="0.2">
      <c r="A93" s="13" t="s">
        <v>33</v>
      </c>
      <c r="B93" s="439" t="s">
        <v>193</v>
      </c>
      <c r="C93" s="440"/>
      <c r="D93" s="440"/>
      <c r="E93" s="441"/>
      <c r="F93" s="125">
        <f>ROUND(F92*F50,4)</f>
        <v>0</v>
      </c>
      <c r="G93" s="30">
        <f>ROUND(G$33*F93,2)</f>
        <v>0</v>
      </c>
      <c r="H93" s="6"/>
    </row>
    <row r="94" spans="1:8" x14ac:dyDescent="0.2">
      <c r="A94" s="388" t="s">
        <v>86</v>
      </c>
      <c r="B94" s="389"/>
      <c r="C94" s="389"/>
      <c r="D94" s="389"/>
      <c r="E94" s="389"/>
      <c r="F94" s="232">
        <f>SUM(F92:F93)</f>
        <v>0</v>
      </c>
      <c r="G94" s="233">
        <f>SUM(G92:G93)</f>
        <v>0</v>
      </c>
      <c r="H94" s="6">
        <f>ROUND(G33*F94,2)</f>
        <v>0</v>
      </c>
    </row>
    <row r="95" spans="1:8" s="76" customFormat="1" x14ac:dyDescent="0.2">
      <c r="A95" s="391" t="s">
        <v>130</v>
      </c>
      <c r="B95" s="392"/>
      <c r="C95" s="392"/>
      <c r="D95" s="392"/>
      <c r="E95" s="392"/>
      <c r="F95" s="392"/>
      <c r="G95" s="393"/>
      <c r="H95" s="66"/>
    </row>
    <row r="96" spans="1:8" s="62" customFormat="1" x14ac:dyDescent="0.2">
      <c r="A96" s="72" t="s">
        <v>32</v>
      </c>
      <c r="B96" s="394" t="s">
        <v>131</v>
      </c>
      <c r="C96" s="395"/>
      <c r="D96" s="395"/>
      <c r="E96" s="395"/>
      <c r="F96" s="14">
        <f>((((8*13)/12)/220)+((((8*13)/12)/220)*100%))*0</f>
        <v>0</v>
      </c>
      <c r="G96" s="30">
        <f>ROUND(G$33*F96,2)</f>
        <v>0</v>
      </c>
      <c r="H96" s="66"/>
    </row>
    <row r="97" spans="1:8" s="62" customFormat="1" x14ac:dyDescent="0.2">
      <c r="A97" s="13" t="s">
        <v>33</v>
      </c>
      <c r="B97" s="439" t="s">
        <v>195</v>
      </c>
      <c r="C97" s="440"/>
      <c r="D97" s="440"/>
      <c r="E97" s="441"/>
      <c r="F97" s="125">
        <f>F96*F49</f>
        <v>0</v>
      </c>
      <c r="G97" s="30">
        <f>ROUND(G$33*F97,2)</f>
        <v>0</v>
      </c>
      <c r="H97" s="66"/>
    </row>
    <row r="98" spans="1:8" s="62" customFormat="1" x14ac:dyDescent="0.2">
      <c r="A98" s="433" t="s">
        <v>132</v>
      </c>
      <c r="B98" s="407"/>
      <c r="C98" s="407"/>
      <c r="D98" s="407"/>
      <c r="E98" s="407"/>
      <c r="F98" s="127">
        <f>SUM(F96:F96)</f>
        <v>0</v>
      </c>
      <c r="G98" s="128">
        <f>SUM(G96:G97)</f>
        <v>0</v>
      </c>
      <c r="H98" s="66">
        <f>ROUND(G43*F98,2)</f>
        <v>0</v>
      </c>
    </row>
    <row r="99" spans="1:8" x14ac:dyDescent="0.2">
      <c r="A99" s="372" t="s">
        <v>87</v>
      </c>
      <c r="B99" s="373"/>
      <c r="C99" s="373"/>
      <c r="D99" s="373"/>
      <c r="E99" s="373"/>
      <c r="F99" s="374"/>
      <c r="G99" s="375"/>
      <c r="H99" s="6"/>
    </row>
    <row r="100" spans="1:8" x14ac:dyDescent="0.2">
      <c r="A100" s="21" t="s">
        <v>88</v>
      </c>
      <c r="B100" s="417" t="s">
        <v>135</v>
      </c>
      <c r="C100" s="418"/>
      <c r="D100" s="418"/>
      <c r="E100" s="418"/>
      <c r="F100" s="22">
        <f>F84</f>
        <v>0</v>
      </c>
      <c r="G100" s="23">
        <f>G84</f>
        <v>0</v>
      </c>
      <c r="H100" s="6"/>
    </row>
    <row r="101" spans="1:8" x14ac:dyDescent="0.2">
      <c r="A101" s="24" t="s">
        <v>89</v>
      </c>
      <c r="B101" s="419" t="s">
        <v>90</v>
      </c>
      <c r="C101" s="420"/>
      <c r="D101" s="420"/>
      <c r="E101" s="420"/>
      <c r="F101" s="25">
        <f>F90</f>
        <v>0</v>
      </c>
      <c r="G101" s="26">
        <f>G90</f>
        <v>0</v>
      </c>
      <c r="H101" s="6"/>
    </row>
    <row r="102" spans="1:8" x14ac:dyDescent="0.2">
      <c r="A102" s="24" t="s">
        <v>91</v>
      </c>
      <c r="B102" s="419" t="s">
        <v>92</v>
      </c>
      <c r="C102" s="420"/>
      <c r="D102" s="420"/>
      <c r="E102" s="420"/>
      <c r="F102" s="25">
        <f>F94</f>
        <v>0</v>
      </c>
      <c r="G102" s="26">
        <f>G94</f>
        <v>0</v>
      </c>
      <c r="H102" s="6"/>
    </row>
    <row r="103" spans="1:8" x14ac:dyDescent="0.2">
      <c r="A103" s="24" t="s">
        <v>137</v>
      </c>
      <c r="B103" s="444" t="s">
        <v>136</v>
      </c>
      <c r="C103" s="445"/>
      <c r="D103" s="445"/>
      <c r="E103" s="445"/>
      <c r="F103" s="25">
        <f>F98</f>
        <v>0</v>
      </c>
      <c r="G103" s="26">
        <f>G98</f>
        <v>0</v>
      </c>
      <c r="H103" s="6"/>
    </row>
    <row r="104" spans="1:8" x14ac:dyDescent="0.2">
      <c r="A104" s="411" t="s">
        <v>93</v>
      </c>
      <c r="B104" s="412"/>
      <c r="C104" s="412"/>
      <c r="D104" s="412"/>
      <c r="E104" s="412"/>
      <c r="F104" s="389"/>
      <c r="G104" s="224">
        <f>SUM(G100:G103)</f>
        <v>0</v>
      </c>
      <c r="H104" s="6"/>
    </row>
    <row r="105" spans="1:8" x14ac:dyDescent="0.2">
      <c r="A105" s="372" t="s">
        <v>94</v>
      </c>
      <c r="B105" s="373"/>
      <c r="C105" s="373"/>
      <c r="D105" s="373"/>
      <c r="E105" s="373"/>
      <c r="F105" s="374"/>
      <c r="G105" s="375"/>
      <c r="H105" s="6"/>
    </row>
    <row r="106" spans="1:8" x14ac:dyDescent="0.2">
      <c r="A106" s="13" t="s">
        <v>32</v>
      </c>
      <c r="B106" s="216" t="s">
        <v>258</v>
      </c>
      <c r="C106" s="85"/>
      <c r="D106" s="85"/>
      <c r="E106" s="16">
        <f>'Insumos Diversos'!G23</f>
        <v>0</v>
      </c>
      <c r="F106" s="35">
        <v>1</v>
      </c>
      <c r="G106" s="4">
        <f>ROUND(SUM(C106:E106),2)*F106</f>
        <v>0</v>
      </c>
      <c r="H106" s="6"/>
    </row>
    <row r="107" spans="1:8" s="62" customFormat="1" x14ac:dyDescent="0.2">
      <c r="A107" s="67" t="s">
        <v>33</v>
      </c>
      <c r="B107" s="215" t="s">
        <v>291</v>
      </c>
      <c r="C107" s="74"/>
      <c r="D107" s="74"/>
      <c r="E107" s="75">
        <v>0</v>
      </c>
      <c r="F107" s="77">
        <v>1</v>
      </c>
      <c r="G107" s="4">
        <f>ROUND((E107*F107),2)</f>
        <v>0</v>
      </c>
      <c r="H107" s="66"/>
    </row>
    <row r="108" spans="1:8" s="62" customFormat="1" x14ac:dyDescent="0.2">
      <c r="A108" s="67" t="s">
        <v>34</v>
      </c>
      <c r="B108" s="215" t="s">
        <v>292</v>
      </c>
      <c r="C108" s="74"/>
      <c r="D108" s="74"/>
      <c r="E108" s="75">
        <f>'Insumos Diversos'!G42</f>
        <v>0</v>
      </c>
      <c r="F108" s="77">
        <v>1</v>
      </c>
      <c r="G108" s="4">
        <f>ROUND((E108*F108),2)</f>
        <v>0</v>
      </c>
      <c r="H108" s="66"/>
    </row>
    <row r="109" spans="1:8" s="62" customFormat="1" x14ac:dyDescent="0.2">
      <c r="A109" s="67" t="s">
        <v>35</v>
      </c>
      <c r="B109" s="215" t="s">
        <v>241</v>
      </c>
      <c r="C109" s="74"/>
      <c r="D109" s="74"/>
      <c r="E109" s="75">
        <f>'Insumos Diversos'!G54</f>
        <v>0</v>
      </c>
      <c r="F109" s="78">
        <v>1</v>
      </c>
      <c r="G109" s="4">
        <f t="shared" ref="G109:G111" si="4">ROUND((E109*F109),2)</f>
        <v>0</v>
      </c>
      <c r="H109" s="66"/>
    </row>
    <row r="110" spans="1:8" s="62" customFormat="1" x14ac:dyDescent="0.2">
      <c r="A110" s="67" t="s">
        <v>36</v>
      </c>
      <c r="B110" s="215" t="s">
        <v>293</v>
      </c>
      <c r="C110" s="74"/>
      <c r="D110" s="74"/>
      <c r="E110" s="75">
        <f>'Insumos Diversos'!G63</f>
        <v>0</v>
      </c>
      <c r="F110" s="78">
        <v>1</v>
      </c>
      <c r="G110" s="4">
        <f t="shared" si="4"/>
        <v>0</v>
      </c>
      <c r="H110" s="66"/>
    </row>
    <row r="111" spans="1:8" s="62" customFormat="1" x14ac:dyDescent="0.2">
      <c r="A111" s="67" t="s">
        <v>38</v>
      </c>
      <c r="B111" s="215" t="s">
        <v>133</v>
      </c>
      <c r="C111" s="74"/>
      <c r="D111" s="74"/>
      <c r="E111" s="75">
        <v>0</v>
      </c>
      <c r="F111" s="78">
        <v>1</v>
      </c>
      <c r="G111" s="4">
        <f t="shared" si="4"/>
        <v>0</v>
      </c>
      <c r="H111" s="66"/>
    </row>
    <row r="112" spans="1:8" s="62" customFormat="1" x14ac:dyDescent="0.2">
      <c r="A112" s="67" t="s">
        <v>52</v>
      </c>
      <c r="B112" s="215" t="s">
        <v>133</v>
      </c>
      <c r="C112" s="74"/>
      <c r="D112" s="74"/>
      <c r="E112" s="75">
        <v>0</v>
      </c>
      <c r="F112" s="78">
        <v>1</v>
      </c>
      <c r="G112" s="4">
        <f>ROUND((E112*F112)/12,2)</f>
        <v>0</v>
      </c>
      <c r="H112" s="66"/>
    </row>
    <row r="113" spans="1:8" s="62" customFormat="1" x14ac:dyDescent="0.2">
      <c r="A113" s="405" t="s">
        <v>95</v>
      </c>
      <c r="B113" s="406"/>
      <c r="C113" s="406"/>
      <c r="D113" s="406"/>
      <c r="E113" s="406"/>
      <c r="F113" s="407"/>
      <c r="G113" s="224">
        <f>SUM(G106:G112)</f>
        <v>0</v>
      </c>
      <c r="H113" s="66"/>
    </row>
    <row r="114" spans="1:8" x14ac:dyDescent="0.2">
      <c r="A114" s="372" t="s">
        <v>96</v>
      </c>
      <c r="B114" s="373"/>
      <c r="C114" s="373"/>
      <c r="D114" s="373"/>
      <c r="E114" s="373"/>
      <c r="F114" s="374"/>
      <c r="G114" s="375"/>
      <c r="H114" s="6"/>
    </row>
    <row r="115" spans="1:8" s="29" customFormat="1" x14ac:dyDescent="0.2">
      <c r="A115" s="221">
        <v>3</v>
      </c>
      <c r="B115" s="27" t="s">
        <v>97</v>
      </c>
      <c r="C115" s="27"/>
      <c r="D115" s="27"/>
      <c r="E115" s="27"/>
      <c r="F115" s="27"/>
      <c r="G115" s="28"/>
      <c r="H115" s="6"/>
    </row>
    <row r="116" spans="1:8" x14ac:dyDescent="0.2">
      <c r="A116" s="13" t="s">
        <v>32</v>
      </c>
      <c r="B116" s="429" t="s">
        <v>98</v>
      </c>
      <c r="C116" s="430"/>
      <c r="D116" s="430"/>
      <c r="E116" s="430"/>
      <c r="F116" s="80">
        <v>0</v>
      </c>
      <c r="G116" s="15">
        <f>ROUND(G131*F116,2)</f>
        <v>0</v>
      </c>
      <c r="H116" s="6"/>
    </row>
    <row r="117" spans="1:8" x14ac:dyDescent="0.2">
      <c r="A117" s="7" t="s">
        <v>33</v>
      </c>
      <c r="B117" s="334" t="s">
        <v>99</v>
      </c>
      <c r="C117" s="335"/>
      <c r="D117" s="335"/>
      <c r="E117" s="335"/>
      <c r="F117" s="81">
        <v>0</v>
      </c>
      <c r="G117" s="9">
        <f>ROUND(((G131+G116)*F117),2)</f>
        <v>0</v>
      </c>
      <c r="H117" s="6"/>
    </row>
    <row r="118" spans="1:8" x14ac:dyDescent="0.2">
      <c r="A118" s="7" t="s">
        <v>34</v>
      </c>
      <c r="B118" s="442" t="s">
        <v>100</v>
      </c>
      <c r="C118" s="443"/>
      <c r="D118" s="443"/>
      <c r="E118" s="443"/>
      <c r="F118" s="81"/>
      <c r="G118" s="9"/>
      <c r="H118" s="6"/>
    </row>
    <row r="119" spans="1:8" x14ac:dyDescent="0.2">
      <c r="A119" s="7" t="s">
        <v>101</v>
      </c>
      <c r="B119" s="334" t="s">
        <v>102</v>
      </c>
      <c r="C119" s="335"/>
      <c r="D119" s="335"/>
      <c r="E119" s="335"/>
      <c r="F119" s="8">
        <v>0</v>
      </c>
      <c r="G119" s="9">
        <f ca="1">ROUND(G$135*F119,2)</f>
        <v>0</v>
      </c>
      <c r="H119" s="6"/>
    </row>
    <row r="120" spans="1:8" s="3" customFormat="1" x14ac:dyDescent="0.2">
      <c r="A120" s="7" t="s">
        <v>103</v>
      </c>
      <c r="B120" s="334" t="s">
        <v>104</v>
      </c>
      <c r="C120" s="335"/>
      <c r="D120" s="335"/>
      <c r="E120" s="335"/>
      <c r="F120" s="8">
        <v>0</v>
      </c>
      <c r="G120" s="9">
        <f ca="1">ROUND(G$135*F120,2)</f>
        <v>0</v>
      </c>
      <c r="H120" s="6"/>
    </row>
    <row r="121" spans="1:8" x14ac:dyDescent="0.2">
      <c r="A121" s="7" t="s">
        <v>105</v>
      </c>
      <c r="B121" s="334" t="s">
        <v>12</v>
      </c>
      <c r="C121" s="335"/>
      <c r="D121" s="335"/>
      <c r="E121" s="335"/>
      <c r="F121" s="8">
        <v>0</v>
      </c>
      <c r="G121" s="9">
        <f ca="1">ROUND(G$135*F121,2)</f>
        <v>0</v>
      </c>
      <c r="H121" s="6"/>
    </row>
    <row r="122" spans="1:8" x14ac:dyDescent="0.2">
      <c r="A122" s="7" t="s">
        <v>261</v>
      </c>
      <c r="B122" s="334" t="s">
        <v>133</v>
      </c>
      <c r="C122" s="335"/>
      <c r="D122" s="335"/>
      <c r="E122" s="335"/>
      <c r="F122" s="8">
        <v>0</v>
      </c>
      <c r="G122" s="9">
        <f ca="1">ROUND(G$135*F122,2)</f>
        <v>0</v>
      </c>
      <c r="H122" s="6"/>
    </row>
    <row r="123" spans="1:8" x14ac:dyDescent="0.2">
      <c r="A123" s="7"/>
      <c r="B123" s="455" t="s">
        <v>106</v>
      </c>
      <c r="C123" s="456"/>
      <c r="D123" s="456"/>
      <c r="E123" s="456"/>
      <c r="F123" s="36">
        <f>SUM(F119:F121)</f>
        <v>0</v>
      </c>
      <c r="G123" s="37">
        <f ca="1">SUM(G119:G122)</f>
        <v>0</v>
      </c>
      <c r="H123" s="6">
        <f ca="1">ROUND(G135*F123,2)</f>
        <v>0</v>
      </c>
    </row>
    <row r="124" spans="1:8" x14ac:dyDescent="0.2">
      <c r="A124" s="411" t="s">
        <v>107</v>
      </c>
      <c r="B124" s="412"/>
      <c r="C124" s="412"/>
      <c r="D124" s="412"/>
      <c r="E124" s="412"/>
      <c r="F124" s="33">
        <f>SUM(F116,F117,F123)</f>
        <v>0</v>
      </c>
      <c r="G124" s="34">
        <f ca="1">SUM(G116:G122)</f>
        <v>0</v>
      </c>
      <c r="H124" s="6"/>
    </row>
    <row r="125" spans="1:8" x14ac:dyDescent="0.2">
      <c r="A125" s="372" t="s">
        <v>108</v>
      </c>
      <c r="B125" s="373"/>
      <c r="C125" s="373"/>
      <c r="D125" s="373"/>
      <c r="E125" s="373"/>
      <c r="F125" s="374"/>
      <c r="G125" s="375"/>
      <c r="H125" s="6"/>
    </row>
    <row r="126" spans="1:8" x14ac:dyDescent="0.2">
      <c r="A126" s="21" t="s">
        <v>32</v>
      </c>
      <c r="B126" s="417" t="s">
        <v>109</v>
      </c>
      <c r="C126" s="418"/>
      <c r="D126" s="418"/>
      <c r="E126" s="418"/>
      <c r="F126" s="457"/>
      <c r="G126" s="23">
        <f>G33</f>
        <v>0</v>
      </c>
      <c r="H126" s="6"/>
    </row>
    <row r="127" spans="1:8" x14ac:dyDescent="0.2">
      <c r="A127" s="24" t="s">
        <v>33</v>
      </c>
      <c r="B127" s="419" t="s">
        <v>110</v>
      </c>
      <c r="C127" s="420"/>
      <c r="D127" s="420"/>
      <c r="E127" s="420"/>
      <c r="F127" s="421"/>
      <c r="G127" s="26">
        <f>G66</f>
        <v>0</v>
      </c>
      <c r="H127" s="6"/>
    </row>
    <row r="128" spans="1:8" x14ac:dyDescent="0.2">
      <c r="A128" s="24" t="s">
        <v>34</v>
      </c>
      <c r="B128" s="419" t="s">
        <v>111</v>
      </c>
      <c r="C128" s="420"/>
      <c r="D128" s="420"/>
      <c r="E128" s="420"/>
      <c r="F128" s="421"/>
      <c r="G128" s="26">
        <f>G75</f>
        <v>0</v>
      </c>
      <c r="H128" s="6"/>
    </row>
    <row r="129" spans="1:8" x14ac:dyDescent="0.2">
      <c r="A129" s="24" t="s">
        <v>35</v>
      </c>
      <c r="B129" s="419" t="s">
        <v>112</v>
      </c>
      <c r="C129" s="420"/>
      <c r="D129" s="420"/>
      <c r="E129" s="420"/>
      <c r="F129" s="421"/>
      <c r="G129" s="26">
        <f>G104</f>
        <v>0</v>
      </c>
      <c r="H129" s="6"/>
    </row>
    <row r="130" spans="1:8" x14ac:dyDescent="0.2">
      <c r="A130" s="24" t="s">
        <v>36</v>
      </c>
      <c r="B130" s="419" t="s">
        <v>113</v>
      </c>
      <c r="C130" s="420"/>
      <c r="D130" s="420"/>
      <c r="E130" s="420"/>
      <c r="F130" s="421"/>
      <c r="G130" s="26">
        <f>G113</f>
        <v>0</v>
      </c>
      <c r="H130" s="6"/>
    </row>
    <row r="131" spans="1:8" x14ac:dyDescent="0.2">
      <c r="A131" s="24"/>
      <c r="B131" s="448" t="s">
        <v>114</v>
      </c>
      <c r="C131" s="449"/>
      <c r="D131" s="449"/>
      <c r="E131" s="449"/>
      <c r="F131" s="450"/>
      <c r="G131" s="26">
        <f>SUM(G126:G130)</f>
        <v>0</v>
      </c>
      <c r="H131" s="6"/>
    </row>
    <row r="132" spans="1:8" x14ac:dyDescent="0.2">
      <c r="A132" s="24" t="s">
        <v>38</v>
      </c>
      <c r="B132" s="444" t="s">
        <v>115</v>
      </c>
      <c r="C132" s="445"/>
      <c r="D132" s="445"/>
      <c r="E132" s="445"/>
      <c r="F132" s="451"/>
      <c r="G132" s="26">
        <f ca="1">G124</f>
        <v>0</v>
      </c>
      <c r="H132" s="6"/>
    </row>
    <row r="133" spans="1:8" x14ac:dyDescent="0.2">
      <c r="A133" s="411" t="s">
        <v>116</v>
      </c>
      <c r="B133" s="412"/>
      <c r="C133" s="412"/>
      <c r="D133" s="412"/>
      <c r="E133" s="412"/>
      <c r="F133" s="389"/>
      <c r="G133" s="224">
        <f ca="1">SUM(G131:G132)</f>
        <v>0</v>
      </c>
      <c r="H133" s="6">
        <f ca="1">SUM(G126:G132)-G131</f>
        <v>0</v>
      </c>
    </row>
    <row r="134" spans="1:8" x14ac:dyDescent="0.2">
      <c r="A134" s="452" t="s">
        <v>14</v>
      </c>
      <c r="B134" s="453"/>
      <c r="C134" s="453"/>
      <c r="D134" s="453"/>
      <c r="E134" s="453"/>
      <c r="F134" s="453"/>
      <c r="G134" s="454"/>
      <c r="H134" s="6"/>
    </row>
    <row r="135" spans="1:8" x14ac:dyDescent="0.2">
      <c r="A135" s="38"/>
      <c r="B135" s="39" t="s">
        <v>117</v>
      </c>
      <c r="C135" s="39"/>
      <c r="D135" s="39"/>
      <c r="E135" s="39"/>
      <c r="F135" s="40"/>
      <c r="G135" s="41">
        <f ca="1">G133</f>
        <v>0</v>
      </c>
      <c r="H135" s="6"/>
    </row>
    <row r="136" spans="1:8" x14ac:dyDescent="0.2">
      <c r="A136" s="42"/>
      <c r="B136" s="43" t="s">
        <v>118</v>
      </c>
      <c r="C136" s="43"/>
      <c r="D136" s="43"/>
      <c r="E136" s="43"/>
      <c r="F136" s="44">
        <f>F21</f>
        <v>2</v>
      </c>
      <c r="G136" s="45">
        <f ca="1">G135*F136</f>
        <v>0</v>
      </c>
      <c r="H136" s="6"/>
    </row>
    <row r="137" spans="1:8" x14ac:dyDescent="0.2">
      <c r="A137" s="46"/>
      <c r="B137" s="47" t="s">
        <v>119</v>
      </c>
      <c r="C137" s="47"/>
      <c r="D137" s="47"/>
      <c r="E137" s="47"/>
      <c r="F137" s="48"/>
      <c r="G137" s="49">
        <f>F21*F22</f>
        <v>2</v>
      </c>
      <c r="H137" s="6"/>
    </row>
    <row r="138" spans="1:8" s="53" customFormat="1" x14ac:dyDescent="0.2">
      <c r="A138" s="50"/>
      <c r="B138" s="446" t="s">
        <v>4</v>
      </c>
      <c r="C138" s="446"/>
      <c r="D138" s="446"/>
      <c r="E138" s="446"/>
      <c r="F138" s="51">
        <f>F22</f>
        <v>1</v>
      </c>
      <c r="G138" s="52">
        <f ca="1">G136*F138</f>
        <v>0</v>
      </c>
      <c r="H138" s="6"/>
    </row>
    <row r="139" spans="1:8" s="53" customFormat="1" ht="13.5" thickBot="1" x14ac:dyDescent="0.25">
      <c r="A139" s="234"/>
      <c r="B139" s="447" t="s">
        <v>218</v>
      </c>
      <c r="C139" s="447"/>
      <c r="D139" s="447"/>
      <c r="E139" s="447"/>
      <c r="F139" s="54">
        <v>12</v>
      </c>
      <c r="G139" s="55">
        <f ca="1">G138*F139</f>
        <v>0</v>
      </c>
      <c r="H139" s="6"/>
    </row>
    <row r="140" spans="1:8" x14ac:dyDescent="0.2">
      <c r="F140" s="10"/>
    </row>
    <row r="147" spans="7:7" x14ac:dyDescent="0.2">
      <c r="G147" s="56"/>
    </row>
  </sheetData>
  <mergeCells count="140">
    <mergeCell ref="B93:E93"/>
    <mergeCell ref="B138:E138"/>
    <mergeCell ref="B139:E139"/>
    <mergeCell ref="B130:F130"/>
    <mergeCell ref="B131:F131"/>
    <mergeCell ref="B132:F132"/>
    <mergeCell ref="A133:F133"/>
    <mergeCell ref="A134:G134"/>
    <mergeCell ref="B116:E116"/>
    <mergeCell ref="B117:E117"/>
    <mergeCell ref="B118:E118"/>
    <mergeCell ref="B119:E119"/>
    <mergeCell ref="B120:E120"/>
    <mergeCell ref="B121:E121"/>
    <mergeCell ref="B123:E123"/>
    <mergeCell ref="A124:E124"/>
    <mergeCell ref="A125:G125"/>
    <mergeCell ref="B126:F126"/>
    <mergeCell ref="B127:F127"/>
    <mergeCell ref="B128:F128"/>
    <mergeCell ref="B129:F129"/>
    <mergeCell ref="B102:E102"/>
    <mergeCell ref="A104:F104"/>
    <mergeCell ref="A105:G105"/>
    <mergeCell ref="A114:G114"/>
    <mergeCell ref="A94:E94"/>
    <mergeCell ref="A99:G99"/>
    <mergeCell ref="B100:E100"/>
    <mergeCell ref="B101:E101"/>
    <mergeCell ref="A95:G95"/>
    <mergeCell ref="B96:E96"/>
    <mergeCell ref="A98:E98"/>
    <mergeCell ref="A113:F113"/>
    <mergeCell ref="B103:E103"/>
    <mergeCell ref="B97:E97"/>
    <mergeCell ref="B89:E89"/>
    <mergeCell ref="A90:E90"/>
    <mergeCell ref="A91:G91"/>
    <mergeCell ref="B92:E92"/>
    <mergeCell ref="A84:E84"/>
    <mergeCell ref="A85:G85"/>
    <mergeCell ref="B86:E86"/>
    <mergeCell ref="B87:E87"/>
    <mergeCell ref="B88:E88"/>
    <mergeCell ref="B79:E79"/>
    <mergeCell ref="B80:E80"/>
    <mergeCell ref="B81:E81"/>
    <mergeCell ref="B82:E82"/>
    <mergeCell ref="B83:E83"/>
    <mergeCell ref="B74:E74"/>
    <mergeCell ref="A75:E75"/>
    <mergeCell ref="A76:G76"/>
    <mergeCell ref="A77:G77"/>
    <mergeCell ref="B78:E78"/>
    <mergeCell ref="B69:E69"/>
    <mergeCell ref="B70:E70"/>
    <mergeCell ref="B71:E71"/>
    <mergeCell ref="B72:E72"/>
    <mergeCell ref="B73:E73"/>
    <mergeCell ref="B63:E63"/>
    <mergeCell ref="B64:E64"/>
    <mergeCell ref="B65:F65"/>
    <mergeCell ref="A66:F66"/>
    <mergeCell ref="A67:G67"/>
    <mergeCell ref="B56:D56"/>
    <mergeCell ref="B57:D57"/>
    <mergeCell ref="B60:D60"/>
    <mergeCell ref="A61:F61"/>
    <mergeCell ref="A62:G62"/>
    <mergeCell ref="A51:G51"/>
    <mergeCell ref="B52:D52"/>
    <mergeCell ref="B53:D53"/>
    <mergeCell ref="B54:D54"/>
    <mergeCell ref="B55:D55"/>
    <mergeCell ref="B59:D59"/>
    <mergeCell ref="B58:D58"/>
    <mergeCell ref="B43:E43"/>
    <mergeCell ref="B44:E44"/>
    <mergeCell ref="B45:E45"/>
    <mergeCell ref="B46:E46"/>
    <mergeCell ref="B47:E47"/>
    <mergeCell ref="B37:E37"/>
    <mergeCell ref="B38:E38"/>
    <mergeCell ref="A40:E40"/>
    <mergeCell ref="A41:G41"/>
    <mergeCell ref="B42:E42"/>
    <mergeCell ref="B32:E32"/>
    <mergeCell ref="A33:F33"/>
    <mergeCell ref="A34:G34"/>
    <mergeCell ref="A35:G35"/>
    <mergeCell ref="B36:E36"/>
    <mergeCell ref="B27:E27"/>
    <mergeCell ref="B28:E28"/>
    <mergeCell ref="B29:E29"/>
    <mergeCell ref="B31:E31"/>
    <mergeCell ref="B30:E30"/>
    <mergeCell ref="A23:E23"/>
    <mergeCell ref="F23:G23"/>
    <mergeCell ref="A24:G24"/>
    <mergeCell ref="A25:G25"/>
    <mergeCell ref="B26:E26"/>
    <mergeCell ref="A20:E20"/>
    <mergeCell ref="F20:G20"/>
    <mergeCell ref="A21:E21"/>
    <mergeCell ref="F21:G21"/>
    <mergeCell ref="A22:E22"/>
    <mergeCell ref="F22:G22"/>
    <mergeCell ref="A18:E18"/>
    <mergeCell ref="F18:G18"/>
    <mergeCell ref="A19:E19"/>
    <mergeCell ref="F19:G19"/>
    <mergeCell ref="A14:G14"/>
    <mergeCell ref="A15:E15"/>
    <mergeCell ref="F15:G15"/>
    <mergeCell ref="A16:E16"/>
    <mergeCell ref="F16:G16"/>
    <mergeCell ref="B122:E122"/>
    <mergeCell ref="A50:E50"/>
    <mergeCell ref="A2:C2"/>
    <mergeCell ref="A1:G1"/>
    <mergeCell ref="F2:G2"/>
    <mergeCell ref="A3:G4"/>
    <mergeCell ref="A5:G5"/>
    <mergeCell ref="A6:E6"/>
    <mergeCell ref="F6:G6"/>
    <mergeCell ref="B48:E48"/>
    <mergeCell ref="B49:E49"/>
    <mergeCell ref="F11:G11"/>
    <mergeCell ref="A12:E12"/>
    <mergeCell ref="F12:G12"/>
    <mergeCell ref="A13:E13"/>
    <mergeCell ref="F13:G13"/>
    <mergeCell ref="A7:E7"/>
    <mergeCell ref="F7:G7"/>
    <mergeCell ref="A8:G9"/>
    <mergeCell ref="A10:E10"/>
    <mergeCell ref="F10:G10"/>
    <mergeCell ref="A11:E11"/>
    <mergeCell ref="A17:E17"/>
    <mergeCell ref="F17:G17"/>
  </mergeCells>
  <printOptions horizontalCentered="1"/>
  <pageMargins left="0.78740157480314965" right="0.78740157480314965" top="0.59055118110236227" bottom="0.98425196850393704" header="0.11811023622047245" footer="0.31496062992125984"/>
  <pageSetup paperSize="9" scale="80" firstPageNumber="0" fitToHeight="2" orientation="portrait" r:id="rId1"/>
  <headerFooter alignWithMargins="0">
    <oddHeader>&amp;R&amp;9Planilha MODELO</oddHeader>
    <oddFooter>&amp;LPlanilha de Postos&amp;C&amp;9&amp;A - Pag. &amp;P</oddFooter>
  </headerFooter>
  <rowBreaks count="1" manualBreakCount="1">
    <brk id="66"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8"/>
  <dimension ref="A1:H147"/>
  <sheetViews>
    <sheetView view="pageBreakPreview" topLeftCell="A15" zoomScaleNormal="100" zoomScaleSheetLayoutView="100" workbookViewId="0">
      <selection activeCell="A2" sqref="A2:I2"/>
    </sheetView>
  </sheetViews>
  <sheetFormatPr defaultColWidth="9.140625" defaultRowHeight="12.75" x14ac:dyDescent="0.2"/>
  <cols>
    <col min="1" max="1" width="4.7109375" style="1" customWidth="1"/>
    <col min="2" max="2" width="19.7109375" style="1" customWidth="1"/>
    <col min="3" max="4" width="11.7109375" style="1" customWidth="1"/>
    <col min="5" max="5" width="12.28515625" style="1" customWidth="1"/>
    <col min="6" max="7" width="13.7109375" style="1" customWidth="1"/>
    <col min="8" max="16381" width="9.140625" style="1"/>
    <col min="16382" max="16384" width="17" style="1" customWidth="1"/>
  </cols>
  <sheetData>
    <row r="1" spans="1:8" ht="30" customHeight="1" thickBot="1" x14ac:dyDescent="0.25">
      <c r="A1" s="352" t="s">
        <v>18</v>
      </c>
      <c r="B1" s="352"/>
      <c r="C1" s="352"/>
      <c r="D1" s="352"/>
      <c r="E1" s="352"/>
      <c r="F1" s="352"/>
      <c r="G1" s="352"/>
    </row>
    <row r="2" spans="1:8" ht="18.75" customHeight="1" x14ac:dyDescent="0.2">
      <c r="A2" s="353" t="s">
        <v>214</v>
      </c>
      <c r="B2" s="354"/>
      <c r="C2" s="354"/>
      <c r="D2" s="2"/>
      <c r="E2" s="2"/>
      <c r="F2" s="355"/>
      <c r="G2" s="356"/>
    </row>
    <row r="3" spans="1:8" ht="18" customHeight="1" x14ac:dyDescent="0.2">
      <c r="A3" s="357" t="s">
        <v>219</v>
      </c>
      <c r="B3" s="358"/>
      <c r="C3" s="358"/>
      <c r="D3" s="358"/>
      <c r="E3" s="358"/>
      <c r="F3" s="358"/>
      <c r="G3" s="359"/>
    </row>
    <row r="4" spans="1:8" ht="18" customHeight="1" thickBot="1" x14ac:dyDescent="0.25">
      <c r="A4" s="360"/>
      <c r="B4" s="361"/>
      <c r="C4" s="361"/>
      <c r="D4" s="361"/>
      <c r="E4" s="361"/>
      <c r="F4" s="361"/>
      <c r="G4" s="362"/>
    </row>
    <row r="5" spans="1:8" ht="14.1" customHeight="1" x14ac:dyDescent="0.2">
      <c r="A5" s="363" t="s">
        <v>5</v>
      </c>
      <c r="B5" s="364"/>
      <c r="C5" s="364"/>
      <c r="D5" s="364"/>
      <c r="E5" s="364"/>
      <c r="F5" s="365"/>
      <c r="G5" s="366"/>
    </row>
    <row r="6" spans="1:8" ht="12.75" customHeight="1" x14ac:dyDescent="0.2">
      <c r="A6" s="336" t="s">
        <v>20</v>
      </c>
      <c r="B6" s="337"/>
      <c r="C6" s="337"/>
      <c r="D6" s="337"/>
      <c r="E6" s="338"/>
      <c r="F6" s="367"/>
      <c r="G6" s="340"/>
    </row>
    <row r="7" spans="1:8" ht="14.1" customHeight="1" x14ac:dyDescent="0.2">
      <c r="A7" s="336" t="s">
        <v>11</v>
      </c>
      <c r="B7" s="337"/>
      <c r="C7" s="337"/>
      <c r="D7" s="337"/>
      <c r="E7" s="338"/>
      <c r="F7" s="339" t="s">
        <v>272</v>
      </c>
      <c r="G7" s="340"/>
    </row>
    <row r="8" spans="1:8" ht="19.5" customHeight="1" x14ac:dyDescent="0.2">
      <c r="A8" s="341" t="s">
        <v>300</v>
      </c>
      <c r="B8" s="342"/>
      <c r="C8" s="342"/>
      <c r="D8" s="342"/>
      <c r="E8" s="342"/>
      <c r="F8" s="342"/>
      <c r="G8" s="343"/>
    </row>
    <row r="9" spans="1:8" ht="19.5" customHeight="1" x14ac:dyDescent="0.2">
      <c r="A9" s="344"/>
      <c r="B9" s="345"/>
      <c r="C9" s="345"/>
      <c r="D9" s="345"/>
      <c r="E9" s="345"/>
      <c r="F9" s="345"/>
      <c r="G9" s="346"/>
    </row>
    <row r="10" spans="1:8" ht="14.1" customHeight="1" x14ac:dyDescent="0.2">
      <c r="A10" s="347" t="s">
        <v>21</v>
      </c>
      <c r="B10" s="348"/>
      <c r="C10" s="348"/>
      <c r="D10" s="348"/>
      <c r="E10" s="349"/>
      <c r="F10" s="350">
        <v>2024</v>
      </c>
      <c r="G10" s="351"/>
    </row>
    <row r="11" spans="1:8" ht="14.1" customHeight="1" x14ac:dyDescent="0.2">
      <c r="A11" s="347" t="s">
        <v>22</v>
      </c>
      <c r="B11" s="348"/>
      <c r="C11" s="348"/>
      <c r="D11" s="348"/>
      <c r="E11" s="349"/>
      <c r="F11" s="350" t="s">
        <v>154</v>
      </c>
      <c r="G11" s="351"/>
    </row>
    <row r="12" spans="1:8" ht="14.1" customHeight="1" x14ac:dyDescent="0.2">
      <c r="A12" s="347" t="s">
        <v>23</v>
      </c>
      <c r="B12" s="348"/>
      <c r="C12" s="348"/>
      <c r="D12" s="348"/>
      <c r="E12" s="349"/>
      <c r="F12" s="350" t="s">
        <v>24</v>
      </c>
      <c r="G12" s="351"/>
    </row>
    <row r="13" spans="1:8" ht="14.1" customHeight="1" x14ac:dyDescent="0.2">
      <c r="A13" s="347" t="s">
        <v>10</v>
      </c>
      <c r="B13" s="348"/>
      <c r="C13" s="348"/>
      <c r="D13" s="348"/>
      <c r="E13" s="349"/>
      <c r="F13" s="350" t="s">
        <v>9</v>
      </c>
      <c r="G13" s="351"/>
    </row>
    <row r="14" spans="1:8" ht="14.1" customHeight="1" x14ac:dyDescent="0.2">
      <c r="A14" s="372" t="s">
        <v>6</v>
      </c>
      <c r="B14" s="373"/>
      <c r="C14" s="373"/>
      <c r="D14" s="373"/>
      <c r="E14" s="373"/>
      <c r="F14" s="374"/>
      <c r="G14" s="375"/>
    </row>
    <row r="15" spans="1:8" ht="14.1" customHeight="1" x14ac:dyDescent="0.2">
      <c r="A15" s="347" t="s">
        <v>7</v>
      </c>
      <c r="B15" s="348"/>
      <c r="C15" s="348"/>
      <c r="D15" s="348"/>
      <c r="E15" s="349"/>
      <c r="F15" s="376">
        <v>0</v>
      </c>
      <c r="G15" s="377"/>
    </row>
    <row r="16" spans="1:8" ht="14.1" customHeight="1" x14ac:dyDescent="0.2">
      <c r="A16" s="347" t="s">
        <v>0</v>
      </c>
      <c r="B16" s="348"/>
      <c r="C16" s="348"/>
      <c r="D16" s="348"/>
      <c r="E16" s="349"/>
      <c r="F16" s="368" t="s">
        <v>223</v>
      </c>
      <c r="G16" s="369"/>
      <c r="H16" s="3"/>
    </row>
    <row r="17" spans="1:8" ht="14.1" customHeight="1" x14ac:dyDescent="0.2">
      <c r="A17" s="347" t="s">
        <v>25</v>
      </c>
      <c r="B17" s="348"/>
      <c r="C17" s="348"/>
      <c r="D17" s="348"/>
      <c r="E17" s="349"/>
      <c r="F17" s="368" t="s">
        <v>156</v>
      </c>
      <c r="G17" s="369"/>
      <c r="H17" s="3"/>
    </row>
    <row r="18" spans="1:8" ht="14.1" customHeight="1" x14ac:dyDescent="0.2">
      <c r="A18" s="347" t="s">
        <v>1</v>
      </c>
      <c r="B18" s="348"/>
      <c r="C18" s="348"/>
      <c r="D18" s="348"/>
      <c r="E18" s="349"/>
      <c r="F18" s="370">
        <v>0</v>
      </c>
      <c r="G18" s="371"/>
    </row>
    <row r="19" spans="1:8" ht="14.1" customHeight="1" x14ac:dyDescent="0.2">
      <c r="A19" s="336" t="s">
        <v>8</v>
      </c>
      <c r="B19" s="337"/>
      <c r="C19" s="337"/>
      <c r="D19" s="337"/>
      <c r="E19" s="338"/>
      <c r="F19" s="383">
        <v>45292</v>
      </c>
      <c r="G19" s="384"/>
    </row>
    <row r="20" spans="1:8" ht="14.1" customHeight="1" x14ac:dyDescent="0.2">
      <c r="A20" s="347" t="s">
        <v>26</v>
      </c>
      <c r="B20" s="348"/>
      <c r="C20" s="348"/>
      <c r="D20" s="348"/>
      <c r="E20" s="349"/>
      <c r="F20" s="385" t="s">
        <v>161</v>
      </c>
      <c r="G20" s="386"/>
    </row>
    <row r="21" spans="1:8" ht="14.1" customHeight="1" x14ac:dyDescent="0.2">
      <c r="A21" s="336" t="s">
        <v>27</v>
      </c>
      <c r="B21" s="337"/>
      <c r="C21" s="337"/>
      <c r="D21" s="337"/>
      <c r="E21" s="338"/>
      <c r="F21" s="378">
        <v>2</v>
      </c>
      <c r="G21" s="379"/>
    </row>
    <row r="22" spans="1:8" ht="14.1" customHeight="1" x14ac:dyDescent="0.2">
      <c r="A22" s="336" t="s">
        <v>28</v>
      </c>
      <c r="B22" s="337"/>
      <c r="C22" s="337"/>
      <c r="D22" s="337"/>
      <c r="E22" s="338"/>
      <c r="F22" s="378">
        <v>1</v>
      </c>
      <c r="G22" s="379"/>
    </row>
    <row r="23" spans="1:8" ht="12.75" customHeight="1" x14ac:dyDescent="0.2">
      <c r="A23" s="336" t="s">
        <v>29</v>
      </c>
      <c r="B23" s="337"/>
      <c r="C23" s="337"/>
      <c r="D23" s="337"/>
      <c r="E23" s="338"/>
      <c r="F23" s="380" t="s">
        <v>157</v>
      </c>
      <c r="G23" s="381"/>
    </row>
    <row r="24" spans="1:8" ht="12.75" customHeight="1" x14ac:dyDescent="0.2">
      <c r="A24" s="382" t="s">
        <v>222</v>
      </c>
      <c r="B24" s="367"/>
      <c r="C24" s="367"/>
      <c r="D24" s="367"/>
      <c r="E24" s="367"/>
      <c r="F24" s="367"/>
      <c r="G24" s="340"/>
    </row>
    <row r="25" spans="1:8" x14ac:dyDescent="0.2">
      <c r="A25" s="372" t="s">
        <v>2</v>
      </c>
      <c r="B25" s="373"/>
      <c r="C25" s="373"/>
      <c r="D25" s="373"/>
      <c r="E25" s="373"/>
      <c r="F25" s="374"/>
      <c r="G25" s="375"/>
    </row>
    <row r="26" spans="1:8" x14ac:dyDescent="0.2">
      <c r="A26" s="221">
        <v>1</v>
      </c>
      <c r="B26" s="400" t="s">
        <v>30</v>
      </c>
      <c r="C26" s="400"/>
      <c r="D26" s="400"/>
      <c r="E26" s="400"/>
      <c r="F26" s="222" t="s">
        <v>31</v>
      </c>
      <c r="G26" s="223" t="s">
        <v>3</v>
      </c>
    </row>
    <row r="27" spans="1:8" x14ac:dyDescent="0.2">
      <c r="A27" s="63" t="s">
        <v>32</v>
      </c>
      <c r="B27" s="401" t="s">
        <v>120</v>
      </c>
      <c r="C27" s="401"/>
      <c r="D27" s="401"/>
      <c r="E27" s="401"/>
      <c r="F27" s="64">
        <v>1</v>
      </c>
      <c r="G27" s="4">
        <f>F18*F27</f>
        <v>0</v>
      </c>
      <c r="H27" s="5"/>
    </row>
    <row r="28" spans="1:8" x14ac:dyDescent="0.2">
      <c r="A28" s="63" t="s">
        <v>33</v>
      </c>
      <c r="B28" s="387" t="s">
        <v>121</v>
      </c>
      <c r="C28" s="387"/>
      <c r="D28" s="387"/>
      <c r="E28" s="387"/>
      <c r="F28" s="65">
        <v>0.3</v>
      </c>
      <c r="G28" s="4">
        <f>ROUND(G27*F28,2)</f>
        <v>0</v>
      </c>
      <c r="H28" s="5"/>
    </row>
    <row r="29" spans="1:8" x14ac:dyDescent="0.2">
      <c r="A29" s="63" t="s">
        <v>34</v>
      </c>
      <c r="B29" s="387" t="s">
        <v>19</v>
      </c>
      <c r="C29" s="387"/>
      <c r="D29" s="387"/>
      <c r="E29" s="387"/>
      <c r="F29" s="65">
        <v>0</v>
      </c>
      <c r="G29" s="4">
        <f>ROUND(F15*F29,2)</f>
        <v>0</v>
      </c>
      <c r="H29" s="5"/>
    </row>
    <row r="30" spans="1:8" x14ac:dyDescent="0.2">
      <c r="A30" s="63" t="s">
        <v>35</v>
      </c>
      <c r="B30" s="402" t="s">
        <v>215</v>
      </c>
      <c r="C30" s="403"/>
      <c r="D30" s="403"/>
      <c r="E30" s="404"/>
      <c r="F30" s="65">
        <v>0.1</v>
      </c>
      <c r="G30" s="4">
        <f>ROUND(G27*F30,2)</f>
        <v>0</v>
      </c>
      <c r="H30" s="5"/>
    </row>
    <row r="31" spans="1:8" x14ac:dyDescent="0.2">
      <c r="A31" s="63" t="s">
        <v>36</v>
      </c>
      <c r="B31" s="402" t="s">
        <v>37</v>
      </c>
      <c r="C31" s="403"/>
      <c r="D31" s="403"/>
      <c r="E31" s="404"/>
      <c r="F31" s="64">
        <f>ROUND((ROUND((7*15.22),2)/52.5)*60,2)</f>
        <v>121.76</v>
      </c>
      <c r="G31" s="4">
        <f>ROUND(ROUND(ROUND((SUM(G27:G30))/220,2)*0.2,2)*F31,2)</f>
        <v>0</v>
      </c>
      <c r="H31" s="5"/>
    </row>
    <row r="32" spans="1:8" x14ac:dyDescent="0.2">
      <c r="A32" s="63" t="s">
        <v>38</v>
      </c>
      <c r="B32" s="387" t="s">
        <v>63</v>
      </c>
      <c r="C32" s="387"/>
      <c r="D32" s="387"/>
      <c r="E32" s="387"/>
      <c r="F32" s="65"/>
      <c r="G32" s="4">
        <f>ROUND(F18*F32,2)</f>
        <v>0</v>
      </c>
      <c r="H32" s="5"/>
    </row>
    <row r="33" spans="1:8" x14ac:dyDescent="0.2">
      <c r="A33" s="388" t="s">
        <v>39</v>
      </c>
      <c r="B33" s="389"/>
      <c r="C33" s="389"/>
      <c r="D33" s="389"/>
      <c r="E33" s="389"/>
      <c r="F33" s="390"/>
      <c r="G33" s="224">
        <f>SUM(G27:G32)</f>
        <v>0</v>
      </c>
    </row>
    <row r="34" spans="1:8" x14ac:dyDescent="0.2">
      <c r="A34" s="372" t="s">
        <v>40</v>
      </c>
      <c r="B34" s="373"/>
      <c r="C34" s="373"/>
      <c r="D34" s="373"/>
      <c r="E34" s="373"/>
      <c r="F34" s="374"/>
      <c r="G34" s="375"/>
    </row>
    <row r="35" spans="1:8" x14ac:dyDescent="0.2">
      <c r="A35" s="391" t="s">
        <v>41</v>
      </c>
      <c r="B35" s="392"/>
      <c r="C35" s="392"/>
      <c r="D35" s="392"/>
      <c r="E35" s="392"/>
      <c r="F35" s="392"/>
      <c r="G35" s="393"/>
      <c r="H35" s="6"/>
    </row>
    <row r="36" spans="1:8" s="11" customFormat="1" x14ac:dyDescent="0.2">
      <c r="A36" s="67" t="s">
        <v>32</v>
      </c>
      <c r="B36" s="394" t="s">
        <v>42</v>
      </c>
      <c r="C36" s="395"/>
      <c r="D36" s="395"/>
      <c r="E36" s="396"/>
      <c r="F36" s="68">
        <v>0</v>
      </c>
      <c r="G36" s="9">
        <f>ROUND(G$33*F36,2)</f>
        <v>0</v>
      </c>
      <c r="H36" s="83"/>
    </row>
    <row r="37" spans="1:8" x14ac:dyDescent="0.2">
      <c r="A37" s="69" t="s">
        <v>33</v>
      </c>
      <c r="B37" s="397" t="s">
        <v>122</v>
      </c>
      <c r="C37" s="398"/>
      <c r="D37" s="398"/>
      <c r="E37" s="399"/>
      <c r="F37" s="70">
        <f>ROUND((1/11)+(1/11)/3, 3)*0</f>
        <v>0</v>
      </c>
      <c r="G37" s="12">
        <f>ROUND(G$33*F37,2)</f>
        <v>0</v>
      </c>
      <c r="H37" s="6"/>
    </row>
    <row r="38" spans="1:8" x14ac:dyDescent="0.2">
      <c r="A38" s="71"/>
      <c r="B38" s="408" t="s">
        <v>43</v>
      </c>
      <c r="C38" s="408"/>
      <c r="D38" s="408"/>
      <c r="E38" s="408"/>
      <c r="F38" s="225">
        <f>SUM(F36:F37)</f>
        <v>0</v>
      </c>
      <c r="G38" s="9"/>
      <c r="H38" s="6"/>
    </row>
    <row r="39" spans="1:8" x14ac:dyDescent="0.2">
      <c r="A39" s="226" t="s">
        <v>34</v>
      </c>
      <c r="B39" s="227" t="s">
        <v>44</v>
      </c>
      <c r="C39" s="228"/>
      <c r="D39" s="228"/>
      <c r="E39" s="228"/>
      <c r="F39" s="229">
        <f>ROUND((F50*F38),4)</f>
        <v>0</v>
      </c>
      <c r="G39" s="230">
        <f>ROUND(G$33*F39,2)</f>
        <v>0</v>
      </c>
      <c r="H39" s="6"/>
    </row>
    <row r="40" spans="1:8" x14ac:dyDescent="0.2">
      <c r="A40" s="405" t="s">
        <v>45</v>
      </c>
      <c r="B40" s="406"/>
      <c r="C40" s="406"/>
      <c r="D40" s="406"/>
      <c r="E40" s="407"/>
      <c r="F40" s="127">
        <f>ROUND(SUM(F38:F39),4)</f>
        <v>0</v>
      </c>
      <c r="G40" s="128">
        <f>SUM(G36:G39)</f>
        <v>0</v>
      </c>
      <c r="H40" s="6">
        <f>ROUND(G33*F40,2)</f>
        <v>0</v>
      </c>
    </row>
    <row r="41" spans="1:8" x14ac:dyDescent="0.2">
      <c r="A41" s="391" t="s">
        <v>123</v>
      </c>
      <c r="B41" s="392"/>
      <c r="C41" s="392"/>
      <c r="D41" s="392"/>
      <c r="E41" s="392"/>
      <c r="F41" s="392"/>
      <c r="G41" s="393"/>
      <c r="H41" s="6"/>
    </row>
    <row r="42" spans="1:8" x14ac:dyDescent="0.2">
      <c r="A42" s="72" t="s">
        <v>32</v>
      </c>
      <c r="B42" s="394" t="s">
        <v>46</v>
      </c>
      <c r="C42" s="395"/>
      <c r="D42" s="395"/>
      <c r="E42" s="396"/>
      <c r="F42" s="73">
        <v>0</v>
      </c>
      <c r="G42" s="15">
        <f>ROUND(G$33*F42,2)</f>
        <v>0</v>
      </c>
      <c r="H42" s="6"/>
    </row>
    <row r="43" spans="1:8" x14ac:dyDescent="0.2">
      <c r="A43" s="67" t="s">
        <v>33</v>
      </c>
      <c r="B43" s="402" t="s">
        <v>47</v>
      </c>
      <c r="C43" s="403"/>
      <c r="D43" s="403"/>
      <c r="E43" s="404"/>
      <c r="F43" s="68">
        <v>0</v>
      </c>
      <c r="G43" s="9">
        <f>ROUND(G$33*F43,2)</f>
        <v>0</v>
      </c>
      <c r="H43" s="6"/>
    </row>
    <row r="44" spans="1:8" x14ac:dyDescent="0.2">
      <c r="A44" s="67" t="s">
        <v>34</v>
      </c>
      <c r="B44" s="402" t="s">
        <v>48</v>
      </c>
      <c r="C44" s="403"/>
      <c r="D44" s="403"/>
      <c r="E44" s="404"/>
      <c r="F44" s="68">
        <v>0</v>
      </c>
      <c r="G44" s="9">
        <f>ROUND(G$33*F44,2)</f>
        <v>0</v>
      </c>
      <c r="H44" s="6"/>
    </row>
    <row r="45" spans="1:8" x14ac:dyDescent="0.2">
      <c r="A45" s="67" t="s">
        <v>35</v>
      </c>
      <c r="B45" s="402" t="s">
        <v>49</v>
      </c>
      <c r="C45" s="403"/>
      <c r="D45" s="403"/>
      <c r="E45" s="404"/>
      <c r="F45" s="68">
        <v>0</v>
      </c>
      <c r="G45" s="9">
        <f t="shared" ref="G45:G49" si="0">ROUND(G$33*F45,2)</f>
        <v>0</v>
      </c>
      <c r="H45" s="6"/>
    </row>
    <row r="46" spans="1:8" x14ac:dyDescent="0.2">
      <c r="A46" s="67" t="s">
        <v>36</v>
      </c>
      <c r="B46" s="402" t="s">
        <v>50</v>
      </c>
      <c r="C46" s="403"/>
      <c r="D46" s="403"/>
      <c r="E46" s="404"/>
      <c r="F46" s="68">
        <v>0</v>
      </c>
      <c r="G46" s="9">
        <f>ROUND(G$33*F46,2)</f>
        <v>0</v>
      </c>
      <c r="H46" s="6"/>
    </row>
    <row r="47" spans="1:8" x14ac:dyDescent="0.2">
      <c r="A47" s="67" t="s">
        <v>38</v>
      </c>
      <c r="B47" s="402" t="s">
        <v>51</v>
      </c>
      <c r="C47" s="403"/>
      <c r="D47" s="403"/>
      <c r="E47" s="404"/>
      <c r="F47" s="68">
        <v>0</v>
      </c>
      <c r="G47" s="9">
        <f t="shared" si="0"/>
        <v>0</v>
      </c>
      <c r="H47" s="6"/>
    </row>
    <row r="48" spans="1:8" x14ac:dyDescent="0.2">
      <c r="A48" s="67" t="s">
        <v>52</v>
      </c>
      <c r="B48" s="402" t="s">
        <v>53</v>
      </c>
      <c r="C48" s="403"/>
      <c r="D48" s="403"/>
      <c r="E48" s="404"/>
      <c r="F48" s="68">
        <v>0</v>
      </c>
      <c r="G48" s="9">
        <f t="shared" si="0"/>
        <v>0</v>
      </c>
      <c r="H48" s="6"/>
    </row>
    <row r="49" spans="1:8" x14ac:dyDescent="0.2">
      <c r="A49" s="69" t="s">
        <v>54</v>
      </c>
      <c r="B49" s="397" t="s">
        <v>55</v>
      </c>
      <c r="C49" s="398"/>
      <c r="D49" s="398"/>
      <c r="E49" s="399"/>
      <c r="F49" s="70">
        <v>0</v>
      </c>
      <c r="G49" s="12">
        <f t="shared" si="0"/>
        <v>0</v>
      </c>
      <c r="H49" s="6"/>
    </row>
    <row r="50" spans="1:8" x14ac:dyDescent="0.2">
      <c r="A50" s="405" t="s">
        <v>56</v>
      </c>
      <c r="B50" s="406"/>
      <c r="C50" s="406"/>
      <c r="D50" s="406"/>
      <c r="E50" s="407"/>
      <c r="F50" s="127">
        <f>SUM(F42:F49)</f>
        <v>0</v>
      </c>
      <c r="G50" s="128">
        <f>SUM(G42:G49)</f>
        <v>0</v>
      </c>
      <c r="H50" s="6">
        <f>ROUND(G33*F50,2)</f>
        <v>0</v>
      </c>
    </row>
    <row r="51" spans="1:8" x14ac:dyDescent="0.2">
      <c r="A51" s="391" t="s">
        <v>57</v>
      </c>
      <c r="B51" s="392"/>
      <c r="C51" s="392"/>
      <c r="D51" s="392"/>
      <c r="E51" s="392"/>
      <c r="F51" s="392"/>
      <c r="G51" s="393"/>
      <c r="H51" s="6"/>
    </row>
    <row r="52" spans="1:8" x14ac:dyDescent="0.2">
      <c r="A52" s="13" t="s">
        <v>32</v>
      </c>
      <c r="B52" s="413" t="s">
        <v>58</v>
      </c>
      <c r="C52" s="414"/>
      <c r="D52" s="414"/>
      <c r="E52" s="16">
        <v>0</v>
      </c>
      <c r="F52" s="17">
        <f>15.22*2</f>
        <v>30.44</v>
      </c>
      <c r="G52" s="18">
        <f>IF(ROUND((E52*F52)-(G27*0.06),2)&lt;0,0,ROUND((E52*F52)-(G27*0.06),2))</f>
        <v>0</v>
      </c>
      <c r="H52" s="6"/>
    </row>
    <row r="53" spans="1:8" x14ac:dyDescent="0.2">
      <c r="A53" s="7" t="s">
        <v>59</v>
      </c>
      <c r="B53" s="409" t="s">
        <v>60</v>
      </c>
      <c r="C53" s="410"/>
      <c r="D53" s="410"/>
      <c r="E53" s="19">
        <f>(ROUND(37*0.82,2))*0</f>
        <v>0</v>
      </c>
      <c r="F53" s="20">
        <f>15.22</f>
        <v>15.22</v>
      </c>
      <c r="G53" s="4">
        <f t="shared" ref="G53:G60" si="1">ROUND((E53*F53),2)</f>
        <v>0</v>
      </c>
      <c r="H53" s="6"/>
    </row>
    <row r="54" spans="1:8" x14ac:dyDescent="0.2">
      <c r="A54" s="7" t="s">
        <v>61</v>
      </c>
      <c r="B54" s="409" t="s">
        <v>62</v>
      </c>
      <c r="C54" s="410"/>
      <c r="D54" s="410"/>
      <c r="E54" s="19">
        <f>(ROUND(187.97*0.95,2))*0</f>
        <v>0</v>
      </c>
      <c r="F54" s="20">
        <v>1</v>
      </c>
      <c r="G54" s="4">
        <f t="shared" si="1"/>
        <v>0</v>
      </c>
      <c r="H54" s="6"/>
    </row>
    <row r="55" spans="1:8" x14ac:dyDescent="0.2">
      <c r="A55" s="7" t="s">
        <v>34</v>
      </c>
      <c r="B55" s="409" t="s">
        <v>158</v>
      </c>
      <c r="C55" s="410"/>
      <c r="D55" s="410"/>
      <c r="E55" s="19">
        <f>(ROUND(187.97*0.95,2))*0</f>
        <v>0</v>
      </c>
      <c r="F55" s="20">
        <v>1</v>
      </c>
      <c r="G55" s="4">
        <f t="shared" si="1"/>
        <v>0</v>
      </c>
      <c r="H55" s="6"/>
    </row>
    <row r="56" spans="1:8" x14ac:dyDescent="0.2">
      <c r="A56" s="7" t="s">
        <v>35</v>
      </c>
      <c r="B56" s="409" t="s">
        <v>159</v>
      </c>
      <c r="C56" s="410"/>
      <c r="D56" s="410"/>
      <c r="E56" s="19">
        <f>SUM((F18*1.5)*0.0085%)</f>
        <v>0</v>
      </c>
      <c r="F56" s="20">
        <v>1</v>
      </c>
      <c r="G56" s="4">
        <f t="shared" si="1"/>
        <v>0</v>
      </c>
      <c r="H56" s="6"/>
    </row>
    <row r="57" spans="1:8" x14ac:dyDescent="0.2">
      <c r="A57" s="7" t="s">
        <v>36</v>
      </c>
      <c r="B57" s="409" t="s">
        <v>160</v>
      </c>
      <c r="C57" s="410"/>
      <c r="D57" s="410"/>
      <c r="E57" s="19">
        <f>ROUND((ROUND((F18*26)+(F18*52),2))*0.0085%,2)</f>
        <v>0</v>
      </c>
      <c r="F57" s="20">
        <v>1</v>
      </c>
      <c r="G57" s="4">
        <f t="shared" si="1"/>
        <v>0</v>
      </c>
      <c r="H57" s="6"/>
    </row>
    <row r="58" spans="1:8" x14ac:dyDescent="0.2">
      <c r="A58" s="7" t="s">
        <v>38</v>
      </c>
      <c r="B58" s="409" t="s">
        <v>133</v>
      </c>
      <c r="C58" s="410"/>
      <c r="D58" s="410"/>
      <c r="E58" s="19">
        <v>0</v>
      </c>
      <c r="F58" s="20">
        <v>1</v>
      </c>
      <c r="G58" s="4">
        <f t="shared" si="1"/>
        <v>0</v>
      </c>
      <c r="H58" s="6"/>
    </row>
    <row r="59" spans="1:8" x14ac:dyDescent="0.2">
      <c r="A59" s="7" t="s">
        <v>52</v>
      </c>
      <c r="B59" s="409" t="s">
        <v>133</v>
      </c>
      <c r="C59" s="410"/>
      <c r="D59" s="410"/>
      <c r="E59" s="79">
        <v>0</v>
      </c>
      <c r="F59" s="20">
        <v>1</v>
      </c>
      <c r="G59" s="197" t="s">
        <v>259</v>
      </c>
      <c r="H59" s="6"/>
    </row>
    <row r="60" spans="1:8" x14ac:dyDescent="0.2">
      <c r="A60" s="7" t="s">
        <v>54</v>
      </c>
      <c r="B60" s="409" t="s">
        <v>133</v>
      </c>
      <c r="C60" s="410"/>
      <c r="D60" s="410"/>
      <c r="E60" s="79"/>
      <c r="F60" s="20">
        <v>1</v>
      </c>
      <c r="G60" s="4">
        <f t="shared" si="1"/>
        <v>0</v>
      </c>
      <c r="H60" s="6"/>
    </row>
    <row r="61" spans="1:8" x14ac:dyDescent="0.2">
      <c r="A61" s="411" t="s">
        <v>64</v>
      </c>
      <c r="B61" s="412"/>
      <c r="C61" s="412"/>
      <c r="D61" s="412"/>
      <c r="E61" s="412"/>
      <c r="F61" s="389"/>
      <c r="G61" s="224">
        <f>SUM(G52:G60)</f>
        <v>0</v>
      </c>
      <c r="H61" s="6"/>
    </row>
    <row r="62" spans="1:8" x14ac:dyDescent="0.2">
      <c r="A62" s="372" t="s">
        <v>65</v>
      </c>
      <c r="B62" s="373"/>
      <c r="C62" s="373"/>
      <c r="D62" s="373"/>
      <c r="E62" s="373"/>
      <c r="F62" s="374"/>
      <c r="G62" s="375"/>
      <c r="H62" s="6"/>
    </row>
    <row r="63" spans="1:8" x14ac:dyDescent="0.2">
      <c r="A63" s="21" t="s">
        <v>66</v>
      </c>
      <c r="B63" s="417" t="s">
        <v>67</v>
      </c>
      <c r="C63" s="418"/>
      <c r="D63" s="418"/>
      <c r="E63" s="418"/>
      <c r="F63" s="22">
        <f>F40</f>
        <v>0</v>
      </c>
      <c r="G63" s="23">
        <f>G40</f>
        <v>0</v>
      </c>
      <c r="H63" s="6"/>
    </row>
    <row r="64" spans="1:8" x14ac:dyDescent="0.2">
      <c r="A64" s="24" t="s">
        <v>68</v>
      </c>
      <c r="B64" s="419" t="s">
        <v>134</v>
      </c>
      <c r="C64" s="420"/>
      <c r="D64" s="420"/>
      <c r="E64" s="420"/>
      <c r="F64" s="25">
        <f>F50</f>
        <v>0</v>
      </c>
      <c r="G64" s="26">
        <f>G50</f>
        <v>0</v>
      </c>
      <c r="H64" s="6"/>
    </row>
    <row r="65" spans="1:8" x14ac:dyDescent="0.2">
      <c r="A65" s="24" t="s">
        <v>69</v>
      </c>
      <c r="B65" s="419" t="s">
        <v>70</v>
      </c>
      <c r="C65" s="420"/>
      <c r="D65" s="420"/>
      <c r="E65" s="420"/>
      <c r="F65" s="421"/>
      <c r="G65" s="26">
        <f>G61</f>
        <v>0</v>
      </c>
      <c r="H65" s="6"/>
    </row>
    <row r="66" spans="1:8" ht="13.5" thickBot="1" x14ac:dyDescent="0.25">
      <c r="A66" s="422" t="s">
        <v>71</v>
      </c>
      <c r="B66" s="423"/>
      <c r="C66" s="423"/>
      <c r="D66" s="423"/>
      <c r="E66" s="423"/>
      <c r="F66" s="424"/>
      <c r="G66" s="231">
        <f>SUM(G63:G65)</f>
        <v>0</v>
      </c>
      <c r="H66" s="6"/>
    </row>
    <row r="67" spans="1:8" x14ac:dyDescent="0.2">
      <c r="A67" s="425" t="s">
        <v>72</v>
      </c>
      <c r="B67" s="426"/>
      <c r="C67" s="426"/>
      <c r="D67" s="426"/>
      <c r="E67" s="426"/>
      <c r="F67" s="427"/>
      <c r="G67" s="428"/>
      <c r="H67" s="6"/>
    </row>
    <row r="68" spans="1:8" s="29" customFormat="1" x14ac:dyDescent="0.2">
      <c r="A68" s="221">
        <v>3</v>
      </c>
      <c r="B68" s="27" t="s">
        <v>73</v>
      </c>
      <c r="C68" s="27"/>
      <c r="D68" s="27"/>
      <c r="E68" s="27"/>
      <c r="F68" s="27"/>
      <c r="G68" s="28"/>
      <c r="H68" s="6"/>
    </row>
    <row r="69" spans="1:8" x14ac:dyDescent="0.2">
      <c r="A69" s="13" t="s">
        <v>32</v>
      </c>
      <c r="B69" s="429" t="s">
        <v>74</v>
      </c>
      <c r="C69" s="430"/>
      <c r="D69" s="430"/>
      <c r="E69" s="430"/>
      <c r="F69" s="80">
        <f>ROUND((1/12)*0.05,4)*0</f>
        <v>0</v>
      </c>
      <c r="G69" s="30">
        <f t="shared" ref="G69:G74" si="2">ROUND(G$33*F69,2)</f>
        <v>0</v>
      </c>
      <c r="H69" s="6"/>
    </row>
    <row r="70" spans="1:8" x14ac:dyDescent="0.2">
      <c r="A70" s="7" t="s">
        <v>33</v>
      </c>
      <c r="B70" s="334" t="s">
        <v>75</v>
      </c>
      <c r="C70" s="335"/>
      <c r="D70" s="335"/>
      <c r="E70" s="335"/>
      <c r="F70" s="81">
        <f>ROUND((F69*F49),4)</f>
        <v>0</v>
      </c>
      <c r="G70" s="31">
        <f t="shared" si="2"/>
        <v>0</v>
      </c>
      <c r="H70" s="6"/>
    </row>
    <row r="71" spans="1:8" x14ac:dyDescent="0.2">
      <c r="A71" s="7" t="s">
        <v>34</v>
      </c>
      <c r="B71" s="334" t="s">
        <v>165</v>
      </c>
      <c r="C71" s="335"/>
      <c r="D71" s="335"/>
      <c r="E71" s="335"/>
      <c r="F71" s="81">
        <f>ROUND((0.08*0.4*0.9)*(1+0.09+0.09+0.3),2)*0</f>
        <v>0</v>
      </c>
      <c r="G71" s="31">
        <f t="shared" si="2"/>
        <v>0</v>
      </c>
      <c r="H71" s="6"/>
    </row>
    <row r="72" spans="1:8" x14ac:dyDescent="0.2">
      <c r="A72" s="7" t="s">
        <v>35</v>
      </c>
      <c r="B72" s="334" t="s">
        <v>76</v>
      </c>
      <c r="C72" s="335"/>
      <c r="D72" s="335"/>
      <c r="E72" s="335"/>
      <c r="F72" s="81">
        <f>ROUND(100%/30*7/12*100%,4)*0</f>
        <v>0</v>
      </c>
      <c r="G72" s="31">
        <f t="shared" si="2"/>
        <v>0</v>
      </c>
      <c r="H72" s="6"/>
    </row>
    <row r="73" spans="1:8" s="3" customFormat="1" x14ac:dyDescent="0.2">
      <c r="A73" s="7" t="s">
        <v>36</v>
      </c>
      <c r="B73" s="334" t="s">
        <v>124</v>
      </c>
      <c r="C73" s="335"/>
      <c r="D73" s="335"/>
      <c r="E73" s="335"/>
      <c r="F73" s="81">
        <f>ROUND(F72*F50,4)</f>
        <v>0</v>
      </c>
      <c r="G73" s="31">
        <f t="shared" si="2"/>
        <v>0</v>
      </c>
      <c r="H73" s="6"/>
    </row>
    <row r="74" spans="1:8" x14ac:dyDescent="0.2">
      <c r="A74" s="7" t="s">
        <v>38</v>
      </c>
      <c r="B74" s="415" t="s">
        <v>166</v>
      </c>
      <c r="C74" s="416"/>
      <c r="D74" s="416"/>
      <c r="E74" s="416"/>
      <c r="F74" s="82">
        <v>0</v>
      </c>
      <c r="G74" s="32">
        <f t="shared" si="2"/>
        <v>0</v>
      </c>
      <c r="H74" s="6"/>
    </row>
    <row r="75" spans="1:8" x14ac:dyDescent="0.2">
      <c r="A75" s="411" t="s">
        <v>77</v>
      </c>
      <c r="B75" s="412"/>
      <c r="C75" s="412"/>
      <c r="D75" s="412"/>
      <c r="E75" s="412"/>
      <c r="F75" s="33">
        <f>SUM(F69:F74)</f>
        <v>0</v>
      </c>
      <c r="G75" s="34">
        <f>SUM(G69:G74)</f>
        <v>0</v>
      </c>
      <c r="H75" s="6">
        <f>ROUND(G33*F75,2)</f>
        <v>0</v>
      </c>
    </row>
    <row r="76" spans="1:8" x14ac:dyDescent="0.2">
      <c r="A76" s="372" t="s">
        <v>78</v>
      </c>
      <c r="B76" s="373"/>
      <c r="C76" s="373"/>
      <c r="D76" s="373"/>
      <c r="E76" s="373"/>
      <c r="F76" s="374"/>
      <c r="G76" s="375"/>
      <c r="H76" s="6"/>
    </row>
    <row r="77" spans="1:8" s="29" customFormat="1" x14ac:dyDescent="0.2">
      <c r="A77" s="391" t="s">
        <v>125</v>
      </c>
      <c r="B77" s="392"/>
      <c r="C77" s="392"/>
      <c r="D77" s="392"/>
      <c r="E77" s="392"/>
      <c r="F77" s="392"/>
      <c r="G77" s="393"/>
      <c r="H77" s="6"/>
    </row>
    <row r="78" spans="1:8" x14ac:dyDescent="0.2">
      <c r="A78" s="72" t="s">
        <v>32</v>
      </c>
      <c r="B78" s="437" t="s">
        <v>175</v>
      </c>
      <c r="C78" s="438"/>
      <c r="D78" s="438"/>
      <c r="E78" s="438"/>
      <c r="F78" s="73">
        <v>0</v>
      </c>
      <c r="G78" s="30">
        <f t="shared" ref="G78:G83" si="3">ROUND(G$33*F78,2)</f>
        <v>0</v>
      </c>
      <c r="H78" s="6"/>
    </row>
    <row r="79" spans="1:8" x14ac:dyDescent="0.2">
      <c r="A79" s="67" t="s">
        <v>33</v>
      </c>
      <c r="B79" s="402" t="s">
        <v>126</v>
      </c>
      <c r="C79" s="403"/>
      <c r="D79" s="403"/>
      <c r="E79" s="403"/>
      <c r="F79" s="68">
        <f>ROUND(((1/30)/12)*1,4)*0</f>
        <v>0</v>
      </c>
      <c r="G79" s="31">
        <f t="shared" si="3"/>
        <v>0</v>
      </c>
      <c r="H79" s="6"/>
    </row>
    <row r="80" spans="1:8" x14ac:dyDescent="0.2">
      <c r="A80" s="67" t="s">
        <v>34</v>
      </c>
      <c r="B80" s="402" t="s">
        <v>127</v>
      </c>
      <c r="C80" s="403"/>
      <c r="D80" s="403"/>
      <c r="E80" s="403"/>
      <c r="F80" s="68">
        <f>ROUND((((1/30)/12)*5)*0.02,4)*0</f>
        <v>0</v>
      </c>
      <c r="G80" s="31">
        <f t="shared" si="3"/>
        <v>0</v>
      </c>
      <c r="H80" s="6"/>
    </row>
    <row r="81" spans="1:8" x14ac:dyDescent="0.2">
      <c r="A81" s="67" t="s">
        <v>35</v>
      </c>
      <c r="B81" s="402" t="s">
        <v>128</v>
      </c>
      <c r="C81" s="403"/>
      <c r="D81" s="403"/>
      <c r="E81" s="403"/>
      <c r="F81" s="68">
        <f>ROUND((((1/30)/12)*15)*0.05,4)*0</f>
        <v>0</v>
      </c>
      <c r="G81" s="31">
        <f t="shared" si="3"/>
        <v>0</v>
      </c>
      <c r="H81" s="6"/>
    </row>
    <row r="82" spans="1:8" x14ac:dyDescent="0.2">
      <c r="A82" s="67" t="s">
        <v>36</v>
      </c>
      <c r="B82" s="431" t="s">
        <v>176</v>
      </c>
      <c r="C82" s="432"/>
      <c r="D82" s="432"/>
      <c r="E82" s="432"/>
      <c r="F82" s="68">
        <v>0</v>
      </c>
      <c r="G82" s="31">
        <f t="shared" si="3"/>
        <v>0</v>
      </c>
      <c r="H82" s="6"/>
    </row>
    <row r="83" spans="1:8" x14ac:dyDescent="0.2">
      <c r="A83" s="67" t="s">
        <v>38</v>
      </c>
      <c r="B83" s="397" t="s">
        <v>129</v>
      </c>
      <c r="C83" s="398"/>
      <c r="D83" s="398"/>
      <c r="E83" s="398"/>
      <c r="F83" s="70">
        <f>ROUND((((1/30)/12)*5)*0.5,4)*0</f>
        <v>0</v>
      </c>
      <c r="G83" s="32">
        <f t="shared" si="3"/>
        <v>0</v>
      </c>
      <c r="H83" s="6"/>
    </row>
    <row r="84" spans="1:8" x14ac:dyDescent="0.2">
      <c r="A84" s="433" t="s">
        <v>79</v>
      </c>
      <c r="B84" s="407"/>
      <c r="C84" s="407"/>
      <c r="D84" s="407"/>
      <c r="E84" s="407"/>
      <c r="F84" s="127">
        <f>SUM(F78:F83)</f>
        <v>0</v>
      </c>
      <c r="G84" s="128">
        <f>SUM(G78:G83)</f>
        <v>0</v>
      </c>
      <c r="H84" s="6">
        <f>ROUND(G33*F84,2)</f>
        <v>0</v>
      </c>
    </row>
    <row r="85" spans="1:8" s="29" customFormat="1" x14ac:dyDescent="0.2">
      <c r="A85" s="434" t="s">
        <v>80</v>
      </c>
      <c r="B85" s="435"/>
      <c r="C85" s="435"/>
      <c r="D85" s="435"/>
      <c r="E85" s="435"/>
      <c r="F85" s="435"/>
      <c r="G85" s="436"/>
      <c r="H85" s="6"/>
    </row>
    <row r="86" spans="1:8" x14ac:dyDescent="0.2">
      <c r="A86" s="13" t="s">
        <v>32</v>
      </c>
      <c r="B86" s="429" t="s">
        <v>81</v>
      </c>
      <c r="C86" s="430"/>
      <c r="D86" s="430"/>
      <c r="E86" s="430"/>
      <c r="F86" s="80">
        <f xml:space="preserve"> ROUND((((ROUND((1/11)+(1/11)/3, 3))*4)/12)*1%,4)*0</f>
        <v>0</v>
      </c>
      <c r="G86" s="30">
        <f>ROUND(G$33*F86,2)</f>
        <v>0</v>
      </c>
      <c r="H86" s="6"/>
    </row>
    <row r="87" spans="1:8" x14ac:dyDescent="0.2">
      <c r="A87" s="7" t="s">
        <v>33</v>
      </c>
      <c r="B87" s="334" t="s">
        <v>82</v>
      </c>
      <c r="C87" s="335"/>
      <c r="D87" s="335"/>
      <c r="E87" s="335"/>
      <c r="F87" s="81">
        <f>ROUND(F86*F50,4)</f>
        <v>0</v>
      </c>
      <c r="G87" s="31">
        <f>ROUND(G$33*F87,2)</f>
        <v>0</v>
      </c>
      <c r="H87" s="6"/>
    </row>
    <row r="88" spans="1:8" x14ac:dyDescent="0.2">
      <c r="A88" s="7" t="s">
        <v>34</v>
      </c>
      <c r="B88" s="334" t="s">
        <v>83</v>
      </c>
      <c r="C88" s="335"/>
      <c r="D88" s="335"/>
      <c r="E88" s="335"/>
      <c r="F88" s="81">
        <f>ROUND(ROUND(ROUND(((1+1/12)*4)/12,4)*1%,4)*F50,4)</f>
        <v>0</v>
      </c>
      <c r="G88" s="31">
        <f>ROUND(G$33*F88,2)</f>
        <v>0</v>
      </c>
      <c r="H88" s="6"/>
    </row>
    <row r="89" spans="1:8" x14ac:dyDescent="0.2">
      <c r="A89" s="7" t="s">
        <v>35</v>
      </c>
      <c r="B89" s="334" t="s">
        <v>63</v>
      </c>
      <c r="C89" s="335"/>
      <c r="D89" s="335"/>
      <c r="E89" s="335"/>
      <c r="F89" s="81">
        <v>0</v>
      </c>
      <c r="G89" s="32">
        <f>ROUND(G$33*F89,2)</f>
        <v>0</v>
      </c>
      <c r="H89" s="6"/>
    </row>
    <row r="90" spans="1:8" x14ac:dyDescent="0.2">
      <c r="A90" s="388" t="s">
        <v>84</v>
      </c>
      <c r="B90" s="389"/>
      <c r="C90" s="389"/>
      <c r="D90" s="389"/>
      <c r="E90" s="389"/>
      <c r="F90" s="232">
        <f>SUM(F86:F89)</f>
        <v>0</v>
      </c>
      <c r="G90" s="233">
        <f>SUM(G86:G89)</f>
        <v>0</v>
      </c>
      <c r="H90" s="6">
        <f>ROUND(G33*F90,2)</f>
        <v>0</v>
      </c>
    </row>
    <row r="91" spans="1:8" s="29" customFormat="1" x14ac:dyDescent="0.2">
      <c r="A91" s="434" t="s">
        <v>177</v>
      </c>
      <c r="B91" s="435"/>
      <c r="C91" s="435"/>
      <c r="D91" s="435"/>
      <c r="E91" s="435"/>
      <c r="F91" s="435"/>
      <c r="G91" s="436"/>
      <c r="H91" s="6"/>
    </row>
    <row r="92" spans="1:8" x14ac:dyDescent="0.2">
      <c r="A92" s="13" t="s">
        <v>32</v>
      </c>
      <c r="B92" s="429" t="s">
        <v>85</v>
      </c>
      <c r="C92" s="430"/>
      <c r="D92" s="430"/>
      <c r="E92" s="430"/>
      <c r="F92" s="14">
        <f>ROUND((1/220)*15.22,4)*0</f>
        <v>0</v>
      </c>
      <c r="G92" s="30">
        <f>ROUND(G$33*F92,2)</f>
        <v>0</v>
      </c>
      <c r="H92" s="6"/>
    </row>
    <row r="93" spans="1:8" x14ac:dyDescent="0.2">
      <c r="A93" s="13" t="s">
        <v>33</v>
      </c>
      <c r="B93" s="439" t="s">
        <v>193</v>
      </c>
      <c r="C93" s="440"/>
      <c r="D93" s="440"/>
      <c r="E93" s="441"/>
      <c r="F93" s="125">
        <f>ROUND(F92*F50,4)</f>
        <v>0</v>
      </c>
      <c r="G93" s="30">
        <f>ROUND(G$33*F93,2)</f>
        <v>0</v>
      </c>
      <c r="H93" s="6"/>
    </row>
    <row r="94" spans="1:8" x14ac:dyDescent="0.2">
      <c r="A94" s="388" t="s">
        <v>86</v>
      </c>
      <c r="B94" s="389"/>
      <c r="C94" s="389"/>
      <c r="D94" s="389"/>
      <c r="E94" s="389"/>
      <c r="F94" s="232">
        <f>SUM(F92:F93)</f>
        <v>0</v>
      </c>
      <c r="G94" s="233">
        <f>SUM(G92:G93)</f>
        <v>0</v>
      </c>
      <c r="H94" s="6">
        <f>ROUND(G33*F94,2)</f>
        <v>0</v>
      </c>
    </row>
    <row r="95" spans="1:8" s="76" customFormat="1" x14ac:dyDescent="0.2">
      <c r="A95" s="391" t="s">
        <v>130</v>
      </c>
      <c r="B95" s="392"/>
      <c r="C95" s="392"/>
      <c r="D95" s="392"/>
      <c r="E95" s="392"/>
      <c r="F95" s="392"/>
      <c r="G95" s="393"/>
      <c r="H95" s="66"/>
    </row>
    <row r="96" spans="1:8" s="62" customFormat="1" x14ac:dyDescent="0.2">
      <c r="A96" s="72" t="s">
        <v>32</v>
      </c>
      <c r="B96" s="394" t="s">
        <v>131</v>
      </c>
      <c r="C96" s="395"/>
      <c r="D96" s="395"/>
      <c r="E96" s="395"/>
      <c r="F96" s="14">
        <f>((((8*13)/12)/220)+((((8*13)/12)/220)*100%))*0</f>
        <v>0</v>
      </c>
      <c r="G96" s="30">
        <f>ROUND(G$33*F96,2)</f>
        <v>0</v>
      </c>
      <c r="H96" s="66"/>
    </row>
    <row r="97" spans="1:8" s="62" customFormat="1" x14ac:dyDescent="0.2">
      <c r="A97" s="13" t="s">
        <v>33</v>
      </c>
      <c r="B97" s="439" t="s">
        <v>195</v>
      </c>
      <c r="C97" s="440"/>
      <c r="D97" s="440"/>
      <c r="E97" s="441"/>
      <c r="F97" s="125">
        <f>F96*F49</f>
        <v>0</v>
      </c>
      <c r="G97" s="30">
        <f>ROUND(G$33*F97,2)</f>
        <v>0</v>
      </c>
      <c r="H97" s="66"/>
    </row>
    <row r="98" spans="1:8" s="62" customFormat="1" x14ac:dyDescent="0.2">
      <c r="A98" s="433" t="s">
        <v>132</v>
      </c>
      <c r="B98" s="407"/>
      <c r="C98" s="407"/>
      <c r="D98" s="407"/>
      <c r="E98" s="407"/>
      <c r="F98" s="127">
        <f>SUM(F96:F96)</f>
        <v>0</v>
      </c>
      <c r="G98" s="128">
        <f>SUM(G96:G97)</f>
        <v>0</v>
      </c>
      <c r="H98" s="66">
        <f>ROUND(G43*F98,2)</f>
        <v>0</v>
      </c>
    </row>
    <row r="99" spans="1:8" x14ac:dyDescent="0.2">
      <c r="A99" s="372" t="s">
        <v>87</v>
      </c>
      <c r="B99" s="373"/>
      <c r="C99" s="373"/>
      <c r="D99" s="373"/>
      <c r="E99" s="373"/>
      <c r="F99" s="374"/>
      <c r="G99" s="375"/>
      <c r="H99" s="6"/>
    </row>
    <row r="100" spans="1:8" x14ac:dyDescent="0.2">
      <c r="A100" s="21" t="s">
        <v>88</v>
      </c>
      <c r="B100" s="417" t="s">
        <v>135</v>
      </c>
      <c r="C100" s="418"/>
      <c r="D100" s="418"/>
      <c r="E100" s="418"/>
      <c r="F100" s="22">
        <f>F84</f>
        <v>0</v>
      </c>
      <c r="G100" s="23">
        <f>G84</f>
        <v>0</v>
      </c>
      <c r="H100" s="6"/>
    </row>
    <row r="101" spans="1:8" x14ac:dyDescent="0.2">
      <c r="A101" s="24" t="s">
        <v>89</v>
      </c>
      <c r="B101" s="419" t="s">
        <v>90</v>
      </c>
      <c r="C101" s="420"/>
      <c r="D101" s="420"/>
      <c r="E101" s="420"/>
      <c r="F101" s="25">
        <f>F90</f>
        <v>0</v>
      </c>
      <c r="G101" s="26">
        <f>G90</f>
        <v>0</v>
      </c>
      <c r="H101" s="6"/>
    </row>
    <row r="102" spans="1:8" x14ac:dyDescent="0.2">
      <c r="A102" s="24" t="s">
        <v>91</v>
      </c>
      <c r="B102" s="419" t="s">
        <v>92</v>
      </c>
      <c r="C102" s="420"/>
      <c r="D102" s="420"/>
      <c r="E102" s="420"/>
      <c r="F102" s="25">
        <f>F94</f>
        <v>0</v>
      </c>
      <c r="G102" s="26">
        <f>G94</f>
        <v>0</v>
      </c>
      <c r="H102" s="6"/>
    </row>
    <row r="103" spans="1:8" x14ac:dyDescent="0.2">
      <c r="A103" s="24" t="s">
        <v>137</v>
      </c>
      <c r="B103" s="444" t="s">
        <v>136</v>
      </c>
      <c r="C103" s="445"/>
      <c r="D103" s="445"/>
      <c r="E103" s="445"/>
      <c r="F103" s="25">
        <f>F98</f>
        <v>0</v>
      </c>
      <c r="G103" s="26">
        <f>G98</f>
        <v>0</v>
      </c>
      <c r="H103" s="6"/>
    </row>
    <row r="104" spans="1:8" x14ac:dyDescent="0.2">
      <c r="A104" s="411" t="s">
        <v>93</v>
      </c>
      <c r="B104" s="412"/>
      <c r="C104" s="412"/>
      <c r="D104" s="412"/>
      <c r="E104" s="412"/>
      <c r="F104" s="389"/>
      <c r="G104" s="224">
        <f>SUM(G100:G103)</f>
        <v>0</v>
      </c>
      <c r="H104" s="6"/>
    </row>
    <row r="105" spans="1:8" x14ac:dyDescent="0.2">
      <c r="A105" s="372" t="s">
        <v>94</v>
      </c>
      <c r="B105" s="373"/>
      <c r="C105" s="373"/>
      <c r="D105" s="373"/>
      <c r="E105" s="373"/>
      <c r="F105" s="374"/>
      <c r="G105" s="375"/>
      <c r="H105" s="6"/>
    </row>
    <row r="106" spans="1:8" x14ac:dyDescent="0.2">
      <c r="A106" s="13" t="s">
        <v>32</v>
      </c>
      <c r="B106" s="216" t="s">
        <v>258</v>
      </c>
      <c r="C106" s="85"/>
      <c r="D106" s="85"/>
      <c r="E106" s="16">
        <f>'Insumos Diversos'!G23</f>
        <v>0</v>
      </c>
      <c r="F106" s="35">
        <v>1</v>
      </c>
      <c r="G106" s="4">
        <f>ROUND(SUM(C106:E106),2)*F106</f>
        <v>0</v>
      </c>
      <c r="H106" s="6"/>
    </row>
    <row r="107" spans="1:8" s="62" customFormat="1" x14ac:dyDescent="0.2">
      <c r="A107" s="67" t="s">
        <v>33</v>
      </c>
      <c r="B107" s="215" t="s">
        <v>291</v>
      </c>
      <c r="C107" s="74"/>
      <c r="D107" s="74"/>
      <c r="E107" s="75">
        <v>0</v>
      </c>
      <c r="F107" s="77">
        <v>1</v>
      </c>
      <c r="G107" s="4">
        <f>ROUND((E107*F107),2)</f>
        <v>0</v>
      </c>
      <c r="H107" s="66"/>
    </row>
    <row r="108" spans="1:8" s="62" customFormat="1" x14ac:dyDescent="0.2">
      <c r="A108" s="67" t="s">
        <v>34</v>
      </c>
      <c r="B108" s="215" t="s">
        <v>292</v>
      </c>
      <c r="C108" s="74"/>
      <c r="D108" s="74"/>
      <c r="E108" s="75">
        <f>'Insumos Diversos'!G42</f>
        <v>0</v>
      </c>
      <c r="F108" s="77">
        <v>1</v>
      </c>
      <c r="G108" s="4">
        <f>ROUND((E108*F108),2)</f>
        <v>0</v>
      </c>
      <c r="H108" s="66"/>
    </row>
    <row r="109" spans="1:8" s="62" customFormat="1" x14ac:dyDescent="0.2">
      <c r="A109" s="67" t="s">
        <v>35</v>
      </c>
      <c r="B109" s="215" t="s">
        <v>241</v>
      </c>
      <c r="C109" s="74"/>
      <c r="D109" s="74"/>
      <c r="E109" s="75">
        <f>'Insumos Diversos'!G54</f>
        <v>0</v>
      </c>
      <c r="F109" s="78">
        <v>1</v>
      </c>
      <c r="G109" s="4">
        <f t="shared" ref="G109:G111" si="4">ROUND((E109*F109),2)</f>
        <v>0</v>
      </c>
      <c r="H109" s="66"/>
    </row>
    <row r="110" spans="1:8" s="62" customFormat="1" x14ac:dyDescent="0.2">
      <c r="A110" s="67" t="s">
        <v>36</v>
      </c>
      <c r="B110" s="215" t="s">
        <v>293</v>
      </c>
      <c r="C110" s="74"/>
      <c r="D110" s="74"/>
      <c r="E110" s="75">
        <f>'Insumos Diversos'!G63</f>
        <v>0</v>
      </c>
      <c r="F110" s="78">
        <v>1</v>
      </c>
      <c r="G110" s="4">
        <f t="shared" si="4"/>
        <v>0</v>
      </c>
      <c r="H110" s="66"/>
    </row>
    <row r="111" spans="1:8" s="62" customFormat="1" x14ac:dyDescent="0.2">
      <c r="A111" s="67" t="s">
        <v>38</v>
      </c>
      <c r="B111" s="215" t="s">
        <v>133</v>
      </c>
      <c r="C111" s="74"/>
      <c r="D111" s="74"/>
      <c r="E111" s="75">
        <v>0</v>
      </c>
      <c r="F111" s="78">
        <v>1</v>
      </c>
      <c r="G111" s="4">
        <f t="shared" si="4"/>
        <v>0</v>
      </c>
      <c r="H111" s="66"/>
    </row>
    <row r="112" spans="1:8" s="62" customFormat="1" x14ac:dyDescent="0.2">
      <c r="A112" s="67" t="s">
        <v>52</v>
      </c>
      <c r="B112" s="215" t="s">
        <v>133</v>
      </c>
      <c r="C112" s="74"/>
      <c r="D112" s="74"/>
      <c r="E112" s="75">
        <v>0</v>
      </c>
      <c r="F112" s="78">
        <v>1</v>
      </c>
      <c r="G112" s="4">
        <f>ROUND((E112*F112)/12,2)</f>
        <v>0</v>
      </c>
      <c r="H112" s="66"/>
    </row>
    <row r="113" spans="1:8" s="62" customFormat="1" x14ac:dyDescent="0.2">
      <c r="A113" s="405" t="s">
        <v>95</v>
      </c>
      <c r="B113" s="406"/>
      <c r="C113" s="406"/>
      <c r="D113" s="406"/>
      <c r="E113" s="406"/>
      <c r="F113" s="407"/>
      <c r="G113" s="224">
        <f>SUM(G106:G112)</f>
        <v>0</v>
      </c>
      <c r="H113" s="66"/>
    </row>
    <row r="114" spans="1:8" x14ac:dyDescent="0.2">
      <c r="A114" s="372" t="s">
        <v>96</v>
      </c>
      <c r="B114" s="373"/>
      <c r="C114" s="373"/>
      <c r="D114" s="373"/>
      <c r="E114" s="373"/>
      <c r="F114" s="374"/>
      <c r="G114" s="375"/>
      <c r="H114" s="6"/>
    </row>
    <row r="115" spans="1:8" s="29" customFormat="1" x14ac:dyDescent="0.2">
      <c r="A115" s="221">
        <v>3</v>
      </c>
      <c r="B115" s="27" t="s">
        <v>97</v>
      </c>
      <c r="C115" s="27"/>
      <c r="D115" s="27"/>
      <c r="E115" s="27"/>
      <c r="F115" s="27"/>
      <c r="G115" s="28"/>
      <c r="H115" s="6"/>
    </row>
    <row r="116" spans="1:8" x14ac:dyDescent="0.2">
      <c r="A116" s="13" t="s">
        <v>32</v>
      </c>
      <c r="B116" s="429" t="s">
        <v>98</v>
      </c>
      <c r="C116" s="430"/>
      <c r="D116" s="430"/>
      <c r="E116" s="430"/>
      <c r="F116" s="80">
        <v>0</v>
      </c>
      <c r="G116" s="15">
        <f>ROUND(G131*F116,2)</f>
        <v>0</v>
      </c>
      <c r="H116" s="6"/>
    </row>
    <row r="117" spans="1:8" x14ac:dyDescent="0.2">
      <c r="A117" s="7" t="s">
        <v>33</v>
      </c>
      <c r="B117" s="334" t="s">
        <v>99</v>
      </c>
      <c r="C117" s="335"/>
      <c r="D117" s="335"/>
      <c r="E117" s="335"/>
      <c r="F117" s="81">
        <v>0</v>
      </c>
      <c r="G117" s="9">
        <f>ROUND(((G131+G116)*F117),2)</f>
        <v>0</v>
      </c>
      <c r="H117" s="6"/>
    </row>
    <row r="118" spans="1:8" x14ac:dyDescent="0.2">
      <c r="A118" s="7" t="s">
        <v>34</v>
      </c>
      <c r="B118" s="442" t="s">
        <v>100</v>
      </c>
      <c r="C118" s="443"/>
      <c r="D118" s="443"/>
      <c r="E118" s="443"/>
      <c r="F118" s="81"/>
      <c r="G118" s="9"/>
      <c r="H118" s="6"/>
    </row>
    <row r="119" spans="1:8" x14ac:dyDescent="0.2">
      <c r="A119" s="7" t="s">
        <v>101</v>
      </c>
      <c r="B119" s="334" t="s">
        <v>102</v>
      </c>
      <c r="C119" s="335"/>
      <c r="D119" s="335"/>
      <c r="E119" s="335"/>
      <c r="F119" s="8">
        <v>0</v>
      </c>
      <c r="G119" s="9">
        <f ca="1">ROUND(G$135*F119,2)</f>
        <v>0</v>
      </c>
      <c r="H119" s="6"/>
    </row>
    <row r="120" spans="1:8" s="3" customFormat="1" x14ac:dyDescent="0.2">
      <c r="A120" s="7" t="s">
        <v>103</v>
      </c>
      <c r="B120" s="334" t="s">
        <v>104</v>
      </c>
      <c r="C120" s="335"/>
      <c r="D120" s="335"/>
      <c r="E120" s="335"/>
      <c r="F120" s="8">
        <v>0</v>
      </c>
      <c r="G120" s="9">
        <f ca="1">ROUND(G$135*F120,2)</f>
        <v>0</v>
      </c>
      <c r="H120" s="6"/>
    </row>
    <row r="121" spans="1:8" x14ac:dyDescent="0.2">
      <c r="A121" s="7" t="s">
        <v>105</v>
      </c>
      <c r="B121" s="334" t="s">
        <v>12</v>
      </c>
      <c r="C121" s="335"/>
      <c r="D121" s="335"/>
      <c r="E121" s="335"/>
      <c r="F121" s="8">
        <v>0</v>
      </c>
      <c r="G121" s="9">
        <f ca="1">ROUND(G$135*F121,2)</f>
        <v>0</v>
      </c>
      <c r="H121" s="6"/>
    </row>
    <row r="122" spans="1:8" x14ac:dyDescent="0.2">
      <c r="A122" s="7" t="s">
        <v>261</v>
      </c>
      <c r="B122" s="334" t="s">
        <v>133</v>
      </c>
      <c r="C122" s="335"/>
      <c r="D122" s="335"/>
      <c r="E122" s="335"/>
      <c r="F122" s="8">
        <v>0</v>
      </c>
      <c r="G122" s="9">
        <f ca="1">ROUND(G$135*F122,2)</f>
        <v>0</v>
      </c>
      <c r="H122" s="6"/>
    </row>
    <row r="123" spans="1:8" x14ac:dyDescent="0.2">
      <c r="A123" s="7"/>
      <c r="B123" s="455" t="s">
        <v>106</v>
      </c>
      <c r="C123" s="456"/>
      <c r="D123" s="456"/>
      <c r="E123" s="456"/>
      <c r="F123" s="36">
        <f>SUM(F119:F121)</f>
        <v>0</v>
      </c>
      <c r="G123" s="37">
        <f ca="1">SUM(G119:G122)</f>
        <v>0</v>
      </c>
      <c r="H123" s="6">
        <f ca="1">ROUND(G135*F123,2)</f>
        <v>0</v>
      </c>
    </row>
    <row r="124" spans="1:8" x14ac:dyDescent="0.2">
      <c r="A124" s="411" t="s">
        <v>107</v>
      </c>
      <c r="B124" s="412"/>
      <c r="C124" s="412"/>
      <c r="D124" s="412"/>
      <c r="E124" s="412"/>
      <c r="F124" s="33">
        <f>SUM(F116,F117,F123)</f>
        <v>0</v>
      </c>
      <c r="G124" s="34">
        <f ca="1">SUM(G116:G122)</f>
        <v>0</v>
      </c>
      <c r="H124" s="6"/>
    </row>
    <row r="125" spans="1:8" x14ac:dyDescent="0.2">
      <c r="A125" s="372" t="s">
        <v>108</v>
      </c>
      <c r="B125" s="373"/>
      <c r="C125" s="373"/>
      <c r="D125" s="373"/>
      <c r="E125" s="373"/>
      <c r="F125" s="374"/>
      <c r="G125" s="375"/>
      <c r="H125" s="6"/>
    </row>
    <row r="126" spans="1:8" x14ac:dyDescent="0.2">
      <c r="A126" s="21" t="s">
        <v>32</v>
      </c>
      <c r="B126" s="417" t="s">
        <v>109</v>
      </c>
      <c r="C126" s="418"/>
      <c r="D126" s="418"/>
      <c r="E126" s="418"/>
      <c r="F126" s="457"/>
      <c r="G126" s="23">
        <f>G33</f>
        <v>0</v>
      </c>
      <c r="H126" s="6"/>
    </row>
    <row r="127" spans="1:8" x14ac:dyDescent="0.2">
      <c r="A127" s="24" t="s">
        <v>33</v>
      </c>
      <c r="B127" s="419" t="s">
        <v>110</v>
      </c>
      <c r="C127" s="420"/>
      <c r="D127" s="420"/>
      <c r="E127" s="420"/>
      <c r="F127" s="421"/>
      <c r="G127" s="26">
        <f>G66</f>
        <v>0</v>
      </c>
      <c r="H127" s="6"/>
    </row>
    <row r="128" spans="1:8" x14ac:dyDescent="0.2">
      <c r="A128" s="24" t="s">
        <v>34</v>
      </c>
      <c r="B128" s="419" t="s">
        <v>111</v>
      </c>
      <c r="C128" s="420"/>
      <c r="D128" s="420"/>
      <c r="E128" s="420"/>
      <c r="F128" s="421"/>
      <c r="G128" s="26">
        <f>G75</f>
        <v>0</v>
      </c>
      <c r="H128" s="6"/>
    </row>
    <row r="129" spans="1:8" x14ac:dyDescent="0.2">
      <c r="A129" s="24" t="s">
        <v>35</v>
      </c>
      <c r="B129" s="419" t="s">
        <v>112</v>
      </c>
      <c r="C129" s="420"/>
      <c r="D129" s="420"/>
      <c r="E129" s="420"/>
      <c r="F129" s="421"/>
      <c r="G129" s="26">
        <f>G104</f>
        <v>0</v>
      </c>
      <c r="H129" s="6"/>
    </row>
    <row r="130" spans="1:8" x14ac:dyDescent="0.2">
      <c r="A130" s="24" t="s">
        <v>36</v>
      </c>
      <c r="B130" s="419" t="s">
        <v>113</v>
      </c>
      <c r="C130" s="420"/>
      <c r="D130" s="420"/>
      <c r="E130" s="420"/>
      <c r="F130" s="421"/>
      <c r="G130" s="26">
        <f>G113</f>
        <v>0</v>
      </c>
      <c r="H130" s="6"/>
    </row>
    <row r="131" spans="1:8" x14ac:dyDescent="0.2">
      <c r="A131" s="24"/>
      <c r="B131" s="448" t="s">
        <v>114</v>
      </c>
      <c r="C131" s="449"/>
      <c r="D131" s="449"/>
      <c r="E131" s="449"/>
      <c r="F131" s="450"/>
      <c r="G131" s="26">
        <f>SUM(G126:G130)</f>
        <v>0</v>
      </c>
      <c r="H131" s="6"/>
    </row>
    <row r="132" spans="1:8" x14ac:dyDescent="0.2">
      <c r="A132" s="24" t="s">
        <v>38</v>
      </c>
      <c r="B132" s="444" t="s">
        <v>115</v>
      </c>
      <c r="C132" s="445"/>
      <c r="D132" s="445"/>
      <c r="E132" s="445"/>
      <c r="F132" s="451"/>
      <c r="G132" s="26">
        <f ca="1">G124</f>
        <v>0</v>
      </c>
      <c r="H132" s="6"/>
    </row>
    <row r="133" spans="1:8" x14ac:dyDescent="0.2">
      <c r="A133" s="411" t="s">
        <v>116</v>
      </c>
      <c r="B133" s="412"/>
      <c r="C133" s="412"/>
      <c r="D133" s="412"/>
      <c r="E133" s="412"/>
      <c r="F133" s="389"/>
      <c r="G133" s="224">
        <f ca="1">SUM(G131:G132)</f>
        <v>0</v>
      </c>
      <c r="H133" s="6">
        <f ca="1">SUM(G126:G132)-G131</f>
        <v>0</v>
      </c>
    </row>
    <row r="134" spans="1:8" x14ac:dyDescent="0.2">
      <c r="A134" s="452" t="s">
        <v>14</v>
      </c>
      <c r="B134" s="453"/>
      <c r="C134" s="453"/>
      <c r="D134" s="453"/>
      <c r="E134" s="453"/>
      <c r="F134" s="453"/>
      <c r="G134" s="454"/>
      <c r="H134" s="6"/>
    </row>
    <row r="135" spans="1:8" x14ac:dyDescent="0.2">
      <c r="A135" s="38"/>
      <c r="B135" s="39" t="s">
        <v>117</v>
      </c>
      <c r="C135" s="39"/>
      <c r="D135" s="39"/>
      <c r="E135" s="39"/>
      <c r="F135" s="40"/>
      <c r="G135" s="41">
        <f ca="1">G133</f>
        <v>0</v>
      </c>
      <c r="H135" s="6"/>
    </row>
    <row r="136" spans="1:8" x14ac:dyDescent="0.2">
      <c r="A136" s="42"/>
      <c r="B136" s="43" t="s">
        <v>118</v>
      </c>
      <c r="C136" s="43"/>
      <c r="D136" s="43"/>
      <c r="E136" s="43"/>
      <c r="F136" s="44">
        <f>F21</f>
        <v>2</v>
      </c>
      <c r="G136" s="45">
        <f ca="1">G135*F136</f>
        <v>0</v>
      </c>
      <c r="H136" s="6"/>
    </row>
    <row r="137" spans="1:8" x14ac:dyDescent="0.2">
      <c r="A137" s="46"/>
      <c r="B137" s="47" t="s">
        <v>119</v>
      </c>
      <c r="C137" s="47"/>
      <c r="D137" s="47"/>
      <c r="E137" s="47"/>
      <c r="F137" s="48"/>
      <c r="G137" s="49">
        <f>F21*F22</f>
        <v>2</v>
      </c>
      <c r="H137" s="6"/>
    </row>
    <row r="138" spans="1:8" s="53" customFormat="1" x14ac:dyDescent="0.2">
      <c r="A138" s="50"/>
      <c r="B138" s="446" t="s">
        <v>4</v>
      </c>
      <c r="C138" s="446"/>
      <c r="D138" s="446"/>
      <c r="E138" s="446"/>
      <c r="F138" s="51">
        <f>F22</f>
        <v>1</v>
      </c>
      <c r="G138" s="52">
        <f ca="1">G136*F138</f>
        <v>0</v>
      </c>
      <c r="H138" s="6"/>
    </row>
    <row r="139" spans="1:8" s="53" customFormat="1" ht="13.5" thickBot="1" x14ac:dyDescent="0.25">
      <c r="A139" s="234"/>
      <c r="B139" s="447" t="s">
        <v>218</v>
      </c>
      <c r="C139" s="447"/>
      <c r="D139" s="447"/>
      <c r="E139" s="447"/>
      <c r="F139" s="54">
        <v>12</v>
      </c>
      <c r="G139" s="55">
        <f ca="1">G138*F139</f>
        <v>0</v>
      </c>
      <c r="H139" s="6"/>
    </row>
    <row r="140" spans="1:8" x14ac:dyDescent="0.2">
      <c r="F140" s="83"/>
    </row>
    <row r="147" spans="7:7" x14ac:dyDescent="0.2">
      <c r="G147" s="56"/>
    </row>
  </sheetData>
  <mergeCells count="140">
    <mergeCell ref="A134:G134"/>
    <mergeCell ref="B138:E138"/>
    <mergeCell ref="B139:E139"/>
    <mergeCell ref="A113:F113"/>
    <mergeCell ref="B96:E96"/>
    <mergeCell ref="A98:E98"/>
    <mergeCell ref="A114:G114"/>
    <mergeCell ref="B120:E120"/>
    <mergeCell ref="B121:E121"/>
    <mergeCell ref="B123:E123"/>
    <mergeCell ref="A124:E124"/>
    <mergeCell ref="A125:G125"/>
    <mergeCell ref="B127:F127"/>
    <mergeCell ref="B128:F128"/>
    <mergeCell ref="B129:F129"/>
    <mergeCell ref="B116:E116"/>
    <mergeCell ref="B117:E117"/>
    <mergeCell ref="B118:E118"/>
    <mergeCell ref="B119:E119"/>
    <mergeCell ref="B126:F126"/>
    <mergeCell ref="B130:F130"/>
    <mergeCell ref="B131:F131"/>
    <mergeCell ref="B132:F132"/>
    <mergeCell ref="A133:F133"/>
    <mergeCell ref="B102:E102"/>
    <mergeCell ref="A104:F104"/>
    <mergeCell ref="A95:G95"/>
    <mergeCell ref="A105:G105"/>
    <mergeCell ref="A94:E94"/>
    <mergeCell ref="A99:G99"/>
    <mergeCell ref="B100:E100"/>
    <mergeCell ref="B101:E101"/>
    <mergeCell ref="B89:E89"/>
    <mergeCell ref="A90:E90"/>
    <mergeCell ref="A91:G91"/>
    <mergeCell ref="B92:E92"/>
    <mergeCell ref="B103:E103"/>
    <mergeCell ref="B93:E93"/>
    <mergeCell ref="B97:E97"/>
    <mergeCell ref="A84:E84"/>
    <mergeCell ref="A85:G85"/>
    <mergeCell ref="B86:E86"/>
    <mergeCell ref="B87:E87"/>
    <mergeCell ref="B88:E88"/>
    <mergeCell ref="B79:E79"/>
    <mergeCell ref="B80:E80"/>
    <mergeCell ref="B81:E81"/>
    <mergeCell ref="B82:E82"/>
    <mergeCell ref="B83:E83"/>
    <mergeCell ref="B74:E74"/>
    <mergeCell ref="A75:E75"/>
    <mergeCell ref="A76:G76"/>
    <mergeCell ref="A77:G77"/>
    <mergeCell ref="B78:E78"/>
    <mergeCell ref="B69:E69"/>
    <mergeCell ref="B70:E70"/>
    <mergeCell ref="B71:E71"/>
    <mergeCell ref="B72:E72"/>
    <mergeCell ref="B73:E73"/>
    <mergeCell ref="B63:E63"/>
    <mergeCell ref="B64:E64"/>
    <mergeCell ref="B65:F65"/>
    <mergeCell ref="A66:F66"/>
    <mergeCell ref="A67:G67"/>
    <mergeCell ref="B56:D56"/>
    <mergeCell ref="B57:D57"/>
    <mergeCell ref="B60:D60"/>
    <mergeCell ref="A61:F61"/>
    <mergeCell ref="A62:G62"/>
    <mergeCell ref="A51:G51"/>
    <mergeCell ref="B52:D52"/>
    <mergeCell ref="B53:D53"/>
    <mergeCell ref="B54:D54"/>
    <mergeCell ref="B55:D55"/>
    <mergeCell ref="B59:D59"/>
    <mergeCell ref="B58:D58"/>
    <mergeCell ref="B43:E43"/>
    <mergeCell ref="B44:E44"/>
    <mergeCell ref="B45:E45"/>
    <mergeCell ref="B46:E46"/>
    <mergeCell ref="B47:E47"/>
    <mergeCell ref="A50:E50"/>
    <mergeCell ref="B37:E37"/>
    <mergeCell ref="B38:E38"/>
    <mergeCell ref="A40:E40"/>
    <mergeCell ref="A41:G41"/>
    <mergeCell ref="B42:E42"/>
    <mergeCell ref="B32:E32"/>
    <mergeCell ref="A33:F33"/>
    <mergeCell ref="A34:G34"/>
    <mergeCell ref="A35:G35"/>
    <mergeCell ref="B36:E36"/>
    <mergeCell ref="B27:E27"/>
    <mergeCell ref="B28:E28"/>
    <mergeCell ref="B29:E29"/>
    <mergeCell ref="B31:E31"/>
    <mergeCell ref="B30:E30"/>
    <mergeCell ref="A24:G24"/>
    <mergeCell ref="A25:G25"/>
    <mergeCell ref="B26:E26"/>
    <mergeCell ref="A20:E20"/>
    <mergeCell ref="F20:G20"/>
    <mergeCell ref="A21:E21"/>
    <mergeCell ref="F21:G21"/>
    <mergeCell ref="A22:E22"/>
    <mergeCell ref="F22:G22"/>
    <mergeCell ref="F18:G18"/>
    <mergeCell ref="A19:E19"/>
    <mergeCell ref="F19:G19"/>
    <mergeCell ref="A14:G14"/>
    <mergeCell ref="A15:E15"/>
    <mergeCell ref="F15:G15"/>
    <mergeCell ref="A16:E16"/>
    <mergeCell ref="F16:G16"/>
    <mergeCell ref="A23:E23"/>
    <mergeCell ref="F23:G23"/>
    <mergeCell ref="B122:E122"/>
    <mergeCell ref="A2:C2"/>
    <mergeCell ref="A1:G1"/>
    <mergeCell ref="F2:G2"/>
    <mergeCell ref="A3:G4"/>
    <mergeCell ref="A5:G5"/>
    <mergeCell ref="A6:E6"/>
    <mergeCell ref="F6:G6"/>
    <mergeCell ref="B48:E48"/>
    <mergeCell ref="B49:E49"/>
    <mergeCell ref="F11:G11"/>
    <mergeCell ref="A12:E12"/>
    <mergeCell ref="F12:G12"/>
    <mergeCell ref="A13:E13"/>
    <mergeCell ref="F13:G13"/>
    <mergeCell ref="A7:E7"/>
    <mergeCell ref="F7:G7"/>
    <mergeCell ref="A8:G9"/>
    <mergeCell ref="A10:E10"/>
    <mergeCell ref="F10:G10"/>
    <mergeCell ref="A11:E11"/>
    <mergeCell ref="A17:E17"/>
    <mergeCell ref="F17:G17"/>
    <mergeCell ref="A18:E18"/>
  </mergeCells>
  <printOptions horizontalCentered="1"/>
  <pageMargins left="0.78740157480314965" right="0.78740157480314965" top="0.59055118110236227" bottom="0.98425196850393704" header="0.11811023622047245" footer="0.31496062992125984"/>
  <pageSetup paperSize="9" scale="80" firstPageNumber="0" fitToHeight="2" orientation="portrait" r:id="rId1"/>
  <headerFooter alignWithMargins="0">
    <oddHeader>&amp;R&amp;9Planilha MODELO</oddHeader>
    <oddFooter>&amp;LPlanilha de Postos&amp;C&amp;9&amp;A - Pag. &amp;P</oddFooter>
  </headerFooter>
  <rowBreaks count="1" manualBreakCount="1">
    <brk id="66"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7"/>
  <sheetViews>
    <sheetView view="pageBreakPreview" topLeftCell="A19" zoomScaleNormal="100" zoomScaleSheetLayoutView="100" workbookViewId="0">
      <selection activeCell="A2" sqref="A2:I2"/>
    </sheetView>
  </sheetViews>
  <sheetFormatPr defaultColWidth="9.140625" defaultRowHeight="12.75" x14ac:dyDescent="0.2"/>
  <cols>
    <col min="1" max="1" width="4.7109375" style="1" customWidth="1"/>
    <col min="2" max="2" width="19.7109375" style="1" customWidth="1"/>
    <col min="3" max="4" width="11.7109375" style="1" customWidth="1"/>
    <col min="5" max="5" width="12.28515625" style="1" customWidth="1"/>
    <col min="6" max="7" width="13.7109375" style="1" customWidth="1"/>
    <col min="8" max="16381" width="9.140625" style="1"/>
    <col min="16382" max="16384" width="17" style="1" customWidth="1"/>
  </cols>
  <sheetData>
    <row r="1" spans="1:8" ht="30" customHeight="1" thickBot="1" x14ac:dyDescent="0.25">
      <c r="A1" s="352" t="s">
        <v>18</v>
      </c>
      <c r="B1" s="352"/>
      <c r="C1" s="352"/>
      <c r="D1" s="352"/>
      <c r="E1" s="352"/>
      <c r="F1" s="352"/>
      <c r="G1" s="352"/>
    </row>
    <row r="2" spans="1:8" ht="18.75" customHeight="1" x14ac:dyDescent="0.2">
      <c r="A2" s="353" t="s">
        <v>214</v>
      </c>
      <c r="B2" s="354"/>
      <c r="C2" s="354"/>
      <c r="D2" s="2"/>
      <c r="E2" s="2"/>
      <c r="F2" s="355"/>
      <c r="G2" s="356"/>
    </row>
    <row r="3" spans="1:8" ht="18" customHeight="1" x14ac:dyDescent="0.2">
      <c r="A3" s="357" t="s">
        <v>219</v>
      </c>
      <c r="B3" s="358"/>
      <c r="C3" s="358"/>
      <c r="D3" s="358"/>
      <c r="E3" s="358"/>
      <c r="F3" s="358"/>
      <c r="G3" s="359"/>
    </row>
    <row r="4" spans="1:8" ht="18" customHeight="1" thickBot="1" x14ac:dyDescent="0.25">
      <c r="A4" s="360"/>
      <c r="B4" s="361"/>
      <c r="C4" s="361"/>
      <c r="D4" s="361"/>
      <c r="E4" s="361"/>
      <c r="F4" s="361"/>
      <c r="G4" s="362"/>
    </row>
    <row r="5" spans="1:8" ht="14.1" customHeight="1" x14ac:dyDescent="0.2">
      <c r="A5" s="363" t="s">
        <v>5</v>
      </c>
      <c r="B5" s="364"/>
      <c r="C5" s="364"/>
      <c r="D5" s="364"/>
      <c r="E5" s="364"/>
      <c r="F5" s="365"/>
      <c r="G5" s="366"/>
    </row>
    <row r="6" spans="1:8" ht="12.75" customHeight="1" x14ac:dyDescent="0.2">
      <c r="A6" s="336" t="s">
        <v>20</v>
      </c>
      <c r="B6" s="337"/>
      <c r="C6" s="337"/>
      <c r="D6" s="337"/>
      <c r="E6" s="338"/>
      <c r="F6" s="367"/>
      <c r="G6" s="340"/>
    </row>
    <row r="7" spans="1:8" ht="14.1" customHeight="1" x14ac:dyDescent="0.2">
      <c r="A7" s="336" t="s">
        <v>11</v>
      </c>
      <c r="B7" s="337"/>
      <c r="C7" s="337"/>
      <c r="D7" s="337"/>
      <c r="E7" s="338"/>
      <c r="F7" s="339" t="s">
        <v>272</v>
      </c>
      <c r="G7" s="340"/>
    </row>
    <row r="8" spans="1:8" ht="19.5" customHeight="1" x14ac:dyDescent="0.2">
      <c r="A8" s="341" t="s">
        <v>300</v>
      </c>
      <c r="B8" s="342"/>
      <c r="C8" s="342"/>
      <c r="D8" s="342"/>
      <c r="E8" s="342"/>
      <c r="F8" s="342"/>
      <c r="G8" s="343"/>
    </row>
    <row r="9" spans="1:8" ht="19.5" customHeight="1" x14ac:dyDescent="0.2">
      <c r="A9" s="344"/>
      <c r="B9" s="345"/>
      <c r="C9" s="345"/>
      <c r="D9" s="345"/>
      <c r="E9" s="345"/>
      <c r="F9" s="345"/>
      <c r="G9" s="346"/>
    </row>
    <row r="10" spans="1:8" ht="14.1" customHeight="1" x14ac:dyDescent="0.2">
      <c r="A10" s="347" t="s">
        <v>21</v>
      </c>
      <c r="B10" s="348"/>
      <c r="C10" s="348"/>
      <c r="D10" s="348"/>
      <c r="E10" s="349"/>
      <c r="F10" s="350">
        <v>2024</v>
      </c>
      <c r="G10" s="351"/>
    </row>
    <row r="11" spans="1:8" ht="14.1" customHeight="1" x14ac:dyDescent="0.2">
      <c r="A11" s="347" t="s">
        <v>22</v>
      </c>
      <c r="B11" s="348"/>
      <c r="C11" s="348"/>
      <c r="D11" s="348"/>
      <c r="E11" s="349"/>
      <c r="F11" s="350" t="s">
        <v>154</v>
      </c>
      <c r="G11" s="351"/>
    </row>
    <row r="12" spans="1:8" ht="14.1" customHeight="1" x14ac:dyDescent="0.2">
      <c r="A12" s="347" t="s">
        <v>23</v>
      </c>
      <c r="B12" s="348"/>
      <c r="C12" s="348"/>
      <c r="D12" s="348"/>
      <c r="E12" s="349"/>
      <c r="F12" s="350" t="s">
        <v>24</v>
      </c>
      <c r="G12" s="351"/>
    </row>
    <row r="13" spans="1:8" ht="14.1" customHeight="1" x14ac:dyDescent="0.2">
      <c r="A13" s="347" t="s">
        <v>10</v>
      </c>
      <c r="B13" s="348"/>
      <c r="C13" s="348"/>
      <c r="D13" s="348"/>
      <c r="E13" s="349"/>
      <c r="F13" s="350" t="s">
        <v>9</v>
      </c>
      <c r="G13" s="351"/>
    </row>
    <row r="14" spans="1:8" ht="14.1" customHeight="1" x14ac:dyDescent="0.2">
      <c r="A14" s="372" t="s">
        <v>6</v>
      </c>
      <c r="B14" s="373"/>
      <c r="C14" s="373"/>
      <c r="D14" s="373"/>
      <c r="E14" s="373"/>
      <c r="F14" s="374"/>
      <c r="G14" s="375"/>
    </row>
    <row r="15" spans="1:8" ht="14.1" customHeight="1" x14ac:dyDescent="0.2">
      <c r="A15" s="347" t="s">
        <v>7</v>
      </c>
      <c r="B15" s="348"/>
      <c r="C15" s="348"/>
      <c r="D15" s="348"/>
      <c r="E15" s="349"/>
      <c r="F15" s="376">
        <v>0</v>
      </c>
      <c r="G15" s="377"/>
    </row>
    <row r="16" spans="1:8" ht="14.1" customHeight="1" x14ac:dyDescent="0.2">
      <c r="A16" s="347" t="s">
        <v>0</v>
      </c>
      <c r="B16" s="348"/>
      <c r="C16" s="348"/>
      <c r="D16" s="348"/>
      <c r="E16" s="349"/>
      <c r="F16" s="368" t="s">
        <v>223</v>
      </c>
      <c r="G16" s="369"/>
      <c r="H16" s="3"/>
    </row>
    <row r="17" spans="1:8" ht="14.1" customHeight="1" x14ac:dyDescent="0.2">
      <c r="A17" s="347" t="s">
        <v>25</v>
      </c>
      <c r="B17" s="348"/>
      <c r="C17" s="348"/>
      <c r="D17" s="348"/>
      <c r="E17" s="349"/>
      <c r="F17" s="368" t="s">
        <v>156</v>
      </c>
      <c r="G17" s="369"/>
      <c r="H17" s="3"/>
    </row>
    <row r="18" spans="1:8" ht="14.1" customHeight="1" x14ac:dyDescent="0.2">
      <c r="A18" s="347" t="s">
        <v>1</v>
      </c>
      <c r="B18" s="348"/>
      <c r="C18" s="348"/>
      <c r="D18" s="348"/>
      <c r="E18" s="349"/>
      <c r="F18" s="370">
        <v>0</v>
      </c>
      <c r="G18" s="371"/>
    </row>
    <row r="19" spans="1:8" ht="14.1" customHeight="1" x14ac:dyDescent="0.2">
      <c r="A19" s="336" t="s">
        <v>8</v>
      </c>
      <c r="B19" s="337"/>
      <c r="C19" s="337"/>
      <c r="D19" s="337"/>
      <c r="E19" s="338"/>
      <c r="F19" s="383">
        <v>45292</v>
      </c>
      <c r="G19" s="384"/>
    </row>
    <row r="20" spans="1:8" ht="14.1" customHeight="1" x14ac:dyDescent="0.2">
      <c r="A20" s="347" t="s">
        <v>26</v>
      </c>
      <c r="B20" s="348"/>
      <c r="C20" s="348"/>
      <c r="D20" s="348"/>
      <c r="E20" s="349"/>
      <c r="F20" s="385" t="s">
        <v>297</v>
      </c>
      <c r="G20" s="386"/>
    </row>
    <row r="21" spans="1:8" ht="14.1" customHeight="1" x14ac:dyDescent="0.2">
      <c r="A21" s="336" t="s">
        <v>27</v>
      </c>
      <c r="B21" s="337"/>
      <c r="C21" s="337"/>
      <c r="D21" s="337"/>
      <c r="E21" s="338"/>
      <c r="F21" s="378">
        <v>1</v>
      </c>
      <c r="G21" s="379"/>
    </row>
    <row r="22" spans="1:8" ht="14.1" customHeight="1" x14ac:dyDescent="0.2">
      <c r="A22" s="336" t="s">
        <v>28</v>
      </c>
      <c r="B22" s="337"/>
      <c r="C22" s="337"/>
      <c r="D22" s="337"/>
      <c r="E22" s="338"/>
      <c r="F22" s="378">
        <v>2</v>
      </c>
      <c r="G22" s="379"/>
    </row>
    <row r="23" spans="1:8" ht="12.75" customHeight="1" x14ac:dyDescent="0.2">
      <c r="A23" s="336" t="s">
        <v>29</v>
      </c>
      <c r="B23" s="337"/>
      <c r="C23" s="337"/>
      <c r="D23" s="337"/>
      <c r="E23" s="338"/>
      <c r="F23" s="380" t="s">
        <v>276</v>
      </c>
      <c r="G23" s="381"/>
    </row>
    <row r="24" spans="1:8" ht="12.75" customHeight="1" x14ac:dyDescent="0.2">
      <c r="A24" s="382" t="s">
        <v>270</v>
      </c>
      <c r="B24" s="367"/>
      <c r="C24" s="367"/>
      <c r="D24" s="367"/>
      <c r="E24" s="367"/>
      <c r="F24" s="367"/>
      <c r="G24" s="340"/>
    </row>
    <row r="25" spans="1:8" x14ac:dyDescent="0.2">
      <c r="A25" s="372" t="s">
        <v>2</v>
      </c>
      <c r="B25" s="373"/>
      <c r="C25" s="373"/>
      <c r="D25" s="373"/>
      <c r="E25" s="373"/>
      <c r="F25" s="374"/>
      <c r="G25" s="375"/>
    </row>
    <row r="26" spans="1:8" x14ac:dyDescent="0.2">
      <c r="A26" s="221">
        <v>1</v>
      </c>
      <c r="B26" s="400" t="s">
        <v>30</v>
      </c>
      <c r="C26" s="400"/>
      <c r="D26" s="400"/>
      <c r="E26" s="400"/>
      <c r="F26" s="222" t="s">
        <v>271</v>
      </c>
      <c r="G26" s="223" t="s">
        <v>3</v>
      </c>
    </row>
    <row r="27" spans="1:8" x14ac:dyDescent="0.2">
      <c r="A27" s="63" t="s">
        <v>32</v>
      </c>
      <c r="B27" s="401" t="s">
        <v>120</v>
      </c>
      <c r="C27" s="401"/>
      <c r="D27" s="401"/>
      <c r="E27" s="401"/>
      <c r="F27" s="64">
        <v>13</v>
      </c>
      <c r="G27" s="4">
        <f>(F18/15)*F27</f>
        <v>0</v>
      </c>
      <c r="H27" s="5"/>
    </row>
    <row r="28" spans="1:8" x14ac:dyDescent="0.2">
      <c r="A28" s="63" t="s">
        <v>33</v>
      </c>
      <c r="B28" s="387" t="s">
        <v>121</v>
      </c>
      <c r="C28" s="387"/>
      <c r="D28" s="387"/>
      <c r="E28" s="387"/>
      <c r="F28" s="65">
        <v>0.3</v>
      </c>
      <c r="G28" s="4">
        <f>ROUND(G27*F28,2)</f>
        <v>0</v>
      </c>
      <c r="H28" s="5"/>
    </row>
    <row r="29" spans="1:8" x14ac:dyDescent="0.2">
      <c r="A29" s="63" t="s">
        <v>34</v>
      </c>
      <c r="B29" s="387" t="s">
        <v>19</v>
      </c>
      <c r="C29" s="387"/>
      <c r="D29" s="387"/>
      <c r="E29" s="387"/>
      <c r="F29" s="65">
        <v>0</v>
      </c>
      <c r="G29" s="4">
        <f>ROUND(F15*F29,2)</f>
        <v>0</v>
      </c>
      <c r="H29" s="5"/>
    </row>
    <row r="30" spans="1:8" x14ac:dyDescent="0.2">
      <c r="A30" s="63" t="s">
        <v>35</v>
      </c>
      <c r="B30" s="402" t="s">
        <v>215</v>
      </c>
      <c r="C30" s="403"/>
      <c r="D30" s="403"/>
      <c r="E30" s="404"/>
      <c r="F30" s="65">
        <v>0</v>
      </c>
      <c r="G30" s="4">
        <f>ROUND(G27*F30,2)</f>
        <v>0</v>
      </c>
      <c r="H30" s="5"/>
    </row>
    <row r="31" spans="1:8" x14ac:dyDescent="0.2">
      <c r="A31" s="63" t="s">
        <v>36</v>
      </c>
      <c r="B31" s="402" t="s">
        <v>37</v>
      </c>
      <c r="C31" s="403"/>
      <c r="D31" s="403"/>
      <c r="E31" s="404"/>
      <c r="F31" s="64">
        <f>ROUND((ROUND((7*13),2)/52.5)*60,2)</f>
        <v>104</v>
      </c>
      <c r="G31" s="4">
        <f>ROUND(ROUND(ROUND((SUM(G27:G30))/220,2)*0.2,2)*F31,2)</f>
        <v>0</v>
      </c>
      <c r="H31" s="5"/>
    </row>
    <row r="32" spans="1:8" x14ac:dyDescent="0.2">
      <c r="A32" s="63" t="s">
        <v>38</v>
      </c>
      <c r="B32" s="387" t="s">
        <v>63</v>
      </c>
      <c r="C32" s="387"/>
      <c r="D32" s="387"/>
      <c r="E32" s="387"/>
      <c r="F32" s="65"/>
      <c r="G32" s="4">
        <f>ROUND(F18*F32,2)</f>
        <v>0</v>
      </c>
      <c r="H32" s="5"/>
    </row>
    <row r="33" spans="1:8" x14ac:dyDescent="0.2">
      <c r="A33" s="388" t="s">
        <v>39</v>
      </c>
      <c r="B33" s="389"/>
      <c r="C33" s="389"/>
      <c r="D33" s="389"/>
      <c r="E33" s="389"/>
      <c r="F33" s="390"/>
      <c r="G33" s="224">
        <f>SUM(G27:G32)</f>
        <v>0</v>
      </c>
    </row>
    <row r="34" spans="1:8" x14ac:dyDescent="0.2">
      <c r="A34" s="372" t="s">
        <v>40</v>
      </c>
      <c r="B34" s="373"/>
      <c r="C34" s="373"/>
      <c r="D34" s="373"/>
      <c r="E34" s="373"/>
      <c r="F34" s="374"/>
      <c r="G34" s="375"/>
    </row>
    <row r="35" spans="1:8" x14ac:dyDescent="0.2">
      <c r="A35" s="391" t="s">
        <v>41</v>
      </c>
      <c r="B35" s="392"/>
      <c r="C35" s="392"/>
      <c r="D35" s="392"/>
      <c r="E35" s="392"/>
      <c r="F35" s="392"/>
      <c r="G35" s="393"/>
      <c r="H35" s="6"/>
    </row>
    <row r="36" spans="1:8" s="11" customFormat="1" x14ac:dyDescent="0.2">
      <c r="A36" s="67" t="s">
        <v>32</v>
      </c>
      <c r="B36" s="394" t="s">
        <v>42</v>
      </c>
      <c r="C36" s="395"/>
      <c r="D36" s="395"/>
      <c r="E36" s="396"/>
      <c r="F36" s="68">
        <v>0</v>
      </c>
      <c r="G36" s="9">
        <f>ROUND(G$33*F36,2)</f>
        <v>0</v>
      </c>
      <c r="H36" s="139"/>
    </row>
    <row r="37" spans="1:8" x14ac:dyDescent="0.2">
      <c r="A37" s="69" t="s">
        <v>33</v>
      </c>
      <c r="B37" s="397" t="s">
        <v>122</v>
      </c>
      <c r="C37" s="398"/>
      <c r="D37" s="398"/>
      <c r="E37" s="399"/>
      <c r="F37" s="70">
        <f>ROUND((1/11)+(1/11)/3, 3)*0</f>
        <v>0</v>
      </c>
      <c r="G37" s="12">
        <f>ROUND(G$33*F37,2)</f>
        <v>0</v>
      </c>
      <c r="H37" s="6"/>
    </row>
    <row r="38" spans="1:8" x14ac:dyDescent="0.2">
      <c r="A38" s="71"/>
      <c r="B38" s="408" t="s">
        <v>43</v>
      </c>
      <c r="C38" s="408"/>
      <c r="D38" s="408"/>
      <c r="E38" s="408"/>
      <c r="F38" s="225">
        <f>SUM(F36:F37)</f>
        <v>0</v>
      </c>
      <c r="G38" s="9"/>
      <c r="H38" s="6"/>
    </row>
    <row r="39" spans="1:8" x14ac:dyDescent="0.2">
      <c r="A39" s="226" t="s">
        <v>34</v>
      </c>
      <c r="B39" s="227" t="s">
        <v>44</v>
      </c>
      <c r="C39" s="228"/>
      <c r="D39" s="228"/>
      <c r="E39" s="228"/>
      <c r="F39" s="229">
        <f>ROUND((F50*F38),4)</f>
        <v>0</v>
      </c>
      <c r="G39" s="230">
        <f>ROUND(G$33*F39,2)</f>
        <v>0</v>
      </c>
      <c r="H39" s="6"/>
    </row>
    <row r="40" spans="1:8" x14ac:dyDescent="0.2">
      <c r="A40" s="405" t="s">
        <v>45</v>
      </c>
      <c r="B40" s="406"/>
      <c r="C40" s="406"/>
      <c r="D40" s="406"/>
      <c r="E40" s="407"/>
      <c r="F40" s="127">
        <f>ROUND(SUM(F38:F39),4)</f>
        <v>0</v>
      </c>
      <c r="G40" s="128">
        <f>SUM(G36:G39)</f>
        <v>0</v>
      </c>
      <c r="H40" s="6">
        <f>ROUND(G33*F40,2)</f>
        <v>0</v>
      </c>
    </row>
    <row r="41" spans="1:8" x14ac:dyDescent="0.2">
      <c r="A41" s="391" t="s">
        <v>123</v>
      </c>
      <c r="B41" s="392"/>
      <c r="C41" s="392"/>
      <c r="D41" s="392"/>
      <c r="E41" s="392"/>
      <c r="F41" s="392"/>
      <c r="G41" s="393"/>
      <c r="H41" s="6"/>
    </row>
    <row r="42" spans="1:8" x14ac:dyDescent="0.2">
      <c r="A42" s="72" t="s">
        <v>32</v>
      </c>
      <c r="B42" s="394" t="s">
        <v>46</v>
      </c>
      <c r="C42" s="395"/>
      <c r="D42" s="395"/>
      <c r="E42" s="396"/>
      <c r="F42" s="73">
        <v>0</v>
      </c>
      <c r="G42" s="15">
        <f>ROUND(G$33*F42,2)</f>
        <v>0</v>
      </c>
      <c r="H42" s="6"/>
    </row>
    <row r="43" spans="1:8" x14ac:dyDescent="0.2">
      <c r="A43" s="67" t="s">
        <v>33</v>
      </c>
      <c r="B43" s="402" t="s">
        <v>47</v>
      </c>
      <c r="C43" s="403"/>
      <c r="D43" s="403"/>
      <c r="E43" s="404"/>
      <c r="F43" s="68">
        <v>0</v>
      </c>
      <c r="G43" s="9">
        <f>ROUND(G$33*F43,2)</f>
        <v>0</v>
      </c>
      <c r="H43" s="6"/>
    </row>
    <row r="44" spans="1:8" x14ac:dyDescent="0.2">
      <c r="A44" s="67" t="s">
        <v>34</v>
      </c>
      <c r="B44" s="402" t="s">
        <v>48</v>
      </c>
      <c r="C44" s="403"/>
      <c r="D44" s="403"/>
      <c r="E44" s="404"/>
      <c r="F44" s="68">
        <v>0</v>
      </c>
      <c r="G44" s="9">
        <f>ROUND(G$33*F44,2)</f>
        <v>0</v>
      </c>
      <c r="H44" s="6"/>
    </row>
    <row r="45" spans="1:8" x14ac:dyDescent="0.2">
      <c r="A45" s="67" t="s">
        <v>35</v>
      </c>
      <c r="B45" s="402" t="s">
        <v>49</v>
      </c>
      <c r="C45" s="403"/>
      <c r="D45" s="403"/>
      <c r="E45" s="404"/>
      <c r="F45" s="68">
        <v>0</v>
      </c>
      <c r="G45" s="9">
        <f t="shared" ref="G45:G49" si="0">ROUND(G$33*F45,2)</f>
        <v>0</v>
      </c>
      <c r="H45" s="6"/>
    </row>
    <row r="46" spans="1:8" x14ac:dyDescent="0.2">
      <c r="A46" s="67" t="s">
        <v>36</v>
      </c>
      <c r="B46" s="402" t="s">
        <v>50</v>
      </c>
      <c r="C46" s="403"/>
      <c r="D46" s="403"/>
      <c r="E46" s="404"/>
      <c r="F46" s="68">
        <v>0</v>
      </c>
      <c r="G46" s="9">
        <f>ROUND(G$33*F46,2)</f>
        <v>0</v>
      </c>
      <c r="H46" s="6"/>
    </row>
    <row r="47" spans="1:8" x14ac:dyDescent="0.2">
      <c r="A47" s="67" t="s">
        <v>38</v>
      </c>
      <c r="B47" s="402" t="s">
        <v>51</v>
      </c>
      <c r="C47" s="403"/>
      <c r="D47" s="403"/>
      <c r="E47" s="404"/>
      <c r="F47" s="68">
        <v>0</v>
      </c>
      <c r="G47" s="9">
        <f t="shared" si="0"/>
        <v>0</v>
      </c>
      <c r="H47" s="6"/>
    </row>
    <row r="48" spans="1:8" x14ac:dyDescent="0.2">
      <c r="A48" s="67" t="s">
        <v>52</v>
      </c>
      <c r="B48" s="402" t="s">
        <v>53</v>
      </c>
      <c r="C48" s="403"/>
      <c r="D48" s="403"/>
      <c r="E48" s="404"/>
      <c r="F48" s="68">
        <v>0</v>
      </c>
      <c r="G48" s="9">
        <f t="shared" si="0"/>
        <v>0</v>
      </c>
      <c r="H48" s="6"/>
    </row>
    <row r="49" spans="1:8" x14ac:dyDescent="0.2">
      <c r="A49" s="69" t="s">
        <v>54</v>
      </c>
      <c r="B49" s="397" t="s">
        <v>55</v>
      </c>
      <c r="C49" s="398"/>
      <c r="D49" s="398"/>
      <c r="E49" s="399"/>
      <c r="F49" s="70">
        <v>0</v>
      </c>
      <c r="G49" s="12">
        <f t="shared" si="0"/>
        <v>0</v>
      </c>
      <c r="H49" s="6"/>
    </row>
    <row r="50" spans="1:8" x14ac:dyDescent="0.2">
      <c r="A50" s="405" t="s">
        <v>56</v>
      </c>
      <c r="B50" s="406"/>
      <c r="C50" s="406"/>
      <c r="D50" s="406"/>
      <c r="E50" s="407"/>
      <c r="F50" s="127">
        <f>SUM(F42:F49)</f>
        <v>0</v>
      </c>
      <c r="G50" s="128">
        <f>SUM(G42:G49)</f>
        <v>0</v>
      </c>
      <c r="H50" s="6">
        <f>ROUND(G33*F50,2)</f>
        <v>0</v>
      </c>
    </row>
    <row r="51" spans="1:8" x14ac:dyDescent="0.2">
      <c r="A51" s="391" t="s">
        <v>57</v>
      </c>
      <c r="B51" s="392"/>
      <c r="C51" s="392"/>
      <c r="D51" s="392"/>
      <c r="E51" s="392"/>
      <c r="F51" s="392"/>
      <c r="G51" s="393"/>
      <c r="H51" s="6"/>
    </row>
    <row r="52" spans="1:8" x14ac:dyDescent="0.2">
      <c r="A52" s="13" t="s">
        <v>32</v>
      </c>
      <c r="B52" s="413" t="s">
        <v>58</v>
      </c>
      <c r="C52" s="414"/>
      <c r="D52" s="414"/>
      <c r="E52" s="16">
        <v>0</v>
      </c>
      <c r="F52" s="17">
        <v>26</v>
      </c>
      <c r="G52" s="18">
        <f>IF(ROUND((E52*F52)-(G27*0.06),2)&lt;0,0,ROUND((E52*F52)-(G27*0.06),2))</f>
        <v>0</v>
      </c>
      <c r="H52" s="6"/>
    </row>
    <row r="53" spans="1:8" x14ac:dyDescent="0.2">
      <c r="A53" s="7" t="s">
        <v>59</v>
      </c>
      <c r="B53" s="409" t="s">
        <v>60</v>
      </c>
      <c r="C53" s="410"/>
      <c r="D53" s="410"/>
      <c r="E53" s="19">
        <f>(ROUND(37*0.82,2))*0</f>
        <v>0</v>
      </c>
      <c r="F53" s="20">
        <v>13</v>
      </c>
      <c r="G53" s="4">
        <f t="shared" ref="G53:G60" si="1">ROUND((E53*F53),2)</f>
        <v>0</v>
      </c>
      <c r="H53" s="6"/>
    </row>
    <row r="54" spans="1:8" x14ac:dyDescent="0.2">
      <c r="A54" s="7" t="s">
        <v>61</v>
      </c>
      <c r="B54" s="409" t="s">
        <v>62</v>
      </c>
      <c r="C54" s="410"/>
      <c r="D54" s="410"/>
      <c r="E54" s="19">
        <f>(ROUND(187.97*0.95,2))*0</f>
        <v>0</v>
      </c>
      <c r="F54" s="20">
        <v>1</v>
      </c>
      <c r="G54" s="4">
        <f t="shared" si="1"/>
        <v>0</v>
      </c>
      <c r="H54" s="6"/>
    </row>
    <row r="55" spans="1:8" x14ac:dyDescent="0.2">
      <c r="A55" s="7" t="s">
        <v>34</v>
      </c>
      <c r="B55" s="409" t="s">
        <v>158</v>
      </c>
      <c r="C55" s="410"/>
      <c r="D55" s="410"/>
      <c r="E55" s="19">
        <f>(ROUND(187.97*0.95,2))*0</f>
        <v>0</v>
      </c>
      <c r="F55" s="20">
        <v>1</v>
      </c>
      <c r="G55" s="4">
        <f t="shared" si="1"/>
        <v>0</v>
      </c>
      <c r="H55" s="6"/>
    </row>
    <row r="56" spans="1:8" x14ac:dyDescent="0.2">
      <c r="A56" s="7" t="s">
        <v>35</v>
      </c>
      <c r="B56" s="409" t="s">
        <v>159</v>
      </c>
      <c r="C56" s="410"/>
      <c r="D56" s="410"/>
      <c r="E56" s="19">
        <f>SUM((F18*1.5)*0.0085%)</f>
        <v>0</v>
      </c>
      <c r="F56" s="20">
        <v>1</v>
      </c>
      <c r="G56" s="4">
        <f t="shared" si="1"/>
        <v>0</v>
      </c>
      <c r="H56" s="6"/>
    </row>
    <row r="57" spans="1:8" x14ac:dyDescent="0.2">
      <c r="A57" s="7" t="s">
        <v>36</v>
      </c>
      <c r="B57" s="409" t="s">
        <v>160</v>
      </c>
      <c r="C57" s="410"/>
      <c r="D57" s="410"/>
      <c r="E57" s="19">
        <f>ROUND((ROUND((F18*26)+(F18*52),2))*0.0085%,2)</f>
        <v>0</v>
      </c>
      <c r="F57" s="20">
        <v>1</v>
      </c>
      <c r="G57" s="4">
        <f t="shared" si="1"/>
        <v>0</v>
      </c>
      <c r="H57" s="6"/>
    </row>
    <row r="58" spans="1:8" x14ac:dyDescent="0.2">
      <c r="A58" s="7" t="s">
        <v>38</v>
      </c>
      <c r="B58" s="409" t="s">
        <v>133</v>
      </c>
      <c r="C58" s="410"/>
      <c r="D58" s="410"/>
      <c r="E58" s="19">
        <v>0</v>
      </c>
      <c r="F58" s="20">
        <v>1</v>
      </c>
      <c r="G58" s="4">
        <f t="shared" si="1"/>
        <v>0</v>
      </c>
      <c r="H58" s="6"/>
    </row>
    <row r="59" spans="1:8" x14ac:dyDescent="0.2">
      <c r="A59" s="7" t="s">
        <v>52</v>
      </c>
      <c r="B59" s="409" t="s">
        <v>133</v>
      </c>
      <c r="C59" s="410"/>
      <c r="D59" s="410"/>
      <c r="E59" s="79">
        <v>0</v>
      </c>
      <c r="F59" s="20">
        <v>1</v>
      </c>
      <c r="G59" s="197" t="s">
        <v>259</v>
      </c>
      <c r="H59" s="6"/>
    </row>
    <row r="60" spans="1:8" x14ac:dyDescent="0.2">
      <c r="A60" s="7" t="s">
        <v>54</v>
      </c>
      <c r="B60" s="409" t="s">
        <v>133</v>
      </c>
      <c r="C60" s="410"/>
      <c r="D60" s="410"/>
      <c r="E60" s="79"/>
      <c r="F60" s="20">
        <v>1</v>
      </c>
      <c r="G60" s="4">
        <f t="shared" si="1"/>
        <v>0</v>
      </c>
      <c r="H60" s="6"/>
    </row>
    <row r="61" spans="1:8" x14ac:dyDescent="0.2">
      <c r="A61" s="411" t="s">
        <v>64</v>
      </c>
      <c r="B61" s="412"/>
      <c r="C61" s="412"/>
      <c r="D61" s="412"/>
      <c r="E61" s="412"/>
      <c r="F61" s="389"/>
      <c r="G61" s="224">
        <f>SUM(G52:G60)</f>
        <v>0</v>
      </c>
      <c r="H61" s="6"/>
    </row>
    <row r="62" spans="1:8" x14ac:dyDescent="0.2">
      <c r="A62" s="372" t="s">
        <v>65</v>
      </c>
      <c r="B62" s="373"/>
      <c r="C62" s="373"/>
      <c r="D62" s="373"/>
      <c r="E62" s="373"/>
      <c r="F62" s="374"/>
      <c r="G62" s="375"/>
      <c r="H62" s="6"/>
    </row>
    <row r="63" spans="1:8" x14ac:dyDescent="0.2">
      <c r="A63" s="21" t="s">
        <v>66</v>
      </c>
      <c r="B63" s="417" t="s">
        <v>67</v>
      </c>
      <c r="C63" s="418"/>
      <c r="D63" s="418"/>
      <c r="E63" s="418"/>
      <c r="F63" s="22">
        <f>F40</f>
        <v>0</v>
      </c>
      <c r="G63" s="23">
        <f>G40</f>
        <v>0</v>
      </c>
      <c r="H63" s="6"/>
    </row>
    <row r="64" spans="1:8" x14ac:dyDescent="0.2">
      <c r="A64" s="24" t="s">
        <v>68</v>
      </c>
      <c r="B64" s="419" t="s">
        <v>134</v>
      </c>
      <c r="C64" s="420"/>
      <c r="D64" s="420"/>
      <c r="E64" s="420"/>
      <c r="F64" s="25">
        <f>F50</f>
        <v>0</v>
      </c>
      <c r="G64" s="26">
        <f>G50</f>
        <v>0</v>
      </c>
      <c r="H64" s="6"/>
    </row>
    <row r="65" spans="1:8" x14ac:dyDescent="0.2">
      <c r="A65" s="24" t="s">
        <v>69</v>
      </c>
      <c r="B65" s="419" t="s">
        <v>70</v>
      </c>
      <c r="C65" s="420"/>
      <c r="D65" s="420"/>
      <c r="E65" s="420"/>
      <c r="F65" s="421"/>
      <c r="G65" s="26">
        <f>G61</f>
        <v>0</v>
      </c>
      <c r="H65" s="6"/>
    </row>
    <row r="66" spans="1:8" ht="13.5" thickBot="1" x14ac:dyDescent="0.25">
      <c r="A66" s="422" t="s">
        <v>71</v>
      </c>
      <c r="B66" s="423"/>
      <c r="C66" s="423"/>
      <c r="D66" s="423"/>
      <c r="E66" s="423"/>
      <c r="F66" s="424"/>
      <c r="G66" s="231">
        <f>SUM(G63:G65)</f>
        <v>0</v>
      </c>
      <c r="H66" s="6"/>
    </row>
    <row r="67" spans="1:8" x14ac:dyDescent="0.2">
      <c r="A67" s="425" t="s">
        <v>72</v>
      </c>
      <c r="B67" s="426"/>
      <c r="C67" s="426"/>
      <c r="D67" s="426"/>
      <c r="E67" s="426"/>
      <c r="F67" s="427"/>
      <c r="G67" s="428"/>
      <c r="H67" s="6"/>
    </row>
    <row r="68" spans="1:8" s="29" customFormat="1" x14ac:dyDescent="0.2">
      <c r="A68" s="221">
        <v>3</v>
      </c>
      <c r="B68" s="27" t="s">
        <v>73</v>
      </c>
      <c r="C68" s="27"/>
      <c r="D68" s="27"/>
      <c r="E68" s="27"/>
      <c r="F68" s="27"/>
      <c r="G68" s="28"/>
      <c r="H68" s="6"/>
    </row>
    <row r="69" spans="1:8" x14ac:dyDescent="0.2">
      <c r="A69" s="13" t="s">
        <v>32</v>
      </c>
      <c r="B69" s="429" t="s">
        <v>74</v>
      </c>
      <c r="C69" s="430"/>
      <c r="D69" s="430"/>
      <c r="E69" s="430"/>
      <c r="F69" s="80">
        <f>ROUND((1/12)*0.05,4)*0</f>
        <v>0</v>
      </c>
      <c r="G69" s="30">
        <f t="shared" ref="G69:G74" si="2">ROUND(G$33*F69,2)</f>
        <v>0</v>
      </c>
      <c r="H69" s="6"/>
    </row>
    <row r="70" spans="1:8" x14ac:dyDescent="0.2">
      <c r="A70" s="7" t="s">
        <v>33</v>
      </c>
      <c r="B70" s="334" t="s">
        <v>75</v>
      </c>
      <c r="C70" s="335"/>
      <c r="D70" s="335"/>
      <c r="E70" s="335"/>
      <c r="F70" s="81">
        <f>ROUND((F69*F49),4)</f>
        <v>0</v>
      </c>
      <c r="G70" s="31">
        <f t="shared" si="2"/>
        <v>0</v>
      </c>
      <c r="H70" s="6"/>
    </row>
    <row r="71" spans="1:8" x14ac:dyDescent="0.2">
      <c r="A71" s="7" t="s">
        <v>34</v>
      </c>
      <c r="B71" s="334" t="s">
        <v>165</v>
      </c>
      <c r="C71" s="335"/>
      <c r="D71" s="335"/>
      <c r="E71" s="335"/>
      <c r="F71" s="81">
        <f>ROUND((0.08*0.4*0.9)*(1+0.09+0.09+0.3),2)*0</f>
        <v>0</v>
      </c>
      <c r="G71" s="31">
        <f t="shared" si="2"/>
        <v>0</v>
      </c>
      <c r="H71" s="6"/>
    </row>
    <row r="72" spans="1:8" x14ac:dyDescent="0.2">
      <c r="A72" s="7" t="s">
        <v>35</v>
      </c>
      <c r="B72" s="334" t="s">
        <v>76</v>
      </c>
      <c r="C72" s="335"/>
      <c r="D72" s="335"/>
      <c r="E72" s="335"/>
      <c r="F72" s="81">
        <f>ROUND(100%/30*7/12*100%,4)*0</f>
        <v>0</v>
      </c>
      <c r="G72" s="31">
        <f t="shared" si="2"/>
        <v>0</v>
      </c>
      <c r="H72" s="6"/>
    </row>
    <row r="73" spans="1:8" s="3" customFormat="1" x14ac:dyDescent="0.2">
      <c r="A73" s="7" t="s">
        <v>36</v>
      </c>
      <c r="B73" s="334" t="s">
        <v>124</v>
      </c>
      <c r="C73" s="335"/>
      <c r="D73" s="335"/>
      <c r="E73" s="335"/>
      <c r="F73" s="81">
        <f>ROUND(F72*F50,4)</f>
        <v>0</v>
      </c>
      <c r="G73" s="31">
        <f t="shared" si="2"/>
        <v>0</v>
      </c>
      <c r="H73" s="6"/>
    </row>
    <row r="74" spans="1:8" x14ac:dyDescent="0.2">
      <c r="A74" s="7" t="s">
        <v>38</v>
      </c>
      <c r="B74" s="415" t="s">
        <v>166</v>
      </c>
      <c r="C74" s="416"/>
      <c r="D74" s="416"/>
      <c r="E74" s="416"/>
      <c r="F74" s="82">
        <v>0</v>
      </c>
      <c r="G74" s="32">
        <f t="shared" si="2"/>
        <v>0</v>
      </c>
      <c r="H74" s="6"/>
    </row>
    <row r="75" spans="1:8" x14ac:dyDescent="0.2">
      <c r="A75" s="411" t="s">
        <v>77</v>
      </c>
      <c r="B75" s="412"/>
      <c r="C75" s="412"/>
      <c r="D75" s="412"/>
      <c r="E75" s="412"/>
      <c r="F75" s="33">
        <f>SUM(F69:F74)</f>
        <v>0</v>
      </c>
      <c r="G75" s="34">
        <f>SUM(G69:G74)</f>
        <v>0</v>
      </c>
      <c r="H75" s="6">
        <f>ROUND(G33*F75,2)</f>
        <v>0</v>
      </c>
    </row>
    <row r="76" spans="1:8" x14ac:dyDescent="0.2">
      <c r="A76" s="372" t="s">
        <v>78</v>
      </c>
      <c r="B76" s="373"/>
      <c r="C76" s="373"/>
      <c r="D76" s="373"/>
      <c r="E76" s="373"/>
      <c r="F76" s="374"/>
      <c r="G76" s="375"/>
      <c r="H76" s="6"/>
    </row>
    <row r="77" spans="1:8" s="29" customFormat="1" x14ac:dyDescent="0.2">
      <c r="A77" s="391" t="s">
        <v>125</v>
      </c>
      <c r="B77" s="392"/>
      <c r="C77" s="392"/>
      <c r="D77" s="392"/>
      <c r="E77" s="392"/>
      <c r="F77" s="392"/>
      <c r="G77" s="393"/>
      <c r="H77" s="6"/>
    </row>
    <row r="78" spans="1:8" x14ac:dyDescent="0.2">
      <c r="A78" s="72" t="s">
        <v>32</v>
      </c>
      <c r="B78" s="437" t="s">
        <v>175</v>
      </c>
      <c r="C78" s="438"/>
      <c r="D78" s="438"/>
      <c r="E78" s="438"/>
      <c r="F78" s="73">
        <v>0</v>
      </c>
      <c r="G78" s="30">
        <f t="shared" ref="G78:G83" si="3">ROUND(G$33*F78,2)</f>
        <v>0</v>
      </c>
      <c r="H78" s="6"/>
    </row>
    <row r="79" spans="1:8" x14ac:dyDescent="0.2">
      <c r="A79" s="67" t="s">
        <v>33</v>
      </c>
      <c r="B79" s="402" t="s">
        <v>126</v>
      </c>
      <c r="C79" s="403"/>
      <c r="D79" s="403"/>
      <c r="E79" s="403"/>
      <c r="F79" s="68">
        <f>ROUND(((1/30)/12)*1,4)*0</f>
        <v>0</v>
      </c>
      <c r="G79" s="31">
        <f t="shared" si="3"/>
        <v>0</v>
      </c>
      <c r="H79" s="6"/>
    </row>
    <row r="80" spans="1:8" x14ac:dyDescent="0.2">
      <c r="A80" s="67" t="s">
        <v>34</v>
      </c>
      <c r="B80" s="402" t="s">
        <v>127</v>
      </c>
      <c r="C80" s="403"/>
      <c r="D80" s="403"/>
      <c r="E80" s="403"/>
      <c r="F80" s="68">
        <f>ROUND((((1/30)/12)*5)*0.02,4)*0</f>
        <v>0</v>
      </c>
      <c r="G80" s="31">
        <f t="shared" si="3"/>
        <v>0</v>
      </c>
      <c r="H80" s="6"/>
    </row>
    <row r="81" spans="1:8" x14ac:dyDescent="0.2">
      <c r="A81" s="67" t="s">
        <v>35</v>
      </c>
      <c r="B81" s="402" t="s">
        <v>128</v>
      </c>
      <c r="C81" s="403"/>
      <c r="D81" s="403"/>
      <c r="E81" s="403"/>
      <c r="F81" s="68">
        <f>ROUND((((1/30)/12)*15)*0.05,4)*0</f>
        <v>0</v>
      </c>
      <c r="G81" s="31">
        <f t="shared" si="3"/>
        <v>0</v>
      </c>
      <c r="H81" s="6"/>
    </row>
    <row r="82" spans="1:8" x14ac:dyDescent="0.2">
      <c r="A82" s="67" t="s">
        <v>36</v>
      </c>
      <c r="B82" s="431" t="s">
        <v>176</v>
      </c>
      <c r="C82" s="432"/>
      <c r="D82" s="432"/>
      <c r="E82" s="432"/>
      <c r="F82" s="68">
        <v>0</v>
      </c>
      <c r="G82" s="31">
        <f t="shared" si="3"/>
        <v>0</v>
      </c>
      <c r="H82" s="6"/>
    </row>
    <row r="83" spans="1:8" x14ac:dyDescent="0.2">
      <c r="A83" s="67" t="s">
        <v>38</v>
      </c>
      <c r="B83" s="397" t="s">
        <v>129</v>
      </c>
      <c r="C83" s="398"/>
      <c r="D83" s="398"/>
      <c r="E83" s="398"/>
      <c r="F83" s="70">
        <f>ROUND((((1/30)/12)*5)*0.5,4)*0</f>
        <v>0</v>
      </c>
      <c r="G83" s="32">
        <f t="shared" si="3"/>
        <v>0</v>
      </c>
      <c r="H83" s="6"/>
    </row>
    <row r="84" spans="1:8" x14ac:dyDescent="0.2">
      <c r="A84" s="433" t="s">
        <v>79</v>
      </c>
      <c r="B84" s="407"/>
      <c r="C84" s="407"/>
      <c r="D84" s="407"/>
      <c r="E84" s="407"/>
      <c r="F84" s="127">
        <f>SUM(F78:F83)</f>
        <v>0</v>
      </c>
      <c r="G84" s="128">
        <f>SUM(G78:G83)</f>
        <v>0</v>
      </c>
      <c r="H84" s="6">
        <f>ROUND(G33*F84,2)</f>
        <v>0</v>
      </c>
    </row>
    <row r="85" spans="1:8" s="29" customFormat="1" x14ac:dyDescent="0.2">
      <c r="A85" s="434" t="s">
        <v>80</v>
      </c>
      <c r="B85" s="435"/>
      <c r="C85" s="435"/>
      <c r="D85" s="435"/>
      <c r="E85" s="435"/>
      <c r="F85" s="435"/>
      <c r="G85" s="436"/>
      <c r="H85" s="6"/>
    </row>
    <row r="86" spans="1:8" x14ac:dyDescent="0.2">
      <c r="A86" s="13" t="s">
        <v>32</v>
      </c>
      <c r="B86" s="429" t="s">
        <v>81</v>
      </c>
      <c r="C86" s="430"/>
      <c r="D86" s="430"/>
      <c r="E86" s="430"/>
      <c r="F86" s="80">
        <f xml:space="preserve"> ROUND((((ROUND((1/11)+(1/11)/3, 3))*4)/12)*1%,4)*0</f>
        <v>0</v>
      </c>
      <c r="G86" s="30">
        <f>ROUND(G$33*F86,2)</f>
        <v>0</v>
      </c>
      <c r="H86" s="6"/>
    </row>
    <row r="87" spans="1:8" x14ac:dyDescent="0.2">
      <c r="A87" s="7" t="s">
        <v>33</v>
      </c>
      <c r="B87" s="334" t="s">
        <v>82</v>
      </c>
      <c r="C87" s="335"/>
      <c r="D87" s="335"/>
      <c r="E87" s="335"/>
      <c r="F87" s="81">
        <f>ROUND(F86*F50,4)</f>
        <v>0</v>
      </c>
      <c r="G87" s="31">
        <f>ROUND(G$33*F87,2)</f>
        <v>0</v>
      </c>
      <c r="H87" s="6"/>
    </row>
    <row r="88" spans="1:8" x14ac:dyDescent="0.2">
      <c r="A88" s="7" t="s">
        <v>34</v>
      </c>
      <c r="B88" s="334" t="s">
        <v>83</v>
      </c>
      <c r="C88" s="335"/>
      <c r="D88" s="335"/>
      <c r="E88" s="335"/>
      <c r="F88" s="81">
        <f>ROUND(ROUND(ROUND(((1+1/12)*4)/12,4)*1%,4)*F50,4)</f>
        <v>0</v>
      </c>
      <c r="G88" s="31">
        <f>ROUND(G$33*F88,2)</f>
        <v>0</v>
      </c>
      <c r="H88" s="6"/>
    </row>
    <row r="89" spans="1:8" x14ac:dyDescent="0.2">
      <c r="A89" s="7" t="s">
        <v>35</v>
      </c>
      <c r="B89" s="334" t="s">
        <v>63</v>
      </c>
      <c r="C89" s="335"/>
      <c r="D89" s="335"/>
      <c r="E89" s="335"/>
      <c r="F89" s="81">
        <v>0</v>
      </c>
      <c r="G89" s="32">
        <f>ROUND(G$33*F89,2)</f>
        <v>0</v>
      </c>
      <c r="H89" s="6"/>
    </row>
    <row r="90" spans="1:8" x14ac:dyDescent="0.2">
      <c r="A90" s="388" t="s">
        <v>84</v>
      </c>
      <c r="B90" s="389"/>
      <c r="C90" s="389"/>
      <c r="D90" s="389"/>
      <c r="E90" s="389"/>
      <c r="F90" s="232">
        <f>SUM(F86:F89)</f>
        <v>0</v>
      </c>
      <c r="G90" s="233">
        <f>SUM(G86:G89)</f>
        <v>0</v>
      </c>
      <c r="H90" s="6">
        <f>ROUND(G33*F90,2)</f>
        <v>0</v>
      </c>
    </row>
    <row r="91" spans="1:8" s="29" customFormat="1" x14ac:dyDescent="0.2">
      <c r="A91" s="434" t="s">
        <v>177</v>
      </c>
      <c r="B91" s="435"/>
      <c r="C91" s="435"/>
      <c r="D91" s="435"/>
      <c r="E91" s="435"/>
      <c r="F91" s="435"/>
      <c r="G91" s="436"/>
      <c r="H91" s="6"/>
    </row>
    <row r="92" spans="1:8" x14ac:dyDescent="0.2">
      <c r="A92" s="13" t="s">
        <v>32</v>
      </c>
      <c r="B92" s="429" t="s">
        <v>85</v>
      </c>
      <c r="C92" s="430"/>
      <c r="D92" s="430"/>
      <c r="E92" s="430"/>
      <c r="F92" s="14">
        <f>ROUND((1/220)*15.22,4)*0</f>
        <v>0</v>
      </c>
      <c r="G92" s="30">
        <f>ROUND(G$33*F92,2)</f>
        <v>0</v>
      </c>
      <c r="H92" s="6"/>
    </row>
    <row r="93" spans="1:8" x14ac:dyDescent="0.2">
      <c r="A93" s="13" t="s">
        <v>33</v>
      </c>
      <c r="B93" s="439" t="s">
        <v>193</v>
      </c>
      <c r="C93" s="440"/>
      <c r="D93" s="440"/>
      <c r="E93" s="441"/>
      <c r="F93" s="125">
        <f>ROUND(F92*F50,4)</f>
        <v>0</v>
      </c>
      <c r="G93" s="30">
        <f>ROUND(G$33*F93,2)</f>
        <v>0</v>
      </c>
      <c r="H93" s="6"/>
    </row>
    <row r="94" spans="1:8" x14ac:dyDescent="0.2">
      <c r="A94" s="388" t="s">
        <v>86</v>
      </c>
      <c r="B94" s="389"/>
      <c r="C94" s="389"/>
      <c r="D94" s="389"/>
      <c r="E94" s="389"/>
      <c r="F94" s="232">
        <f>SUM(F92:F93)</f>
        <v>0</v>
      </c>
      <c r="G94" s="233">
        <f>SUM(G92:G93)</f>
        <v>0</v>
      </c>
      <c r="H94" s="6">
        <f>ROUND(G33*F94,2)</f>
        <v>0</v>
      </c>
    </row>
    <row r="95" spans="1:8" s="76" customFormat="1" x14ac:dyDescent="0.2">
      <c r="A95" s="391" t="s">
        <v>130</v>
      </c>
      <c r="B95" s="392"/>
      <c r="C95" s="392"/>
      <c r="D95" s="392"/>
      <c r="E95" s="392"/>
      <c r="F95" s="392"/>
      <c r="G95" s="393"/>
      <c r="H95" s="66"/>
    </row>
    <row r="96" spans="1:8" s="62" customFormat="1" x14ac:dyDescent="0.2">
      <c r="A96" s="72" t="s">
        <v>32</v>
      </c>
      <c r="B96" s="394" t="s">
        <v>131</v>
      </c>
      <c r="C96" s="395"/>
      <c r="D96" s="395"/>
      <c r="E96" s="395"/>
      <c r="F96" s="14">
        <f>((((8*13)/12)/220)+((((8*13)/12)/220)*100%))*0</f>
        <v>0</v>
      </c>
      <c r="G96" s="30">
        <f>ROUND(G$33*F96,2)</f>
        <v>0</v>
      </c>
      <c r="H96" s="66"/>
    </row>
    <row r="97" spans="1:8" s="62" customFormat="1" x14ac:dyDescent="0.2">
      <c r="A97" s="13" t="s">
        <v>33</v>
      </c>
      <c r="B97" s="439" t="s">
        <v>195</v>
      </c>
      <c r="C97" s="440"/>
      <c r="D97" s="440"/>
      <c r="E97" s="441"/>
      <c r="F97" s="125">
        <f>F96*F49</f>
        <v>0</v>
      </c>
      <c r="G97" s="30">
        <f>ROUND(G$33*F97,2)</f>
        <v>0</v>
      </c>
      <c r="H97" s="66"/>
    </row>
    <row r="98" spans="1:8" s="62" customFormat="1" x14ac:dyDescent="0.2">
      <c r="A98" s="433" t="s">
        <v>132</v>
      </c>
      <c r="B98" s="407"/>
      <c r="C98" s="407"/>
      <c r="D98" s="407"/>
      <c r="E98" s="407"/>
      <c r="F98" s="127">
        <f>SUM(F96:F96)</f>
        <v>0</v>
      </c>
      <c r="G98" s="128">
        <f>SUM(G96:G97)</f>
        <v>0</v>
      </c>
      <c r="H98" s="66">
        <f>ROUND(G43*F98,2)</f>
        <v>0</v>
      </c>
    </row>
    <row r="99" spans="1:8" x14ac:dyDescent="0.2">
      <c r="A99" s="372" t="s">
        <v>87</v>
      </c>
      <c r="B99" s="373"/>
      <c r="C99" s="373"/>
      <c r="D99" s="373"/>
      <c r="E99" s="373"/>
      <c r="F99" s="374"/>
      <c r="G99" s="375"/>
      <c r="H99" s="6"/>
    </row>
    <row r="100" spans="1:8" x14ac:dyDescent="0.2">
      <c r="A100" s="21" t="s">
        <v>88</v>
      </c>
      <c r="B100" s="417" t="s">
        <v>135</v>
      </c>
      <c r="C100" s="418"/>
      <c r="D100" s="418"/>
      <c r="E100" s="418"/>
      <c r="F100" s="22">
        <f>F84</f>
        <v>0</v>
      </c>
      <c r="G100" s="23">
        <f>G84</f>
        <v>0</v>
      </c>
      <c r="H100" s="6"/>
    </row>
    <row r="101" spans="1:8" x14ac:dyDescent="0.2">
      <c r="A101" s="24" t="s">
        <v>89</v>
      </c>
      <c r="B101" s="419" t="s">
        <v>90</v>
      </c>
      <c r="C101" s="420"/>
      <c r="D101" s="420"/>
      <c r="E101" s="420"/>
      <c r="F101" s="25">
        <f>F90</f>
        <v>0</v>
      </c>
      <c r="G101" s="26">
        <f>G90</f>
        <v>0</v>
      </c>
      <c r="H101" s="6"/>
    </row>
    <row r="102" spans="1:8" x14ac:dyDescent="0.2">
      <c r="A102" s="24" t="s">
        <v>91</v>
      </c>
      <c r="B102" s="419" t="s">
        <v>92</v>
      </c>
      <c r="C102" s="420"/>
      <c r="D102" s="420"/>
      <c r="E102" s="420"/>
      <c r="F102" s="25">
        <f>F94</f>
        <v>0</v>
      </c>
      <c r="G102" s="26">
        <f>G94</f>
        <v>0</v>
      </c>
      <c r="H102" s="6"/>
    </row>
    <row r="103" spans="1:8" x14ac:dyDescent="0.2">
      <c r="A103" s="24" t="s">
        <v>137</v>
      </c>
      <c r="B103" s="444" t="s">
        <v>136</v>
      </c>
      <c r="C103" s="445"/>
      <c r="D103" s="445"/>
      <c r="E103" s="445"/>
      <c r="F103" s="25">
        <f>F98</f>
        <v>0</v>
      </c>
      <c r="G103" s="26">
        <f>G98</f>
        <v>0</v>
      </c>
      <c r="H103" s="6"/>
    </row>
    <row r="104" spans="1:8" x14ac:dyDescent="0.2">
      <c r="A104" s="411" t="s">
        <v>93</v>
      </c>
      <c r="B104" s="412"/>
      <c r="C104" s="412"/>
      <c r="D104" s="412"/>
      <c r="E104" s="412"/>
      <c r="F104" s="389"/>
      <c r="G104" s="224">
        <f>SUM(G100:G103)</f>
        <v>0</v>
      </c>
      <c r="H104" s="6"/>
    </row>
    <row r="105" spans="1:8" x14ac:dyDescent="0.2">
      <c r="A105" s="372" t="s">
        <v>94</v>
      </c>
      <c r="B105" s="373"/>
      <c r="C105" s="373"/>
      <c r="D105" s="373"/>
      <c r="E105" s="373"/>
      <c r="F105" s="374"/>
      <c r="G105" s="375"/>
      <c r="H105" s="6"/>
    </row>
    <row r="106" spans="1:8" x14ac:dyDescent="0.2">
      <c r="A106" s="13" t="s">
        <v>32</v>
      </c>
      <c r="B106" s="216" t="s">
        <v>258</v>
      </c>
      <c r="C106" s="85"/>
      <c r="D106" s="85"/>
      <c r="E106" s="16">
        <f>'Insumos Diversos'!G23</f>
        <v>0</v>
      </c>
      <c r="F106" s="35">
        <v>1</v>
      </c>
      <c r="G106" s="4">
        <f>ROUND(SUM(C106:E106),2)*F106</f>
        <v>0</v>
      </c>
      <c r="H106" s="6"/>
    </row>
    <row r="107" spans="1:8" s="62" customFormat="1" x14ac:dyDescent="0.2">
      <c r="A107" s="67" t="s">
        <v>33</v>
      </c>
      <c r="B107" s="215" t="s">
        <v>291</v>
      </c>
      <c r="C107" s="74"/>
      <c r="D107" s="74"/>
      <c r="E107" s="75">
        <v>0</v>
      </c>
      <c r="F107" s="77">
        <v>1</v>
      </c>
      <c r="G107" s="4">
        <f>ROUND((E107*F107),2)</f>
        <v>0</v>
      </c>
      <c r="H107" s="66"/>
    </row>
    <row r="108" spans="1:8" s="62" customFormat="1" x14ac:dyDescent="0.2">
      <c r="A108" s="67" t="s">
        <v>34</v>
      </c>
      <c r="B108" s="215" t="s">
        <v>292</v>
      </c>
      <c r="C108" s="74"/>
      <c r="D108" s="74"/>
      <c r="E108" s="75">
        <f>'Insumos Diversos'!E43</f>
        <v>0</v>
      </c>
      <c r="F108" s="77">
        <v>1</v>
      </c>
      <c r="G108" s="4">
        <f>ROUND((E108*F108),2)</f>
        <v>0</v>
      </c>
      <c r="H108" s="66"/>
    </row>
    <row r="109" spans="1:8" s="62" customFormat="1" x14ac:dyDescent="0.2">
      <c r="A109" s="67" t="s">
        <v>35</v>
      </c>
      <c r="B109" s="215" t="s">
        <v>241</v>
      </c>
      <c r="C109" s="74"/>
      <c r="D109" s="74"/>
      <c r="E109" s="75">
        <f>'Insumos Diversos'!G54</f>
        <v>0</v>
      </c>
      <c r="F109" s="78">
        <v>1</v>
      </c>
      <c r="G109" s="4">
        <f t="shared" ref="G109:G111" si="4">ROUND((E109*F109),2)</f>
        <v>0</v>
      </c>
      <c r="H109" s="66"/>
    </row>
    <row r="110" spans="1:8" s="62" customFormat="1" x14ac:dyDescent="0.2">
      <c r="A110" s="67" t="s">
        <v>36</v>
      </c>
      <c r="B110" s="215" t="s">
        <v>293</v>
      </c>
      <c r="C110" s="74"/>
      <c r="D110" s="74"/>
      <c r="E110" s="75">
        <f>'Insumos Diversos'!G63</f>
        <v>0</v>
      </c>
      <c r="F110" s="78">
        <v>1</v>
      </c>
      <c r="G110" s="4">
        <f t="shared" si="4"/>
        <v>0</v>
      </c>
      <c r="H110" s="66"/>
    </row>
    <row r="111" spans="1:8" s="62" customFormat="1" x14ac:dyDescent="0.2">
      <c r="A111" s="67" t="s">
        <v>38</v>
      </c>
      <c r="B111" s="215" t="s">
        <v>133</v>
      </c>
      <c r="C111" s="74"/>
      <c r="D111" s="74"/>
      <c r="E111" s="75">
        <v>0</v>
      </c>
      <c r="F111" s="78">
        <v>1</v>
      </c>
      <c r="G111" s="4">
        <f t="shared" si="4"/>
        <v>0</v>
      </c>
      <c r="H111" s="66"/>
    </row>
    <row r="112" spans="1:8" s="62" customFormat="1" x14ac:dyDescent="0.2">
      <c r="A112" s="67" t="s">
        <v>52</v>
      </c>
      <c r="B112" s="215" t="s">
        <v>133</v>
      </c>
      <c r="C112" s="74"/>
      <c r="D112" s="74"/>
      <c r="E112" s="75">
        <v>0</v>
      </c>
      <c r="F112" s="78">
        <v>1</v>
      </c>
      <c r="G112" s="4">
        <f>ROUND((E112*F112)/12,2)</f>
        <v>0</v>
      </c>
      <c r="H112" s="66"/>
    </row>
    <row r="113" spans="1:8" s="62" customFormat="1" x14ac:dyDescent="0.2">
      <c r="A113" s="405" t="s">
        <v>95</v>
      </c>
      <c r="B113" s="406"/>
      <c r="C113" s="406"/>
      <c r="D113" s="406"/>
      <c r="E113" s="406"/>
      <c r="F113" s="407"/>
      <c r="G113" s="224">
        <f>SUM(G106:G112)</f>
        <v>0</v>
      </c>
      <c r="H113" s="66"/>
    </row>
    <row r="114" spans="1:8" x14ac:dyDescent="0.2">
      <c r="A114" s="372" t="s">
        <v>96</v>
      </c>
      <c r="B114" s="373"/>
      <c r="C114" s="373"/>
      <c r="D114" s="373"/>
      <c r="E114" s="373"/>
      <c r="F114" s="374"/>
      <c r="G114" s="375"/>
      <c r="H114" s="6"/>
    </row>
    <row r="115" spans="1:8" s="29" customFormat="1" x14ac:dyDescent="0.2">
      <c r="A115" s="221">
        <v>3</v>
      </c>
      <c r="B115" s="27" t="s">
        <v>97</v>
      </c>
      <c r="C115" s="27"/>
      <c r="D115" s="27"/>
      <c r="E115" s="27"/>
      <c r="F115" s="27"/>
      <c r="G115" s="28"/>
      <c r="H115" s="6"/>
    </row>
    <row r="116" spans="1:8" x14ac:dyDescent="0.2">
      <c r="A116" s="13" t="s">
        <v>32</v>
      </c>
      <c r="B116" s="429" t="s">
        <v>98</v>
      </c>
      <c r="C116" s="430"/>
      <c r="D116" s="430"/>
      <c r="E116" s="430"/>
      <c r="F116" s="80">
        <v>0</v>
      </c>
      <c r="G116" s="15">
        <f>ROUND(G131*F116,2)</f>
        <v>0</v>
      </c>
      <c r="H116" s="6"/>
    </row>
    <row r="117" spans="1:8" x14ac:dyDescent="0.2">
      <c r="A117" s="7" t="s">
        <v>33</v>
      </c>
      <c r="B117" s="334" t="s">
        <v>99</v>
      </c>
      <c r="C117" s="335"/>
      <c r="D117" s="335"/>
      <c r="E117" s="335"/>
      <c r="F117" s="81">
        <v>0</v>
      </c>
      <c r="G117" s="9">
        <f>ROUND(((G131+G116)*F117),2)</f>
        <v>0</v>
      </c>
      <c r="H117" s="6"/>
    </row>
    <row r="118" spans="1:8" x14ac:dyDescent="0.2">
      <c r="A118" s="7" t="s">
        <v>34</v>
      </c>
      <c r="B118" s="442" t="s">
        <v>100</v>
      </c>
      <c r="C118" s="443"/>
      <c r="D118" s="443"/>
      <c r="E118" s="443"/>
      <c r="F118" s="81"/>
      <c r="G118" s="9"/>
      <c r="H118" s="6"/>
    </row>
    <row r="119" spans="1:8" x14ac:dyDescent="0.2">
      <c r="A119" s="7" t="s">
        <v>101</v>
      </c>
      <c r="B119" s="334" t="s">
        <v>102</v>
      </c>
      <c r="C119" s="335"/>
      <c r="D119" s="335"/>
      <c r="E119" s="335"/>
      <c r="F119" s="8">
        <v>0</v>
      </c>
      <c r="G119" s="9">
        <f ca="1">ROUND(G$135*F119,2)</f>
        <v>0</v>
      </c>
      <c r="H119" s="6"/>
    </row>
    <row r="120" spans="1:8" s="3" customFormat="1" x14ac:dyDescent="0.2">
      <c r="A120" s="7" t="s">
        <v>103</v>
      </c>
      <c r="B120" s="334" t="s">
        <v>104</v>
      </c>
      <c r="C120" s="335"/>
      <c r="D120" s="335"/>
      <c r="E120" s="335"/>
      <c r="F120" s="8">
        <v>0</v>
      </c>
      <c r="G120" s="9">
        <f ca="1">ROUND(G$135*F120,2)</f>
        <v>0</v>
      </c>
      <c r="H120" s="6"/>
    </row>
    <row r="121" spans="1:8" x14ac:dyDescent="0.2">
      <c r="A121" s="7" t="s">
        <v>105</v>
      </c>
      <c r="B121" s="334" t="s">
        <v>12</v>
      </c>
      <c r="C121" s="335"/>
      <c r="D121" s="335"/>
      <c r="E121" s="335"/>
      <c r="F121" s="8">
        <v>0</v>
      </c>
      <c r="G121" s="9">
        <f ca="1">ROUND(G$135*F121,2)</f>
        <v>0</v>
      </c>
      <c r="H121" s="6"/>
    </row>
    <row r="122" spans="1:8" x14ac:dyDescent="0.2">
      <c r="A122" s="7" t="s">
        <v>261</v>
      </c>
      <c r="B122" s="334" t="s">
        <v>133</v>
      </c>
      <c r="C122" s="335"/>
      <c r="D122" s="335"/>
      <c r="E122" s="335"/>
      <c r="F122" s="8">
        <v>0</v>
      </c>
      <c r="G122" s="9">
        <f ca="1">ROUND(G$135*F122,2)</f>
        <v>0</v>
      </c>
      <c r="H122" s="6"/>
    </row>
    <row r="123" spans="1:8" x14ac:dyDescent="0.2">
      <c r="A123" s="7"/>
      <c r="B123" s="455" t="s">
        <v>106</v>
      </c>
      <c r="C123" s="456"/>
      <c r="D123" s="456"/>
      <c r="E123" s="456"/>
      <c r="F123" s="36">
        <f>SUM(F119:F121)</f>
        <v>0</v>
      </c>
      <c r="G123" s="37">
        <f ca="1">SUM(G119:G122)</f>
        <v>0</v>
      </c>
      <c r="H123" s="6">
        <f ca="1">ROUND(G135*F123,2)</f>
        <v>0</v>
      </c>
    </row>
    <row r="124" spans="1:8" x14ac:dyDescent="0.2">
      <c r="A124" s="411" t="s">
        <v>107</v>
      </c>
      <c r="B124" s="412"/>
      <c r="C124" s="412"/>
      <c r="D124" s="412"/>
      <c r="E124" s="412"/>
      <c r="F124" s="33">
        <f>SUM(F116,F117,F123)</f>
        <v>0</v>
      </c>
      <c r="G124" s="34">
        <f ca="1">SUM(G116:G122)</f>
        <v>0</v>
      </c>
      <c r="H124" s="6"/>
    </row>
    <row r="125" spans="1:8" x14ac:dyDescent="0.2">
      <c r="A125" s="372" t="s">
        <v>108</v>
      </c>
      <c r="B125" s="373"/>
      <c r="C125" s="373"/>
      <c r="D125" s="373"/>
      <c r="E125" s="373"/>
      <c r="F125" s="374"/>
      <c r="G125" s="375"/>
      <c r="H125" s="6"/>
    </row>
    <row r="126" spans="1:8" x14ac:dyDescent="0.2">
      <c r="A126" s="21" t="s">
        <v>32</v>
      </c>
      <c r="B126" s="417" t="s">
        <v>109</v>
      </c>
      <c r="C126" s="418"/>
      <c r="D126" s="418"/>
      <c r="E126" s="418"/>
      <c r="F126" s="457"/>
      <c r="G126" s="23">
        <f>G33</f>
        <v>0</v>
      </c>
      <c r="H126" s="6"/>
    </row>
    <row r="127" spans="1:8" x14ac:dyDescent="0.2">
      <c r="A127" s="24" t="s">
        <v>33</v>
      </c>
      <c r="B127" s="419" t="s">
        <v>110</v>
      </c>
      <c r="C127" s="420"/>
      <c r="D127" s="420"/>
      <c r="E127" s="420"/>
      <c r="F127" s="421"/>
      <c r="G127" s="26">
        <f>G66</f>
        <v>0</v>
      </c>
      <c r="H127" s="6"/>
    </row>
    <row r="128" spans="1:8" x14ac:dyDescent="0.2">
      <c r="A128" s="24" t="s">
        <v>34</v>
      </c>
      <c r="B128" s="419" t="s">
        <v>111</v>
      </c>
      <c r="C128" s="420"/>
      <c r="D128" s="420"/>
      <c r="E128" s="420"/>
      <c r="F128" s="421"/>
      <c r="G128" s="26">
        <f>G75</f>
        <v>0</v>
      </c>
      <c r="H128" s="6"/>
    </row>
    <row r="129" spans="1:8" x14ac:dyDescent="0.2">
      <c r="A129" s="24" t="s">
        <v>35</v>
      </c>
      <c r="B129" s="419" t="s">
        <v>112</v>
      </c>
      <c r="C129" s="420"/>
      <c r="D129" s="420"/>
      <c r="E129" s="420"/>
      <c r="F129" s="421"/>
      <c r="G129" s="26">
        <f>G104</f>
        <v>0</v>
      </c>
      <c r="H129" s="6"/>
    </row>
    <row r="130" spans="1:8" x14ac:dyDescent="0.2">
      <c r="A130" s="24" t="s">
        <v>36</v>
      </c>
      <c r="B130" s="419" t="s">
        <v>113</v>
      </c>
      <c r="C130" s="420"/>
      <c r="D130" s="420"/>
      <c r="E130" s="420"/>
      <c r="F130" s="421"/>
      <c r="G130" s="26">
        <f>G113</f>
        <v>0</v>
      </c>
      <c r="H130" s="6"/>
    </row>
    <row r="131" spans="1:8" x14ac:dyDescent="0.2">
      <c r="A131" s="24"/>
      <c r="B131" s="448" t="s">
        <v>114</v>
      </c>
      <c r="C131" s="449"/>
      <c r="D131" s="449"/>
      <c r="E131" s="449"/>
      <c r="F131" s="450"/>
      <c r="G131" s="26">
        <f>SUM(G126:G130)</f>
        <v>0</v>
      </c>
      <c r="H131" s="6"/>
    </row>
    <row r="132" spans="1:8" x14ac:dyDescent="0.2">
      <c r="A132" s="24" t="s">
        <v>38</v>
      </c>
      <c r="B132" s="444" t="s">
        <v>115</v>
      </c>
      <c r="C132" s="445"/>
      <c r="D132" s="445"/>
      <c r="E132" s="445"/>
      <c r="F132" s="451"/>
      <c r="G132" s="26">
        <f ca="1">G124</f>
        <v>0</v>
      </c>
      <c r="H132" s="6"/>
    </row>
    <row r="133" spans="1:8" x14ac:dyDescent="0.2">
      <c r="A133" s="411" t="s">
        <v>116</v>
      </c>
      <c r="B133" s="412"/>
      <c r="C133" s="412"/>
      <c r="D133" s="412"/>
      <c r="E133" s="412"/>
      <c r="F133" s="389"/>
      <c r="G133" s="224">
        <f ca="1">SUM(G131:G132)</f>
        <v>0</v>
      </c>
      <c r="H133" s="6">
        <f ca="1">SUM(G126:G132)-G131</f>
        <v>0</v>
      </c>
    </row>
    <row r="134" spans="1:8" x14ac:dyDescent="0.2">
      <c r="A134" s="452" t="s">
        <v>14</v>
      </c>
      <c r="B134" s="453"/>
      <c r="C134" s="453"/>
      <c r="D134" s="453"/>
      <c r="E134" s="453"/>
      <c r="F134" s="453"/>
      <c r="G134" s="454"/>
      <c r="H134" s="6"/>
    </row>
    <row r="135" spans="1:8" x14ac:dyDescent="0.2">
      <c r="A135" s="38"/>
      <c r="B135" s="39" t="s">
        <v>117</v>
      </c>
      <c r="C135" s="39"/>
      <c r="D135" s="39"/>
      <c r="E135" s="39"/>
      <c r="F135" s="40"/>
      <c r="G135" s="41">
        <f ca="1">G133</f>
        <v>0</v>
      </c>
      <c r="H135" s="6"/>
    </row>
    <row r="136" spans="1:8" x14ac:dyDescent="0.2">
      <c r="A136" s="42"/>
      <c r="B136" s="43" t="s">
        <v>118</v>
      </c>
      <c r="C136" s="43"/>
      <c r="D136" s="43"/>
      <c r="E136" s="43"/>
      <c r="F136" s="44">
        <f>F21</f>
        <v>1</v>
      </c>
      <c r="G136" s="45">
        <f ca="1">G135*F136</f>
        <v>0</v>
      </c>
      <c r="H136" s="6"/>
    </row>
    <row r="137" spans="1:8" x14ac:dyDescent="0.2">
      <c r="A137" s="46"/>
      <c r="B137" s="47" t="s">
        <v>119</v>
      </c>
      <c r="C137" s="47"/>
      <c r="D137" s="47"/>
      <c r="E137" s="47"/>
      <c r="F137" s="48"/>
      <c r="G137" s="49">
        <f>F21*F22</f>
        <v>2</v>
      </c>
      <c r="H137" s="6"/>
    </row>
    <row r="138" spans="1:8" s="53" customFormat="1" x14ac:dyDescent="0.2">
      <c r="A138" s="50"/>
      <c r="B138" s="446" t="s">
        <v>4</v>
      </c>
      <c r="C138" s="446"/>
      <c r="D138" s="446"/>
      <c r="E138" s="446"/>
      <c r="F138" s="51">
        <f>F22</f>
        <v>2</v>
      </c>
      <c r="G138" s="52">
        <f ca="1">G136*F138</f>
        <v>0</v>
      </c>
      <c r="H138" s="6"/>
    </row>
    <row r="139" spans="1:8" s="53" customFormat="1" ht="13.5" thickBot="1" x14ac:dyDescent="0.25">
      <c r="A139" s="234"/>
      <c r="B139" s="447" t="s">
        <v>218</v>
      </c>
      <c r="C139" s="447"/>
      <c r="D139" s="447"/>
      <c r="E139" s="447"/>
      <c r="F139" s="54">
        <v>12</v>
      </c>
      <c r="G139" s="55">
        <f ca="1">G138*F139</f>
        <v>0</v>
      </c>
      <c r="H139" s="6"/>
    </row>
    <row r="140" spans="1:8" x14ac:dyDescent="0.2">
      <c r="F140" s="139"/>
    </row>
    <row r="147" spans="7:7" x14ac:dyDescent="0.2">
      <c r="G147" s="56"/>
    </row>
  </sheetData>
  <mergeCells count="140">
    <mergeCell ref="A1:G1"/>
    <mergeCell ref="A2:C2"/>
    <mergeCell ref="F2:G2"/>
    <mergeCell ref="A3:G4"/>
    <mergeCell ref="A5:G5"/>
    <mergeCell ref="A6:E6"/>
    <mergeCell ref="F6:G6"/>
    <mergeCell ref="A12:E12"/>
    <mergeCell ref="F12:G12"/>
    <mergeCell ref="A13:E13"/>
    <mergeCell ref="F13:G13"/>
    <mergeCell ref="A14:G14"/>
    <mergeCell ref="A15:E15"/>
    <mergeCell ref="F15:G15"/>
    <mergeCell ref="A7:E7"/>
    <mergeCell ref="F7:G7"/>
    <mergeCell ref="A8:G9"/>
    <mergeCell ref="A10:E10"/>
    <mergeCell ref="F10:G10"/>
    <mergeCell ref="A11:E11"/>
    <mergeCell ref="F11:G11"/>
    <mergeCell ref="A19:E19"/>
    <mergeCell ref="F19:G19"/>
    <mergeCell ref="A20:E20"/>
    <mergeCell ref="F20:G20"/>
    <mergeCell ref="A21:E21"/>
    <mergeCell ref="F21:G21"/>
    <mergeCell ref="A16:E16"/>
    <mergeCell ref="F16:G16"/>
    <mergeCell ref="A17:E17"/>
    <mergeCell ref="F17:G17"/>
    <mergeCell ref="A18:E18"/>
    <mergeCell ref="F18:G18"/>
    <mergeCell ref="B26:E26"/>
    <mergeCell ref="B27:E27"/>
    <mergeCell ref="B28:E28"/>
    <mergeCell ref="B29:E29"/>
    <mergeCell ref="B30:E30"/>
    <mergeCell ref="B31:E31"/>
    <mergeCell ref="A22:E22"/>
    <mergeCell ref="F22:G22"/>
    <mergeCell ref="A23:E23"/>
    <mergeCell ref="F23:G23"/>
    <mergeCell ref="A24:G24"/>
    <mergeCell ref="A25:G25"/>
    <mergeCell ref="B38:E38"/>
    <mergeCell ref="A40:E40"/>
    <mergeCell ref="A41:G41"/>
    <mergeCell ref="B42:E42"/>
    <mergeCell ref="B43:E43"/>
    <mergeCell ref="B44:E44"/>
    <mergeCell ref="B32:E32"/>
    <mergeCell ref="A33:F33"/>
    <mergeCell ref="A34:G34"/>
    <mergeCell ref="A35:G35"/>
    <mergeCell ref="B36:E36"/>
    <mergeCell ref="B37:E37"/>
    <mergeCell ref="A51:G51"/>
    <mergeCell ref="B52:D52"/>
    <mergeCell ref="B53:D53"/>
    <mergeCell ref="B54:D54"/>
    <mergeCell ref="B55:D55"/>
    <mergeCell ref="B56:D56"/>
    <mergeCell ref="B45:E45"/>
    <mergeCell ref="B46:E46"/>
    <mergeCell ref="B47:E47"/>
    <mergeCell ref="B48:E48"/>
    <mergeCell ref="B49:E49"/>
    <mergeCell ref="A50:E50"/>
    <mergeCell ref="B63:E63"/>
    <mergeCell ref="B64:E64"/>
    <mergeCell ref="B65:F65"/>
    <mergeCell ref="A66:F66"/>
    <mergeCell ref="A67:G67"/>
    <mergeCell ref="B69:E69"/>
    <mergeCell ref="B57:D57"/>
    <mergeCell ref="B58:D58"/>
    <mergeCell ref="B59:D59"/>
    <mergeCell ref="B60:D60"/>
    <mergeCell ref="A61:F61"/>
    <mergeCell ref="A62:G62"/>
    <mergeCell ref="A76:G76"/>
    <mergeCell ref="A77:G77"/>
    <mergeCell ref="B78:E78"/>
    <mergeCell ref="B79:E79"/>
    <mergeCell ref="B80:E80"/>
    <mergeCell ref="B81:E81"/>
    <mergeCell ref="B70:E70"/>
    <mergeCell ref="B71:E71"/>
    <mergeCell ref="B72:E72"/>
    <mergeCell ref="B73:E73"/>
    <mergeCell ref="B74:E74"/>
    <mergeCell ref="A75:E75"/>
    <mergeCell ref="B88:E88"/>
    <mergeCell ref="B89:E89"/>
    <mergeCell ref="A90:E90"/>
    <mergeCell ref="A91:G91"/>
    <mergeCell ref="B92:E92"/>
    <mergeCell ref="B93:E93"/>
    <mergeCell ref="B82:E82"/>
    <mergeCell ref="B83:E83"/>
    <mergeCell ref="A84:E84"/>
    <mergeCell ref="A85:G85"/>
    <mergeCell ref="B86:E86"/>
    <mergeCell ref="B87:E87"/>
    <mergeCell ref="B100:E100"/>
    <mergeCell ref="B101:E101"/>
    <mergeCell ref="B102:E102"/>
    <mergeCell ref="B103:E103"/>
    <mergeCell ref="A104:F104"/>
    <mergeCell ref="A105:G105"/>
    <mergeCell ref="A94:E94"/>
    <mergeCell ref="A95:G95"/>
    <mergeCell ref="B96:E96"/>
    <mergeCell ref="B97:E97"/>
    <mergeCell ref="A98:E98"/>
    <mergeCell ref="A99:G99"/>
    <mergeCell ref="B120:E120"/>
    <mergeCell ref="B121:E121"/>
    <mergeCell ref="B122:E122"/>
    <mergeCell ref="B123:E123"/>
    <mergeCell ref="A124:E124"/>
    <mergeCell ref="A125:G125"/>
    <mergeCell ref="A113:F113"/>
    <mergeCell ref="A114:G114"/>
    <mergeCell ref="B116:E116"/>
    <mergeCell ref="B117:E117"/>
    <mergeCell ref="B118:E118"/>
    <mergeCell ref="B119:E119"/>
    <mergeCell ref="B132:F132"/>
    <mergeCell ref="A133:F133"/>
    <mergeCell ref="A134:G134"/>
    <mergeCell ref="B138:E138"/>
    <mergeCell ref="B139:E139"/>
    <mergeCell ref="B126:F126"/>
    <mergeCell ref="B127:F127"/>
    <mergeCell ref="B128:F128"/>
    <mergeCell ref="B129:F129"/>
    <mergeCell ref="B130:F130"/>
    <mergeCell ref="B131:F131"/>
  </mergeCells>
  <printOptions horizontalCentered="1"/>
  <pageMargins left="0.78740157480314965" right="0.78740157480314965" top="0.59055118110236227" bottom="0.98425196850393704" header="0.11811023622047245" footer="0.31496062992125984"/>
  <pageSetup paperSize="9" scale="80" firstPageNumber="0" fitToHeight="2" orientation="portrait" r:id="rId1"/>
  <headerFooter alignWithMargins="0">
    <oddHeader>&amp;R&amp;9Planilha MODELO</oddHeader>
    <oddFooter>&amp;LPlanilha de Postos&amp;C&amp;9&amp;A - Pag. &amp;P</oddFooter>
  </headerFooter>
  <rowBreaks count="1" manualBreakCount="1">
    <brk id="66"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7"/>
  <sheetViews>
    <sheetView view="pageBreakPreview" topLeftCell="A25" zoomScaleNormal="100" zoomScaleSheetLayoutView="100" workbookViewId="0">
      <selection activeCell="F54" sqref="F54"/>
    </sheetView>
  </sheetViews>
  <sheetFormatPr defaultColWidth="9.140625" defaultRowHeight="12.75" x14ac:dyDescent="0.2"/>
  <cols>
    <col min="1" max="1" width="4.7109375" style="1" customWidth="1"/>
    <col min="2" max="2" width="19.7109375" style="1" customWidth="1"/>
    <col min="3" max="4" width="11.7109375" style="1" customWidth="1"/>
    <col min="5" max="5" width="12.28515625" style="1" customWidth="1"/>
    <col min="6" max="7" width="13.7109375" style="1" customWidth="1"/>
    <col min="8" max="16381" width="9.140625" style="1"/>
    <col min="16382" max="16384" width="17" style="1" customWidth="1"/>
  </cols>
  <sheetData>
    <row r="1" spans="1:8" ht="30" customHeight="1" thickBot="1" x14ac:dyDescent="0.25">
      <c r="A1" s="352" t="s">
        <v>18</v>
      </c>
      <c r="B1" s="352"/>
      <c r="C1" s="352"/>
      <c r="D1" s="352"/>
      <c r="E1" s="352"/>
      <c r="F1" s="352"/>
      <c r="G1" s="352"/>
    </row>
    <row r="2" spans="1:8" ht="18.75" customHeight="1" x14ac:dyDescent="0.2">
      <c r="A2" s="353" t="s">
        <v>214</v>
      </c>
      <c r="B2" s="354"/>
      <c r="C2" s="354"/>
      <c r="D2" s="2"/>
      <c r="E2" s="2"/>
      <c r="F2" s="355"/>
      <c r="G2" s="356"/>
    </row>
    <row r="3" spans="1:8" ht="18" customHeight="1" x14ac:dyDescent="0.2">
      <c r="A3" s="357" t="s">
        <v>219</v>
      </c>
      <c r="B3" s="358"/>
      <c r="C3" s="358"/>
      <c r="D3" s="358"/>
      <c r="E3" s="358"/>
      <c r="F3" s="358"/>
      <c r="G3" s="359"/>
    </row>
    <row r="4" spans="1:8" ht="18" customHeight="1" thickBot="1" x14ac:dyDescent="0.25">
      <c r="A4" s="360"/>
      <c r="B4" s="361"/>
      <c r="C4" s="361"/>
      <c r="D4" s="361"/>
      <c r="E4" s="361"/>
      <c r="F4" s="361"/>
      <c r="G4" s="362"/>
    </row>
    <row r="5" spans="1:8" ht="14.1" customHeight="1" x14ac:dyDescent="0.2">
      <c r="A5" s="363" t="s">
        <v>5</v>
      </c>
      <c r="B5" s="364"/>
      <c r="C5" s="364"/>
      <c r="D5" s="364"/>
      <c r="E5" s="364"/>
      <c r="F5" s="365"/>
      <c r="G5" s="366"/>
    </row>
    <row r="6" spans="1:8" x14ac:dyDescent="0.2">
      <c r="A6" s="336" t="s">
        <v>20</v>
      </c>
      <c r="B6" s="337"/>
      <c r="C6" s="337"/>
      <c r="D6" s="337"/>
      <c r="E6" s="338"/>
      <c r="F6" s="367"/>
      <c r="G6" s="340"/>
    </row>
    <row r="7" spans="1:8" ht="14.1" customHeight="1" x14ac:dyDescent="0.2">
      <c r="A7" s="336" t="s">
        <v>11</v>
      </c>
      <c r="B7" s="337"/>
      <c r="C7" s="337"/>
      <c r="D7" s="337"/>
      <c r="E7" s="338"/>
      <c r="F7" s="339" t="s">
        <v>277</v>
      </c>
      <c r="G7" s="340"/>
    </row>
    <row r="8" spans="1:8" ht="19.5" customHeight="1" x14ac:dyDescent="0.2">
      <c r="A8" s="341" t="s">
        <v>300</v>
      </c>
      <c r="B8" s="342"/>
      <c r="C8" s="342"/>
      <c r="D8" s="342"/>
      <c r="E8" s="342"/>
      <c r="F8" s="342"/>
      <c r="G8" s="343"/>
    </row>
    <row r="9" spans="1:8" ht="19.5" customHeight="1" x14ac:dyDescent="0.2">
      <c r="A9" s="344"/>
      <c r="B9" s="345"/>
      <c r="C9" s="345"/>
      <c r="D9" s="345"/>
      <c r="E9" s="345"/>
      <c r="F9" s="345"/>
      <c r="G9" s="346"/>
    </row>
    <row r="10" spans="1:8" ht="14.1" customHeight="1" x14ac:dyDescent="0.2">
      <c r="A10" s="347" t="s">
        <v>21</v>
      </c>
      <c r="B10" s="348"/>
      <c r="C10" s="348"/>
      <c r="D10" s="348"/>
      <c r="E10" s="349"/>
      <c r="F10" s="350">
        <v>2024</v>
      </c>
      <c r="G10" s="351"/>
    </row>
    <row r="11" spans="1:8" ht="14.1" customHeight="1" x14ac:dyDescent="0.2">
      <c r="A11" s="347" t="s">
        <v>22</v>
      </c>
      <c r="B11" s="348"/>
      <c r="C11" s="348"/>
      <c r="D11" s="348"/>
      <c r="E11" s="349"/>
      <c r="F11" s="350" t="s">
        <v>154</v>
      </c>
      <c r="G11" s="351"/>
    </row>
    <row r="12" spans="1:8" ht="14.1" customHeight="1" x14ac:dyDescent="0.2">
      <c r="A12" s="347" t="s">
        <v>23</v>
      </c>
      <c r="B12" s="348"/>
      <c r="C12" s="348"/>
      <c r="D12" s="348"/>
      <c r="E12" s="349"/>
      <c r="F12" s="350" t="s">
        <v>24</v>
      </c>
      <c r="G12" s="351"/>
    </row>
    <row r="13" spans="1:8" ht="14.1" customHeight="1" x14ac:dyDescent="0.2">
      <c r="A13" s="347" t="s">
        <v>10</v>
      </c>
      <c r="B13" s="348"/>
      <c r="C13" s="348"/>
      <c r="D13" s="348"/>
      <c r="E13" s="349"/>
      <c r="F13" s="350" t="s">
        <v>9</v>
      </c>
      <c r="G13" s="351"/>
    </row>
    <row r="14" spans="1:8" ht="14.1" customHeight="1" x14ac:dyDescent="0.2">
      <c r="A14" s="372" t="s">
        <v>6</v>
      </c>
      <c r="B14" s="373"/>
      <c r="C14" s="373"/>
      <c r="D14" s="373"/>
      <c r="E14" s="373"/>
      <c r="F14" s="374"/>
      <c r="G14" s="375"/>
    </row>
    <row r="15" spans="1:8" ht="14.1" customHeight="1" x14ac:dyDescent="0.2">
      <c r="A15" s="347" t="s">
        <v>7</v>
      </c>
      <c r="B15" s="348"/>
      <c r="C15" s="348"/>
      <c r="D15" s="348"/>
      <c r="E15" s="349"/>
      <c r="F15" s="376">
        <v>0</v>
      </c>
      <c r="G15" s="377"/>
    </row>
    <row r="16" spans="1:8" ht="14.1" customHeight="1" x14ac:dyDescent="0.2">
      <c r="A16" s="347" t="s">
        <v>0</v>
      </c>
      <c r="B16" s="348"/>
      <c r="C16" s="348"/>
      <c r="D16" s="348"/>
      <c r="E16" s="349"/>
      <c r="F16" s="368" t="s">
        <v>216</v>
      </c>
      <c r="G16" s="369"/>
      <c r="H16" s="3"/>
    </row>
    <row r="17" spans="1:8" ht="14.1" customHeight="1" x14ac:dyDescent="0.2">
      <c r="A17" s="347" t="s">
        <v>25</v>
      </c>
      <c r="B17" s="348"/>
      <c r="C17" s="348"/>
      <c r="D17" s="348"/>
      <c r="E17" s="349"/>
      <c r="F17" s="368" t="s">
        <v>156</v>
      </c>
      <c r="G17" s="369"/>
      <c r="H17" s="3"/>
    </row>
    <row r="18" spans="1:8" ht="14.1" customHeight="1" x14ac:dyDescent="0.2">
      <c r="A18" s="347" t="s">
        <v>1</v>
      </c>
      <c r="B18" s="348"/>
      <c r="C18" s="348"/>
      <c r="D18" s="348"/>
      <c r="E18" s="349"/>
      <c r="F18" s="370">
        <v>0</v>
      </c>
      <c r="G18" s="371"/>
    </row>
    <row r="19" spans="1:8" ht="14.1" customHeight="1" x14ac:dyDescent="0.2">
      <c r="A19" s="336" t="s">
        <v>8</v>
      </c>
      <c r="B19" s="337"/>
      <c r="C19" s="337"/>
      <c r="D19" s="337"/>
      <c r="E19" s="338"/>
      <c r="F19" s="383">
        <v>45292</v>
      </c>
      <c r="G19" s="384"/>
    </row>
    <row r="20" spans="1:8" ht="14.1" customHeight="1" x14ac:dyDescent="0.2">
      <c r="A20" s="347" t="s">
        <v>26</v>
      </c>
      <c r="B20" s="348"/>
      <c r="C20" s="348"/>
      <c r="D20" s="348"/>
      <c r="E20" s="349"/>
      <c r="F20" s="385" t="s">
        <v>213</v>
      </c>
      <c r="G20" s="386"/>
    </row>
    <row r="21" spans="1:8" ht="14.1" customHeight="1" x14ac:dyDescent="0.2">
      <c r="A21" s="336" t="s">
        <v>27</v>
      </c>
      <c r="B21" s="337"/>
      <c r="C21" s="337"/>
      <c r="D21" s="337"/>
      <c r="E21" s="338"/>
      <c r="F21" s="378">
        <v>2</v>
      </c>
      <c r="G21" s="379"/>
    </row>
    <row r="22" spans="1:8" ht="14.1" customHeight="1" x14ac:dyDescent="0.2">
      <c r="A22" s="336" t="s">
        <v>28</v>
      </c>
      <c r="B22" s="337"/>
      <c r="C22" s="337"/>
      <c r="D22" s="337"/>
      <c r="E22" s="338"/>
      <c r="F22" s="378">
        <v>3</v>
      </c>
      <c r="G22" s="379"/>
    </row>
    <row r="23" spans="1:8" ht="12.75" customHeight="1" x14ac:dyDescent="0.2">
      <c r="A23" s="336" t="s">
        <v>29</v>
      </c>
      <c r="B23" s="337"/>
      <c r="C23" s="337"/>
      <c r="D23" s="337"/>
      <c r="E23" s="338"/>
      <c r="F23" s="380" t="s">
        <v>157</v>
      </c>
      <c r="G23" s="381"/>
    </row>
    <row r="24" spans="1:8" ht="12.75" customHeight="1" x14ac:dyDescent="0.2">
      <c r="A24" s="382" t="s">
        <v>274</v>
      </c>
      <c r="B24" s="367"/>
      <c r="C24" s="367"/>
      <c r="D24" s="367"/>
      <c r="E24" s="367"/>
      <c r="F24" s="367"/>
      <c r="G24" s="340"/>
    </row>
    <row r="25" spans="1:8" x14ac:dyDescent="0.2">
      <c r="A25" s="372" t="s">
        <v>2</v>
      </c>
      <c r="B25" s="373"/>
      <c r="C25" s="373"/>
      <c r="D25" s="373"/>
      <c r="E25" s="373"/>
      <c r="F25" s="374"/>
      <c r="G25" s="375"/>
    </row>
    <row r="26" spans="1:8" x14ac:dyDescent="0.2">
      <c r="A26" s="221">
        <v>1</v>
      </c>
      <c r="B26" s="400" t="s">
        <v>30</v>
      </c>
      <c r="C26" s="400"/>
      <c r="D26" s="400"/>
      <c r="E26" s="400"/>
      <c r="F26" s="222" t="s">
        <v>31</v>
      </c>
      <c r="G26" s="223" t="s">
        <v>3</v>
      </c>
    </row>
    <row r="27" spans="1:8" x14ac:dyDescent="0.2">
      <c r="A27" s="63" t="s">
        <v>32</v>
      </c>
      <c r="B27" s="401" t="s">
        <v>120</v>
      </c>
      <c r="C27" s="401"/>
      <c r="D27" s="401"/>
      <c r="E27" s="401"/>
      <c r="F27" s="64">
        <v>1</v>
      </c>
      <c r="G27" s="4">
        <f>F18*F27</f>
        <v>0</v>
      </c>
      <c r="H27" s="5"/>
    </row>
    <row r="28" spans="1:8" x14ac:dyDescent="0.2">
      <c r="A28" s="63" t="s">
        <v>33</v>
      </c>
      <c r="B28" s="387" t="s">
        <v>121</v>
      </c>
      <c r="C28" s="387"/>
      <c r="D28" s="387"/>
      <c r="E28" s="387"/>
      <c r="F28" s="65">
        <v>0.3</v>
      </c>
      <c r="G28" s="4">
        <f>ROUND(F18*F28,2)</f>
        <v>0</v>
      </c>
      <c r="H28" s="5"/>
    </row>
    <row r="29" spans="1:8" x14ac:dyDescent="0.2">
      <c r="A29" s="63" t="s">
        <v>34</v>
      </c>
      <c r="B29" s="387" t="s">
        <v>19</v>
      </c>
      <c r="C29" s="387"/>
      <c r="D29" s="387"/>
      <c r="E29" s="387"/>
      <c r="F29" s="65">
        <v>0</v>
      </c>
      <c r="G29" s="4">
        <f>ROUND(F15*F29,2)</f>
        <v>0</v>
      </c>
      <c r="H29" s="5"/>
    </row>
    <row r="30" spans="1:8" x14ac:dyDescent="0.2">
      <c r="A30" s="63" t="s">
        <v>35</v>
      </c>
      <c r="B30" s="402" t="s">
        <v>215</v>
      </c>
      <c r="C30" s="403"/>
      <c r="D30" s="403"/>
      <c r="E30" s="404"/>
      <c r="F30" s="65">
        <v>0</v>
      </c>
      <c r="G30" s="4">
        <f>ROUND(G27*F30,2)</f>
        <v>0</v>
      </c>
      <c r="H30" s="5"/>
    </row>
    <row r="31" spans="1:8" x14ac:dyDescent="0.2">
      <c r="A31" s="63" t="s">
        <v>36</v>
      </c>
      <c r="B31" s="402" t="s">
        <v>37</v>
      </c>
      <c r="C31" s="403"/>
      <c r="D31" s="403"/>
      <c r="E31" s="404"/>
      <c r="F31" s="64">
        <f>ROUND((ROUND((0*15.22),2)/52.5)*60,2)</f>
        <v>0</v>
      </c>
      <c r="G31" s="4">
        <f>ROUND(ROUND(ROUND((SUM(G27:G30))/220,2)*0.2,2)*F31,2)</f>
        <v>0</v>
      </c>
      <c r="H31" s="5"/>
    </row>
    <row r="32" spans="1:8" x14ac:dyDescent="0.2">
      <c r="A32" s="63" t="s">
        <v>38</v>
      </c>
      <c r="B32" s="387" t="s">
        <v>63</v>
      </c>
      <c r="C32" s="387"/>
      <c r="D32" s="387"/>
      <c r="E32" s="387"/>
      <c r="F32" s="65"/>
      <c r="G32" s="4">
        <f>ROUND(F18*F32,2)</f>
        <v>0</v>
      </c>
      <c r="H32" s="5"/>
    </row>
    <row r="33" spans="1:8" x14ac:dyDescent="0.2">
      <c r="A33" s="388" t="s">
        <v>39</v>
      </c>
      <c r="B33" s="389"/>
      <c r="C33" s="389"/>
      <c r="D33" s="389"/>
      <c r="E33" s="389"/>
      <c r="F33" s="390"/>
      <c r="G33" s="224">
        <f>SUM(G27:G32)</f>
        <v>0</v>
      </c>
    </row>
    <row r="34" spans="1:8" x14ac:dyDescent="0.2">
      <c r="A34" s="372" t="s">
        <v>40</v>
      </c>
      <c r="B34" s="373"/>
      <c r="C34" s="373"/>
      <c r="D34" s="373"/>
      <c r="E34" s="373"/>
      <c r="F34" s="374"/>
      <c r="G34" s="375"/>
    </row>
    <row r="35" spans="1:8" x14ac:dyDescent="0.2">
      <c r="A35" s="391" t="s">
        <v>41</v>
      </c>
      <c r="B35" s="392"/>
      <c r="C35" s="392"/>
      <c r="D35" s="392"/>
      <c r="E35" s="392"/>
      <c r="F35" s="392"/>
      <c r="G35" s="393"/>
      <c r="H35" s="6"/>
    </row>
    <row r="36" spans="1:8" s="11" customFormat="1" x14ac:dyDescent="0.2">
      <c r="A36" s="67" t="s">
        <v>32</v>
      </c>
      <c r="B36" s="394" t="s">
        <v>42</v>
      </c>
      <c r="C36" s="395"/>
      <c r="D36" s="395"/>
      <c r="E36" s="396"/>
      <c r="F36" s="68">
        <v>0</v>
      </c>
      <c r="G36" s="9">
        <f>ROUND(G$33*F36,2)</f>
        <v>0</v>
      </c>
      <c r="H36" s="102"/>
    </row>
    <row r="37" spans="1:8" x14ac:dyDescent="0.2">
      <c r="A37" s="69" t="s">
        <v>33</v>
      </c>
      <c r="B37" s="397" t="s">
        <v>122</v>
      </c>
      <c r="C37" s="398"/>
      <c r="D37" s="398"/>
      <c r="E37" s="399"/>
      <c r="F37" s="70">
        <f>ROUND((1/11)+(1/11)/3, 3)*0</f>
        <v>0</v>
      </c>
      <c r="G37" s="12">
        <f>ROUND(G$33*F37,2)</f>
        <v>0</v>
      </c>
      <c r="H37" s="6"/>
    </row>
    <row r="38" spans="1:8" x14ac:dyDescent="0.2">
      <c r="A38" s="71"/>
      <c r="B38" s="408" t="s">
        <v>43</v>
      </c>
      <c r="C38" s="408"/>
      <c r="D38" s="408"/>
      <c r="E38" s="408"/>
      <c r="F38" s="225">
        <f>SUM(F36:F37)</f>
        <v>0</v>
      </c>
      <c r="G38" s="9"/>
      <c r="H38" s="6"/>
    </row>
    <row r="39" spans="1:8" x14ac:dyDescent="0.2">
      <c r="A39" s="226" t="s">
        <v>34</v>
      </c>
      <c r="B39" s="227" t="s">
        <v>44</v>
      </c>
      <c r="C39" s="228"/>
      <c r="D39" s="228"/>
      <c r="E39" s="228"/>
      <c r="F39" s="229">
        <f>ROUND((F50*F38),4)</f>
        <v>0</v>
      </c>
      <c r="G39" s="230">
        <f>ROUND(G$33*F39,2)</f>
        <v>0</v>
      </c>
      <c r="H39" s="6"/>
    </row>
    <row r="40" spans="1:8" x14ac:dyDescent="0.2">
      <c r="A40" s="405" t="s">
        <v>45</v>
      </c>
      <c r="B40" s="406"/>
      <c r="C40" s="406"/>
      <c r="D40" s="406"/>
      <c r="E40" s="407"/>
      <c r="F40" s="127">
        <f>ROUND(SUM(F38:F39),4)</f>
        <v>0</v>
      </c>
      <c r="G40" s="128">
        <f>SUM(G36:G39)</f>
        <v>0</v>
      </c>
      <c r="H40" s="6">
        <f>ROUND(G33*F40,2)</f>
        <v>0</v>
      </c>
    </row>
    <row r="41" spans="1:8" x14ac:dyDescent="0.2">
      <c r="A41" s="391" t="s">
        <v>123</v>
      </c>
      <c r="B41" s="392"/>
      <c r="C41" s="392"/>
      <c r="D41" s="392"/>
      <c r="E41" s="392"/>
      <c r="F41" s="392"/>
      <c r="G41" s="393"/>
      <c r="H41" s="6"/>
    </row>
    <row r="42" spans="1:8" x14ac:dyDescent="0.2">
      <c r="A42" s="72" t="s">
        <v>32</v>
      </c>
      <c r="B42" s="394" t="s">
        <v>46</v>
      </c>
      <c r="C42" s="395"/>
      <c r="D42" s="395"/>
      <c r="E42" s="396"/>
      <c r="F42" s="73">
        <v>0</v>
      </c>
      <c r="G42" s="15">
        <f>ROUND(G$33*F42,2)</f>
        <v>0</v>
      </c>
      <c r="H42" s="6"/>
    </row>
    <row r="43" spans="1:8" x14ac:dyDescent="0.2">
      <c r="A43" s="67" t="s">
        <v>33</v>
      </c>
      <c r="B43" s="402" t="s">
        <v>47</v>
      </c>
      <c r="C43" s="403"/>
      <c r="D43" s="403"/>
      <c r="E43" s="404"/>
      <c r="F43" s="68">
        <v>0</v>
      </c>
      <c r="G43" s="9">
        <f>ROUND(G$33*F43,2)</f>
        <v>0</v>
      </c>
      <c r="H43" s="6"/>
    </row>
    <row r="44" spans="1:8" x14ac:dyDescent="0.2">
      <c r="A44" s="67" t="s">
        <v>34</v>
      </c>
      <c r="B44" s="402" t="s">
        <v>48</v>
      </c>
      <c r="C44" s="403"/>
      <c r="D44" s="403"/>
      <c r="E44" s="404"/>
      <c r="F44" s="68">
        <v>0</v>
      </c>
      <c r="G44" s="9">
        <f>ROUND(G$33*F44,2)</f>
        <v>0</v>
      </c>
      <c r="H44" s="6"/>
    </row>
    <row r="45" spans="1:8" x14ac:dyDescent="0.2">
      <c r="A45" s="67" t="s">
        <v>35</v>
      </c>
      <c r="B45" s="402" t="s">
        <v>49</v>
      </c>
      <c r="C45" s="403"/>
      <c r="D45" s="403"/>
      <c r="E45" s="404"/>
      <c r="F45" s="68">
        <v>0</v>
      </c>
      <c r="G45" s="9">
        <f t="shared" ref="G45:G49" si="0">ROUND(G$33*F45,2)</f>
        <v>0</v>
      </c>
      <c r="H45" s="6"/>
    </row>
    <row r="46" spans="1:8" x14ac:dyDescent="0.2">
      <c r="A46" s="67" t="s">
        <v>36</v>
      </c>
      <c r="B46" s="402" t="s">
        <v>50</v>
      </c>
      <c r="C46" s="403"/>
      <c r="D46" s="403"/>
      <c r="E46" s="404"/>
      <c r="F46" s="68">
        <v>0</v>
      </c>
      <c r="G46" s="9">
        <f>ROUND(G$33*F46,2)</f>
        <v>0</v>
      </c>
      <c r="H46" s="6"/>
    </row>
    <row r="47" spans="1:8" x14ac:dyDescent="0.2">
      <c r="A47" s="67" t="s">
        <v>38</v>
      </c>
      <c r="B47" s="402" t="s">
        <v>51</v>
      </c>
      <c r="C47" s="403"/>
      <c r="D47" s="403"/>
      <c r="E47" s="404"/>
      <c r="F47" s="68">
        <v>0</v>
      </c>
      <c r="G47" s="9">
        <f t="shared" si="0"/>
        <v>0</v>
      </c>
      <c r="H47" s="6"/>
    </row>
    <row r="48" spans="1:8" x14ac:dyDescent="0.2">
      <c r="A48" s="67" t="s">
        <v>52</v>
      </c>
      <c r="B48" s="402" t="s">
        <v>53</v>
      </c>
      <c r="C48" s="403"/>
      <c r="D48" s="403"/>
      <c r="E48" s="404"/>
      <c r="F48" s="68">
        <v>0</v>
      </c>
      <c r="G48" s="9">
        <f t="shared" si="0"/>
        <v>0</v>
      </c>
      <c r="H48" s="6"/>
    </row>
    <row r="49" spans="1:8" x14ac:dyDescent="0.2">
      <c r="A49" s="69" t="s">
        <v>54</v>
      </c>
      <c r="B49" s="397" t="s">
        <v>55</v>
      </c>
      <c r="C49" s="398"/>
      <c r="D49" s="398"/>
      <c r="E49" s="399"/>
      <c r="F49" s="70">
        <v>0</v>
      </c>
      <c r="G49" s="12">
        <f t="shared" si="0"/>
        <v>0</v>
      </c>
      <c r="H49" s="6"/>
    </row>
    <row r="50" spans="1:8" x14ac:dyDescent="0.2">
      <c r="A50" s="405" t="s">
        <v>56</v>
      </c>
      <c r="B50" s="406"/>
      <c r="C50" s="406"/>
      <c r="D50" s="406"/>
      <c r="E50" s="407"/>
      <c r="F50" s="127">
        <f>SUM(F42:F49)</f>
        <v>0</v>
      </c>
      <c r="G50" s="128">
        <f>SUM(G42:G49)</f>
        <v>0</v>
      </c>
      <c r="H50" s="6">
        <f>ROUND(G33*F50,2)</f>
        <v>0</v>
      </c>
    </row>
    <row r="51" spans="1:8" x14ac:dyDescent="0.2">
      <c r="A51" s="391" t="s">
        <v>57</v>
      </c>
      <c r="B51" s="392"/>
      <c r="C51" s="392"/>
      <c r="D51" s="392"/>
      <c r="E51" s="392"/>
      <c r="F51" s="392"/>
      <c r="G51" s="393"/>
      <c r="H51" s="6"/>
    </row>
    <row r="52" spans="1:8" x14ac:dyDescent="0.2">
      <c r="A52" s="13" t="s">
        <v>32</v>
      </c>
      <c r="B52" s="413" t="s">
        <v>58</v>
      </c>
      <c r="C52" s="414"/>
      <c r="D52" s="414"/>
      <c r="E52" s="16">
        <v>0</v>
      </c>
      <c r="F52" s="17">
        <v>30.44</v>
      </c>
      <c r="G52" s="18">
        <f>IF(ROUND((E52*F52)-(G27*0.06),2)&lt;0,0,ROUND((E52*F52)-(G27*0.06),2))</f>
        <v>0</v>
      </c>
      <c r="H52" s="6"/>
    </row>
    <row r="53" spans="1:8" x14ac:dyDescent="0.2">
      <c r="A53" s="7" t="s">
        <v>59</v>
      </c>
      <c r="B53" s="409" t="s">
        <v>60</v>
      </c>
      <c r="C53" s="410"/>
      <c r="D53" s="410"/>
      <c r="E53" s="19">
        <f>(ROUND(37*0.82,2))*0</f>
        <v>0</v>
      </c>
      <c r="F53" s="20">
        <v>15.22</v>
      </c>
      <c r="G53" s="4">
        <f t="shared" ref="G53:G60" si="1">ROUND((E53*F53),2)</f>
        <v>0</v>
      </c>
      <c r="H53" s="6"/>
    </row>
    <row r="54" spans="1:8" x14ac:dyDescent="0.2">
      <c r="A54" s="7" t="s">
        <v>61</v>
      </c>
      <c r="B54" s="409" t="s">
        <v>62</v>
      </c>
      <c r="C54" s="410"/>
      <c r="D54" s="410"/>
      <c r="E54" s="19">
        <f>(ROUND(187.97*0.95,2))*0</f>
        <v>0</v>
      </c>
      <c r="F54" s="20">
        <v>1</v>
      </c>
      <c r="G54" s="4">
        <f t="shared" si="1"/>
        <v>0</v>
      </c>
      <c r="H54" s="6"/>
    </row>
    <row r="55" spans="1:8" x14ac:dyDescent="0.2">
      <c r="A55" s="7" t="s">
        <v>34</v>
      </c>
      <c r="B55" s="409" t="s">
        <v>158</v>
      </c>
      <c r="C55" s="410"/>
      <c r="D55" s="410"/>
      <c r="E55" s="19">
        <f>(ROUND(187.97*0.95,2))*0</f>
        <v>0</v>
      </c>
      <c r="F55" s="20">
        <v>1</v>
      </c>
      <c r="G55" s="4">
        <f t="shared" si="1"/>
        <v>0</v>
      </c>
      <c r="H55" s="6"/>
    </row>
    <row r="56" spans="1:8" x14ac:dyDescent="0.2">
      <c r="A56" s="7" t="s">
        <v>35</v>
      </c>
      <c r="B56" s="409" t="s">
        <v>159</v>
      </c>
      <c r="C56" s="410"/>
      <c r="D56" s="410"/>
      <c r="E56" s="19">
        <f>SUM((F18*1.5)*0.0085%)</f>
        <v>0</v>
      </c>
      <c r="F56" s="20">
        <v>1</v>
      </c>
      <c r="G56" s="4">
        <f t="shared" si="1"/>
        <v>0</v>
      </c>
      <c r="H56" s="6"/>
    </row>
    <row r="57" spans="1:8" x14ac:dyDescent="0.2">
      <c r="A57" s="7" t="s">
        <v>36</v>
      </c>
      <c r="B57" s="409" t="s">
        <v>160</v>
      </c>
      <c r="C57" s="410"/>
      <c r="D57" s="410"/>
      <c r="E57" s="19">
        <f>ROUND((ROUND((F18*26)+(F18*52),2))*0.0085%,2)</f>
        <v>0</v>
      </c>
      <c r="F57" s="20">
        <v>1</v>
      </c>
      <c r="G57" s="4">
        <f t="shared" si="1"/>
        <v>0</v>
      </c>
      <c r="H57" s="6"/>
    </row>
    <row r="58" spans="1:8" x14ac:dyDescent="0.2">
      <c r="A58" s="7" t="s">
        <v>38</v>
      </c>
      <c r="B58" s="409" t="s">
        <v>133</v>
      </c>
      <c r="C58" s="410"/>
      <c r="D58" s="410"/>
      <c r="E58" s="19">
        <v>0</v>
      </c>
      <c r="F58" s="20">
        <v>1</v>
      </c>
      <c r="G58" s="4">
        <f t="shared" si="1"/>
        <v>0</v>
      </c>
      <c r="H58" s="6"/>
    </row>
    <row r="59" spans="1:8" x14ac:dyDescent="0.2">
      <c r="A59" s="7" t="s">
        <v>52</v>
      </c>
      <c r="B59" s="409" t="s">
        <v>133</v>
      </c>
      <c r="C59" s="410"/>
      <c r="D59" s="410"/>
      <c r="E59" s="79">
        <v>0</v>
      </c>
      <c r="F59" s="20">
        <v>1</v>
      </c>
      <c r="G59" s="4">
        <f t="shared" si="1"/>
        <v>0</v>
      </c>
      <c r="H59" s="6"/>
    </row>
    <row r="60" spans="1:8" x14ac:dyDescent="0.2">
      <c r="A60" s="7" t="s">
        <v>54</v>
      </c>
      <c r="B60" s="409" t="s">
        <v>133</v>
      </c>
      <c r="C60" s="410"/>
      <c r="D60" s="410"/>
      <c r="E60" s="79">
        <v>0</v>
      </c>
      <c r="F60" s="20">
        <v>1</v>
      </c>
      <c r="G60" s="4">
        <f t="shared" si="1"/>
        <v>0</v>
      </c>
      <c r="H60" s="6"/>
    </row>
    <row r="61" spans="1:8" x14ac:dyDescent="0.2">
      <c r="A61" s="411" t="s">
        <v>64</v>
      </c>
      <c r="B61" s="412"/>
      <c r="C61" s="412"/>
      <c r="D61" s="412"/>
      <c r="E61" s="412"/>
      <c r="F61" s="389"/>
      <c r="G61" s="224">
        <f>SUM(G52:G60)</f>
        <v>0</v>
      </c>
      <c r="H61" s="6"/>
    </row>
    <row r="62" spans="1:8" x14ac:dyDescent="0.2">
      <c r="A62" s="372" t="s">
        <v>65</v>
      </c>
      <c r="B62" s="373"/>
      <c r="C62" s="373"/>
      <c r="D62" s="373"/>
      <c r="E62" s="373"/>
      <c r="F62" s="374"/>
      <c r="G62" s="375"/>
      <c r="H62" s="6"/>
    </row>
    <row r="63" spans="1:8" x14ac:dyDescent="0.2">
      <c r="A63" s="21" t="s">
        <v>66</v>
      </c>
      <c r="B63" s="417" t="s">
        <v>67</v>
      </c>
      <c r="C63" s="418"/>
      <c r="D63" s="418"/>
      <c r="E63" s="418"/>
      <c r="F63" s="22">
        <f>F40</f>
        <v>0</v>
      </c>
      <c r="G63" s="23">
        <f>G40</f>
        <v>0</v>
      </c>
      <c r="H63" s="6"/>
    </row>
    <row r="64" spans="1:8" x14ac:dyDescent="0.2">
      <c r="A64" s="24" t="s">
        <v>68</v>
      </c>
      <c r="B64" s="419" t="s">
        <v>134</v>
      </c>
      <c r="C64" s="420"/>
      <c r="D64" s="420"/>
      <c r="E64" s="420"/>
      <c r="F64" s="25">
        <f>F50</f>
        <v>0</v>
      </c>
      <c r="G64" s="26">
        <f>G50</f>
        <v>0</v>
      </c>
      <c r="H64" s="6"/>
    </row>
    <row r="65" spans="1:8" x14ac:dyDescent="0.2">
      <c r="A65" s="24" t="s">
        <v>69</v>
      </c>
      <c r="B65" s="419" t="s">
        <v>70</v>
      </c>
      <c r="C65" s="420"/>
      <c r="D65" s="420"/>
      <c r="E65" s="420"/>
      <c r="F65" s="421"/>
      <c r="G65" s="26">
        <f>G61</f>
        <v>0</v>
      </c>
      <c r="H65" s="6"/>
    </row>
    <row r="66" spans="1:8" ht="13.5" thickBot="1" x14ac:dyDescent="0.25">
      <c r="A66" s="422" t="s">
        <v>71</v>
      </c>
      <c r="B66" s="423"/>
      <c r="C66" s="423"/>
      <c r="D66" s="423"/>
      <c r="E66" s="423"/>
      <c r="F66" s="424"/>
      <c r="G66" s="231">
        <f>SUM(G63:G65)</f>
        <v>0</v>
      </c>
      <c r="H66" s="6"/>
    </row>
    <row r="67" spans="1:8" x14ac:dyDescent="0.2">
      <c r="A67" s="425" t="s">
        <v>72</v>
      </c>
      <c r="B67" s="426"/>
      <c r="C67" s="426"/>
      <c r="D67" s="426"/>
      <c r="E67" s="426"/>
      <c r="F67" s="427"/>
      <c r="G67" s="428"/>
      <c r="H67" s="6"/>
    </row>
    <row r="68" spans="1:8" s="29" customFormat="1" x14ac:dyDescent="0.2">
      <c r="A68" s="221">
        <v>3</v>
      </c>
      <c r="B68" s="27" t="s">
        <v>73</v>
      </c>
      <c r="C68" s="27"/>
      <c r="D68" s="27"/>
      <c r="E68" s="27"/>
      <c r="F68" s="27"/>
      <c r="G68" s="28"/>
      <c r="H68" s="6"/>
    </row>
    <row r="69" spans="1:8" x14ac:dyDescent="0.2">
      <c r="A69" s="13" t="s">
        <v>32</v>
      </c>
      <c r="B69" s="429" t="s">
        <v>74</v>
      </c>
      <c r="C69" s="430"/>
      <c r="D69" s="430"/>
      <c r="E69" s="430"/>
      <c r="F69" s="80">
        <f>ROUND((1/12)*0.05,4)*0</f>
        <v>0</v>
      </c>
      <c r="G69" s="30">
        <f t="shared" ref="G69:G74" si="2">ROUND(G$33*F69,2)</f>
        <v>0</v>
      </c>
      <c r="H69" s="6"/>
    </row>
    <row r="70" spans="1:8" x14ac:dyDescent="0.2">
      <c r="A70" s="7" t="s">
        <v>33</v>
      </c>
      <c r="B70" s="334" t="s">
        <v>75</v>
      </c>
      <c r="C70" s="335"/>
      <c r="D70" s="335"/>
      <c r="E70" s="335"/>
      <c r="F70" s="81">
        <f>ROUND((F69*F49),4)</f>
        <v>0</v>
      </c>
      <c r="G70" s="31">
        <f t="shared" si="2"/>
        <v>0</v>
      </c>
      <c r="H70" s="6"/>
    </row>
    <row r="71" spans="1:8" x14ac:dyDescent="0.2">
      <c r="A71" s="7" t="s">
        <v>34</v>
      </c>
      <c r="B71" s="334" t="s">
        <v>165</v>
      </c>
      <c r="C71" s="335"/>
      <c r="D71" s="335"/>
      <c r="E71" s="335"/>
      <c r="F71" s="81">
        <f>ROUND((0.08*0.4*0.9)*(1+0.09+0.09+0.3),2)*0</f>
        <v>0</v>
      </c>
      <c r="G71" s="31">
        <f t="shared" si="2"/>
        <v>0</v>
      </c>
      <c r="H71" s="6"/>
    </row>
    <row r="72" spans="1:8" x14ac:dyDescent="0.2">
      <c r="A72" s="7" t="s">
        <v>35</v>
      </c>
      <c r="B72" s="334" t="s">
        <v>76</v>
      </c>
      <c r="C72" s="335"/>
      <c r="D72" s="335"/>
      <c r="E72" s="335"/>
      <c r="F72" s="81">
        <f>ROUND(100%/30*7/12*100%,4)*0</f>
        <v>0</v>
      </c>
      <c r="G72" s="31">
        <f t="shared" si="2"/>
        <v>0</v>
      </c>
      <c r="H72" s="6"/>
    </row>
    <row r="73" spans="1:8" s="3" customFormat="1" x14ac:dyDescent="0.2">
      <c r="A73" s="7" t="s">
        <v>36</v>
      </c>
      <c r="B73" s="334" t="s">
        <v>124</v>
      </c>
      <c r="C73" s="335"/>
      <c r="D73" s="335"/>
      <c r="E73" s="335"/>
      <c r="F73" s="81">
        <f>ROUND(F72*F50,4)</f>
        <v>0</v>
      </c>
      <c r="G73" s="31">
        <f t="shared" si="2"/>
        <v>0</v>
      </c>
      <c r="H73" s="6"/>
    </row>
    <row r="74" spans="1:8" x14ac:dyDescent="0.2">
      <c r="A74" s="7" t="s">
        <v>38</v>
      </c>
      <c r="B74" s="415" t="s">
        <v>166</v>
      </c>
      <c r="C74" s="416"/>
      <c r="D74" s="416"/>
      <c r="E74" s="416"/>
      <c r="F74" s="82">
        <v>0</v>
      </c>
      <c r="G74" s="32">
        <f t="shared" si="2"/>
        <v>0</v>
      </c>
      <c r="H74" s="6"/>
    </row>
    <row r="75" spans="1:8" x14ac:dyDescent="0.2">
      <c r="A75" s="411" t="s">
        <v>77</v>
      </c>
      <c r="B75" s="412"/>
      <c r="C75" s="412"/>
      <c r="D75" s="412"/>
      <c r="E75" s="412"/>
      <c r="F75" s="33">
        <f>SUM(F69:F74)</f>
        <v>0</v>
      </c>
      <c r="G75" s="34">
        <f>SUM(G69:G74)</f>
        <v>0</v>
      </c>
      <c r="H75" s="6">
        <f>ROUND(G33*F75,2)</f>
        <v>0</v>
      </c>
    </row>
    <row r="76" spans="1:8" x14ac:dyDescent="0.2">
      <c r="A76" s="372" t="s">
        <v>78</v>
      </c>
      <c r="B76" s="373"/>
      <c r="C76" s="373"/>
      <c r="D76" s="373"/>
      <c r="E76" s="373"/>
      <c r="F76" s="374"/>
      <c r="G76" s="375"/>
      <c r="H76" s="6"/>
    </row>
    <row r="77" spans="1:8" s="29" customFormat="1" x14ac:dyDescent="0.2">
      <c r="A77" s="391" t="s">
        <v>125</v>
      </c>
      <c r="B77" s="392"/>
      <c r="C77" s="392"/>
      <c r="D77" s="392"/>
      <c r="E77" s="392"/>
      <c r="F77" s="392"/>
      <c r="G77" s="393"/>
      <c r="H77" s="6"/>
    </row>
    <row r="78" spans="1:8" x14ac:dyDescent="0.2">
      <c r="A78" s="72" t="s">
        <v>32</v>
      </c>
      <c r="B78" s="437" t="s">
        <v>175</v>
      </c>
      <c r="C78" s="438"/>
      <c r="D78" s="438"/>
      <c r="E78" s="438"/>
      <c r="F78" s="73">
        <v>0</v>
      </c>
      <c r="G78" s="30">
        <f t="shared" ref="G78:G83" si="3">ROUND(G$33*F78,2)</f>
        <v>0</v>
      </c>
      <c r="H78" s="6"/>
    </row>
    <row r="79" spans="1:8" x14ac:dyDescent="0.2">
      <c r="A79" s="67" t="s">
        <v>33</v>
      </c>
      <c r="B79" s="402" t="s">
        <v>126</v>
      </c>
      <c r="C79" s="403"/>
      <c r="D79" s="403"/>
      <c r="E79" s="403"/>
      <c r="F79" s="68">
        <f>ROUND(((1/30)/12)*1,4)*0</f>
        <v>0</v>
      </c>
      <c r="G79" s="31">
        <f t="shared" si="3"/>
        <v>0</v>
      </c>
      <c r="H79" s="6"/>
    </row>
    <row r="80" spans="1:8" x14ac:dyDescent="0.2">
      <c r="A80" s="67" t="s">
        <v>34</v>
      </c>
      <c r="B80" s="402" t="s">
        <v>127</v>
      </c>
      <c r="C80" s="403"/>
      <c r="D80" s="403"/>
      <c r="E80" s="403"/>
      <c r="F80" s="68">
        <f>ROUND((((1/30)/12)*5)*0.02,4)*0</f>
        <v>0</v>
      </c>
      <c r="G80" s="31">
        <f t="shared" si="3"/>
        <v>0</v>
      </c>
      <c r="H80" s="6"/>
    </row>
    <row r="81" spans="1:8" x14ac:dyDescent="0.2">
      <c r="A81" s="67" t="s">
        <v>35</v>
      </c>
      <c r="B81" s="402" t="s">
        <v>128</v>
      </c>
      <c r="C81" s="403"/>
      <c r="D81" s="403"/>
      <c r="E81" s="403"/>
      <c r="F81" s="68">
        <f>ROUND((((1/30)/12)*15)*0.05,4)*0</f>
        <v>0</v>
      </c>
      <c r="G81" s="31">
        <f t="shared" si="3"/>
        <v>0</v>
      </c>
      <c r="H81" s="6"/>
    </row>
    <row r="82" spans="1:8" x14ac:dyDescent="0.2">
      <c r="A82" s="67" t="s">
        <v>36</v>
      </c>
      <c r="B82" s="431" t="s">
        <v>176</v>
      </c>
      <c r="C82" s="432"/>
      <c r="D82" s="432"/>
      <c r="E82" s="432"/>
      <c r="F82" s="68">
        <v>0</v>
      </c>
      <c r="G82" s="31">
        <f t="shared" si="3"/>
        <v>0</v>
      </c>
      <c r="H82" s="6"/>
    </row>
    <row r="83" spans="1:8" x14ac:dyDescent="0.2">
      <c r="A83" s="67" t="s">
        <v>38</v>
      </c>
      <c r="B83" s="397" t="s">
        <v>129</v>
      </c>
      <c r="C83" s="398"/>
      <c r="D83" s="398"/>
      <c r="E83" s="398"/>
      <c r="F83" s="70">
        <f>ROUND((((1/30)/12)*5)*0.5,4)*0</f>
        <v>0</v>
      </c>
      <c r="G83" s="32">
        <f t="shared" si="3"/>
        <v>0</v>
      </c>
      <c r="H83" s="6"/>
    </row>
    <row r="84" spans="1:8" x14ac:dyDescent="0.2">
      <c r="A84" s="433" t="s">
        <v>79</v>
      </c>
      <c r="B84" s="407"/>
      <c r="C84" s="407"/>
      <c r="D84" s="407"/>
      <c r="E84" s="407"/>
      <c r="F84" s="127">
        <f>SUM(F78:F83)</f>
        <v>0</v>
      </c>
      <c r="G84" s="128">
        <f>SUM(G78:G83)</f>
        <v>0</v>
      </c>
      <c r="H84" s="6">
        <f>ROUND(G33*F84,2)</f>
        <v>0</v>
      </c>
    </row>
    <row r="85" spans="1:8" s="29" customFormat="1" x14ac:dyDescent="0.2">
      <c r="A85" s="434" t="s">
        <v>80</v>
      </c>
      <c r="B85" s="435"/>
      <c r="C85" s="435"/>
      <c r="D85" s="435"/>
      <c r="E85" s="435"/>
      <c r="F85" s="435"/>
      <c r="G85" s="436"/>
      <c r="H85" s="6"/>
    </row>
    <row r="86" spans="1:8" x14ac:dyDescent="0.2">
      <c r="A86" s="13" t="s">
        <v>32</v>
      </c>
      <c r="B86" s="429" t="s">
        <v>81</v>
      </c>
      <c r="C86" s="430"/>
      <c r="D86" s="430"/>
      <c r="E86" s="430"/>
      <c r="F86" s="80">
        <f xml:space="preserve"> ROUND((((ROUND((1/11)+(1/11)/3, 3))*4)/12)*1%,4)*0</f>
        <v>0</v>
      </c>
      <c r="G86" s="30">
        <f>ROUND(G$33*F86,2)</f>
        <v>0</v>
      </c>
      <c r="H86" s="6"/>
    </row>
    <row r="87" spans="1:8" x14ac:dyDescent="0.2">
      <c r="A87" s="7" t="s">
        <v>33</v>
      </c>
      <c r="B87" s="334" t="s">
        <v>82</v>
      </c>
      <c r="C87" s="335"/>
      <c r="D87" s="335"/>
      <c r="E87" s="335"/>
      <c r="F87" s="81">
        <f>ROUND(F86*F50,4)</f>
        <v>0</v>
      </c>
      <c r="G87" s="31">
        <f>ROUND(G$33*F87,2)</f>
        <v>0</v>
      </c>
      <c r="H87" s="6"/>
    </row>
    <row r="88" spans="1:8" x14ac:dyDescent="0.2">
      <c r="A88" s="7" t="s">
        <v>34</v>
      </c>
      <c r="B88" s="334" t="s">
        <v>83</v>
      </c>
      <c r="C88" s="335"/>
      <c r="D88" s="335"/>
      <c r="E88" s="335"/>
      <c r="F88" s="81">
        <f>ROUND(ROUND(ROUND(((1+1/12)*4)/12,4)*1%,4)*F50,4)</f>
        <v>0</v>
      </c>
      <c r="G88" s="31">
        <f>ROUND(G$33*F88,2)</f>
        <v>0</v>
      </c>
      <c r="H88" s="6"/>
    </row>
    <row r="89" spans="1:8" x14ac:dyDescent="0.2">
      <c r="A89" s="7" t="s">
        <v>35</v>
      </c>
      <c r="B89" s="334" t="s">
        <v>63</v>
      </c>
      <c r="C89" s="335"/>
      <c r="D89" s="335"/>
      <c r="E89" s="335"/>
      <c r="F89" s="81">
        <v>0</v>
      </c>
      <c r="G89" s="32">
        <f>ROUND(G$33*F89,2)</f>
        <v>0</v>
      </c>
      <c r="H89" s="6"/>
    </row>
    <row r="90" spans="1:8" x14ac:dyDescent="0.2">
      <c r="A90" s="388" t="s">
        <v>84</v>
      </c>
      <c r="B90" s="389"/>
      <c r="C90" s="389"/>
      <c r="D90" s="389"/>
      <c r="E90" s="389"/>
      <c r="F90" s="232">
        <f>SUM(F86:F89)</f>
        <v>0</v>
      </c>
      <c r="G90" s="233">
        <f>SUM(G86:G89)</f>
        <v>0</v>
      </c>
      <c r="H90" s="6">
        <f>ROUND(G33*F90,2)</f>
        <v>0</v>
      </c>
    </row>
    <row r="91" spans="1:8" s="29" customFormat="1" x14ac:dyDescent="0.2">
      <c r="A91" s="434" t="s">
        <v>177</v>
      </c>
      <c r="B91" s="435"/>
      <c r="C91" s="435"/>
      <c r="D91" s="435"/>
      <c r="E91" s="435"/>
      <c r="F91" s="435"/>
      <c r="G91" s="436"/>
      <c r="H91" s="6"/>
    </row>
    <row r="92" spans="1:8" x14ac:dyDescent="0.2">
      <c r="A92" s="13" t="s">
        <v>32</v>
      </c>
      <c r="B92" s="429" t="s">
        <v>85</v>
      </c>
      <c r="C92" s="430"/>
      <c r="D92" s="430"/>
      <c r="E92" s="430"/>
      <c r="F92" s="14">
        <f>ROUND((1/220)*15.22,4)*0</f>
        <v>0</v>
      </c>
      <c r="G92" s="30">
        <f>ROUND(G$33*F92,2)</f>
        <v>0</v>
      </c>
      <c r="H92" s="6"/>
    </row>
    <row r="93" spans="1:8" x14ac:dyDescent="0.2">
      <c r="A93" s="13" t="s">
        <v>33</v>
      </c>
      <c r="B93" s="439" t="s">
        <v>193</v>
      </c>
      <c r="C93" s="440"/>
      <c r="D93" s="440"/>
      <c r="E93" s="441"/>
      <c r="F93" s="125">
        <f>ROUND(F92*F50,4)</f>
        <v>0</v>
      </c>
      <c r="G93" s="30">
        <f>ROUND(G$33*F93,2)</f>
        <v>0</v>
      </c>
      <c r="H93" s="6"/>
    </row>
    <row r="94" spans="1:8" x14ac:dyDescent="0.2">
      <c r="A94" s="388" t="s">
        <v>86</v>
      </c>
      <c r="B94" s="389"/>
      <c r="C94" s="389"/>
      <c r="D94" s="389"/>
      <c r="E94" s="389"/>
      <c r="F94" s="232">
        <f>SUM(F92:F93)</f>
        <v>0</v>
      </c>
      <c r="G94" s="233">
        <f>SUM(G92:G93)</f>
        <v>0</v>
      </c>
      <c r="H94" s="6">
        <f>ROUND(G33*F94,2)</f>
        <v>0</v>
      </c>
    </row>
    <row r="95" spans="1:8" s="76" customFormat="1" x14ac:dyDescent="0.2">
      <c r="A95" s="391" t="s">
        <v>130</v>
      </c>
      <c r="B95" s="392"/>
      <c r="C95" s="392"/>
      <c r="D95" s="392"/>
      <c r="E95" s="392"/>
      <c r="F95" s="392"/>
      <c r="G95" s="393"/>
      <c r="H95" s="66"/>
    </row>
    <row r="96" spans="1:8" s="62" customFormat="1" x14ac:dyDescent="0.2">
      <c r="A96" s="72" t="s">
        <v>32</v>
      </c>
      <c r="B96" s="394" t="s">
        <v>131</v>
      </c>
      <c r="C96" s="395"/>
      <c r="D96" s="395"/>
      <c r="E96" s="395"/>
      <c r="F96" s="14">
        <f>((((8*13)/12)/220)+((((8*13)/12)/220)*100%))*0</f>
        <v>0</v>
      </c>
      <c r="G96" s="30">
        <f>ROUND(G$33*F96,2)</f>
        <v>0</v>
      </c>
      <c r="H96" s="66"/>
    </row>
    <row r="97" spans="1:8" s="62" customFormat="1" x14ac:dyDescent="0.2">
      <c r="A97" s="13" t="s">
        <v>33</v>
      </c>
      <c r="B97" s="439" t="s">
        <v>195</v>
      </c>
      <c r="C97" s="440"/>
      <c r="D97" s="440"/>
      <c r="E97" s="441"/>
      <c r="F97" s="125">
        <f>F96*F49</f>
        <v>0</v>
      </c>
      <c r="G97" s="30">
        <f>ROUND(G$33*F97,2)</f>
        <v>0</v>
      </c>
      <c r="H97" s="66"/>
    </row>
    <row r="98" spans="1:8" s="62" customFormat="1" x14ac:dyDescent="0.2">
      <c r="A98" s="433" t="s">
        <v>132</v>
      </c>
      <c r="B98" s="407"/>
      <c r="C98" s="407"/>
      <c r="D98" s="407"/>
      <c r="E98" s="407"/>
      <c r="F98" s="127">
        <f>SUM(F96:F96)</f>
        <v>0</v>
      </c>
      <c r="G98" s="128">
        <f>SUM(G96:G97)</f>
        <v>0</v>
      </c>
      <c r="H98" s="66">
        <f>ROUND(G43*F98,2)</f>
        <v>0</v>
      </c>
    </row>
    <row r="99" spans="1:8" x14ac:dyDescent="0.2">
      <c r="A99" s="372" t="s">
        <v>87</v>
      </c>
      <c r="B99" s="373"/>
      <c r="C99" s="373"/>
      <c r="D99" s="373"/>
      <c r="E99" s="373"/>
      <c r="F99" s="374"/>
      <c r="G99" s="375"/>
      <c r="H99" s="6"/>
    </row>
    <row r="100" spans="1:8" x14ac:dyDescent="0.2">
      <c r="A100" s="21" t="s">
        <v>88</v>
      </c>
      <c r="B100" s="417" t="s">
        <v>135</v>
      </c>
      <c r="C100" s="418"/>
      <c r="D100" s="418"/>
      <c r="E100" s="418"/>
      <c r="F100" s="22">
        <f>F84</f>
        <v>0</v>
      </c>
      <c r="G100" s="23">
        <f>G84</f>
        <v>0</v>
      </c>
      <c r="H100" s="6"/>
    </row>
    <row r="101" spans="1:8" x14ac:dyDescent="0.2">
      <c r="A101" s="24" t="s">
        <v>89</v>
      </c>
      <c r="B101" s="419" t="s">
        <v>90</v>
      </c>
      <c r="C101" s="420"/>
      <c r="D101" s="420"/>
      <c r="E101" s="420"/>
      <c r="F101" s="25">
        <f>F90</f>
        <v>0</v>
      </c>
      <c r="G101" s="26">
        <f>G90</f>
        <v>0</v>
      </c>
      <c r="H101" s="6"/>
    </row>
    <row r="102" spans="1:8" x14ac:dyDescent="0.2">
      <c r="A102" s="24" t="s">
        <v>91</v>
      </c>
      <c r="B102" s="419" t="s">
        <v>92</v>
      </c>
      <c r="C102" s="420"/>
      <c r="D102" s="420"/>
      <c r="E102" s="420"/>
      <c r="F102" s="25">
        <f>F94</f>
        <v>0</v>
      </c>
      <c r="G102" s="26">
        <f>G94</f>
        <v>0</v>
      </c>
      <c r="H102" s="6"/>
    </row>
    <row r="103" spans="1:8" x14ac:dyDescent="0.2">
      <c r="A103" s="24" t="s">
        <v>137</v>
      </c>
      <c r="B103" s="444" t="s">
        <v>136</v>
      </c>
      <c r="C103" s="445"/>
      <c r="D103" s="445"/>
      <c r="E103" s="445"/>
      <c r="F103" s="25">
        <f>F98</f>
        <v>0</v>
      </c>
      <c r="G103" s="26">
        <f>G98</f>
        <v>0</v>
      </c>
      <c r="H103" s="6"/>
    </row>
    <row r="104" spans="1:8" x14ac:dyDescent="0.2">
      <c r="A104" s="411" t="s">
        <v>93</v>
      </c>
      <c r="B104" s="412"/>
      <c r="C104" s="412"/>
      <c r="D104" s="412"/>
      <c r="E104" s="412"/>
      <c r="F104" s="389"/>
      <c r="G104" s="224">
        <f>SUM(G100:G103)</f>
        <v>0</v>
      </c>
      <c r="H104" s="6"/>
    </row>
    <row r="105" spans="1:8" x14ac:dyDescent="0.2">
      <c r="A105" s="372" t="s">
        <v>94</v>
      </c>
      <c r="B105" s="373"/>
      <c r="C105" s="373"/>
      <c r="D105" s="373"/>
      <c r="E105" s="373"/>
      <c r="F105" s="374"/>
      <c r="G105" s="375"/>
      <c r="H105" s="6"/>
    </row>
    <row r="106" spans="1:8" x14ac:dyDescent="0.2">
      <c r="A106" s="13" t="s">
        <v>32</v>
      </c>
      <c r="B106" s="216" t="s">
        <v>258</v>
      </c>
      <c r="C106" s="85"/>
      <c r="D106" s="85"/>
      <c r="E106" s="16">
        <f>'Insumos Diversos'!I23</f>
        <v>0</v>
      </c>
      <c r="F106" s="35">
        <v>1</v>
      </c>
      <c r="G106" s="4">
        <f>ROUND(SUM(C106:E106),2)*F106</f>
        <v>0</v>
      </c>
      <c r="H106" s="6"/>
    </row>
    <row r="107" spans="1:8" s="62" customFormat="1" x14ac:dyDescent="0.2">
      <c r="A107" s="67" t="s">
        <v>33</v>
      </c>
      <c r="B107" s="215" t="s">
        <v>291</v>
      </c>
      <c r="C107" s="74"/>
      <c r="D107" s="74"/>
      <c r="E107" s="75">
        <f>'Insumos Diversos'!I33</f>
        <v>0</v>
      </c>
      <c r="F107" s="77">
        <v>1</v>
      </c>
      <c r="G107" s="4">
        <f>ROUND((E107*F107),2)</f>
        <v>0</v>
      </c>
      <c r="H107" s="66"/>
    </row>
    <row r="108" spans="1:8" s="62" customFormat="1" x14ac:dyDescent="0.2">
      <c r="A108" s="67" t="s">
        <v>34</v>
      </c>
      <c r="B108" s="215" t="s">
        <v>292</v>
      </c>
      <c r="C108" s="74"/>
      <c r="D108" s="74"/>
      <c r="E108" s="75">
        <v>0</v>
      </c>
      <c r="F108" s="77">
        <v>1</v>
      </c>
      <c r="G108" s="4">
        <f>ROUND((E108*F108),2)</f>
        <v>0</v>
      </c>
      <c r="H108" s="66"/>
    </row>
    <row r="109" spans="1:8" s="62" customFormat="1" x14ac:dyDescent="0.2">
      <c r="A109" s="67" t="s">
        <v>35</v>
      </c>
      <c r="B109" s="215" t="s">
        <v>241</v>
      </c>
      <c r="C109" s="74"/>
      <c r="D109" s="74"/>
      <c r="E109" s="75">
        <f>'Insumos Diversos'!I54</f>
        <v>0</v>
      </c>
      <c r="F109" s="78">
        <v>1</v>
      </c>
      <c r="G109" s="4">
        <f t="shared" ref="G109:G111" si="4">ROUND((E109*F109),2)</f>
        <v>0</v>
      </c>
      <c r="H109" s="66"/>
    </row>
    <row r="110" spans="1:8" s="62" customFormat="1" x14ac:dyDescent="0.2">
      <c r="A110" s="67" t="s">
        <v>36</v>
      </c>
      <c r="B110" s="215" t="s">
        <v>293</v>
      </c>
      <c r="C110" s="74"/>
      <c r="D110" s="74"/>
      <c r="E110" s="75">
        <f>'Insumos Diversos'!I63</f>
        <v>0</v>
      </c>
      <c r="F110" s="78">
        <v>1</v>
      </c>
      <c r="G110" s="4">
        <f t="shared" si="4"/>
        <v>0</v>
      </c>
      <c r="H110" s="66"/>
    </row>
    <row r="111" spans="1:8" s="62" customFormat="1" x14ac:dyDescent="0.2">
      <c r="A111" s="67" t="s">
        <v>38</v>
      </c>
      <c r="B111" s="215" t="s">
        <v>133</v>
      </c>
      <c r="C111" s="74"/>
      <c r="D111" s="74"/>
      <c r="E111" s="75">
        <v>0</v>
      </c>
      <c r="F111" s="78">
        <v>1</v>
      </c>
      <c r="G111" s="4">
        <f t="shared" si="4"/>
        <v>0</v>
      </c>
      <c r="H111" s="66"/>
    </row>
    <row r="112" spans="1:8" s="62" customFormat="1" x14ac:dyDescent="0.2">
      <c r="A112" s="67" t="s">
        <v>52</v>
      </c>
      <c r="B112" s="215" t="s">
        <v>133</v>
      </c>
      <c r="C112" s="74"/>
      <c r="D112" s="74"/>
      <c r="E112" s="75">
        <v>0</v>
      </c>
      <c r="F112" s="78">
        <v>1</v>
      </c>
      <c r="G112" s="4">
        <f>ROUND((E112*F112)/12,2)</f>
        <v>0</v>
      </c>
      <c r="H112" s="66"/>
    </row>
    <row r="113" spans="1:8" s="62" customFormat="1" x14ac:dyDescent="0.2">
      <c r="A113" s="405" t="s">
        <v>95</v>
      </c>
      <c r="B113" s="406"/>
      <c r="C113" s="406"/>
      <c r="D113" s="406"/>
      <c r="E113" s="406"/>
      <c r="F113" s="407"/>
      <c r="G113" s="224">
        <f>SUM(G106:G112)</f>
        <v>0</v>
      </c>
      <c r="H113" s="66"/>
    </row>
    <row r="114" spans="1:8" x14ac:dyDescent="0.2">
      <c r="A114" s="372" t="s">
        <v>96</v>
      </c>
      <c r="B114" s="373"/>
      <c r="C114" s="373"/>
      <c r="D114" s="373"/>
      <c r="E114" s="373"/>
      <c r="F114" s="374"/>
      <c r="G114" s="375"/>
      <c r="H114" s="6"/>
    </row>
    <row r="115" spans="1:8" s="29" customFormat="1" x14ac:dyDescent="0.2">
      <c r="A115" s="221">
        <v>3</v>
      </c>
      <c r="B115" s="27" t="s">
        <v>97</v>
      </c>
      <c r="C115" s="27"/>
      <c r="D115" s="27"/>
      <c r="E115" s="27"/>
      <c r="F115" s="27"/>
      <c r="G115" s="28"/>
      <c r="H115" s="6"/>
    </row>
    <row r="116" spans="1:8" x14ac:dyDescent="0.2">
      <c r="A116" s="13" t="s">
        <v>32</v>
      </c>
      <c r="B116" s="429" t="s">
        <v>98</v>
      </c>
      <c r="C116" s="430"/>
      <c r="D116" s="430"/>
      <c r="E116" s="430"/>
      <c r="F116" s="80">
        <v>0</v>
      </c>
      <c r="G116" s="15">
        <f>ROUND(G131*F116,2)</f>
        <v>0</v>
      </c>
      <c r="H116" s="6"/>
    </row>
    <row r="117" spans="1:8" x14ac:dyDescent="0.2">
      <c r="A117" s="7" t="s">
        <v>33</v>
      </c>
      <c r="B117" s="334" t="s">
        <v>99</v>
      </c>
      <c r="C117" s="335"/>
      <c r="D117" s="335"/>
      <c r="E117" s="335"/>
      <c r="F117" s="81">
        <v>0</v>
      </c>
      <c r="G117" s="9">
        <f>ROUND(((G131+G116)*F117),2)</f>
        <v>0</v>
      </c>
      <c r="H117" s="6"/>
    </row>
    <row r="118" spans="1:8" x14ac:dyDescent="0.2">
      <c r="A118" s="7" t="s">
        <v>34</v>
      </c>
      <c r="B118" s="442" t="s">
        <v>100</v>
      </c>
      <c r="C118" s="443"/>
      <c r="D118" s="443"/>
      <c r="E118" s="443"/>
      <c r="F118" s="81"/>
      <c r="G118" s="9"/>
      <c r="H118" s="6"/>
    </row>
    <row r="119" spans="1:8" x14ac:dyDescent="0.2">
      <c r="A119" s="7" t="s">
        <v>101</v>
      </c>
      <c r="B119" s="334" t="s">
        <v>102</v>
      </c>
      <c r="C119" s="335"/>
      <c r="D119" s="335"/>
      <c r="E119" s="335"/>
      <c r="F119" s="8">
        <v>0</v>
      </c>
      <c r="G119" s="9">
        <f ca="1">ROUND(G$135*F119,2)</f>
        <v>0</v>
      </c>
      <c r="H119" s="6"/>
    </row>
    <row r="120" spans="1:8" s="3" customFormat="1" x14ac:dyDescent="0.2">
      <c r="A120" s="7" t="s">
        <v>103</v>
      </c>
      <c r="B120" s="334" t="s">
        <v>104</v>
      </c>
      <c r="C120" s="335"/>
      <c r="D120" s="335"/>
      <c r="E120" s="335"/>
      <c r="F120" s="8">
        <v>0</v>
      </c>
      <c r="G120" s="9">
        <f ca="1">ROUND(G$135*F120,2)</f>
        <v>0</v>
      </c>
      <c r="H120" s="6"/>
    </row>
    <row r="121" spans="1:8" x14ac:dyDescent="0.2">
      <c r="A121" s="7" t="s">
        <v>105</v>
      </c>
      <c r="B121" s="334" t="s">
        <v>12</v>
      </c>
      <c r="C121" s="335"/>
      <c r="D121" s="335"/>
      <c r="E121" s="335"/>
      <c r="F121" s="8">
        <v>0</v>
      </c>
      <c r="G121" s="9">
        <f ca="1">ROUND(G$135*F121,2)</f>
        <v>0</v>
      </c>
      <c r="H121" s="6"/>
    </row>
    <row r="122" spans="1:8" x14ac:dyDescent="0.2">
      <c r="A122" s="7" t="s">
        <v>261</v>
      </c>
      <c r="B122" s="334" t="s">
        <v>133</v>
      </c>
      <c r="C122" s="335"/>
      <c r="D122" s="335"/>
      <c r="E122" s="335"/>
      <c r="F122" s="8">
        <v>0</v>
      </c>
      <c r="G122" s="9">
        <f ca="1">ROUND(G$135*F122,2)</f>
        <v>0</v>
      </c>
      <c r="H122" s="6"/>
    </row>
    <row r="123" spans="1:8" x14ac:dyDescent="0.2">
      <c r="A123" s="7"/>
      <c r="B123" s="455" t="s">
        <v>106</v>
      </c>
      <c r="C123" s="456"/>
      <c r="D123" s="456"/>
      <c r="E123" s="456"/>
      <c r="F123" s="36">
        <f>SUM(F119:F121)</f>
        <v>0</v>
      </c>
      <c r="G123" s="37">
        <f ca="1">SUM(G119:G122)</f>
        <v>0</v>
      </c>
      <c r="H123" s="6">
        <f ca="1">ROUND(G135*F123,2)</f>
        <v>0</v>
      </c>
    </row>
    <row r="124" spans="1:8" x14ac:dyDescent="0.2">
      <c r="A124" s="411" t="s">
        <v>107</v>
      </c>
      <c r="B124" s="412"/>
      <c r="C124" s="412"/>
      <c r="D124" s="412"/>
      <c r="E124" s="412"/>
      <c r="F124" s="33">
        <f>SUM(F116,F117,F123)</f>
        <v>0</v>
      </c>
      <c r="G124" s="34">
        <f ca="1">SUM(G116:G122)</f>
        <v>0</v>
      </c>
      <c r="H124" s="6"/>
    </row>
    <row r="125" spans="1:8" x14ac:dyDescent="0.2">
      <c r="A125" s="372" t="s">
        <v>108</v>
      </c>
      <c r="B125" s="373"/>
      <c r="C125" s="373"/>
      <c r="D125" s="373"/>
      <c r="E125" s="373"/>
      <c r="F125" s="374"/>
      <c r="G125" s="375"/>
      <c r="H125" s="6"/>
    </row>
    <row r="126" spans="1:8" x14ac:dyDescent="0.2">
      <c r="A126" s="21" t="s">
        <v>32</v>
      </c>
      <c r="B126" s="417" t="s">
        <v>109</v>
      </c>
      <c r="C126" s="418"/>
      <c r="D126" s="418"/>
      <c r="E126" s="418"/>
      <c r="F126" s="457"/>
      <c r="G126" s="23">
        <f>G33</f>
        <v>0</v>
      </c>
      <c r="H126" s="6"/>
    </row>
    <row r="127" spans="1:8" x14ac:dyDescent="0.2">
      <c r="A127" s="24" t="s">
        <v>33</v>
      </c>
      <c r="B127" s="419" t="s">
        <v>110</v>
      </c>
      <c r="C127" s="420"/>
      <c r="D127" s="420"/>
      <c r="E127" s="420"/>
      <c r="F127" s="421"/>
      <c r="G127" s="26">
        <f>G66</f>
        <v>0</v>
      </c>
      <c r="H127" s="6"/>
    </row>
    <row r="128" spans="1:8" x14ac:dyDescent="0.2">
      <c r="A128" s="24" t="s">
        <v>34</v>
      </c>
      <c r="B128" s="419" t="s">
        <v>111</v>
      </c>
      <c r="C128" s="420"/>
      <c r="D128" s="420"/>
      <c r="E128" s="420"/>
      <c r="F128" s="421"/>
      <c r="G128" s="26">
        <f>G75</f>
        <v>0</v>
      </c>
      <c r="H128" s="6"/>
    </row>
    <row r="129" spans="1:8" x14ac:dyDescent="0.2">
      <c r="A129" s="24" t="s">
        <v>35</v>
      </c>
      <c r="B129" s="419" t="s">
        <v>112</v>
      </c>
      <c r="C129" s="420"/>
      <c r="D129" s="420"/>
      <c r="E129" s="420"/>
      <c r="F129" s="421"/>
      <c r="G129" s="26">
        <f>G104</f>
        <v>0</v>
      </c>
      <c r="H129" s="6"/>
    </row>
    <row r="130" spans="1:8" x14ac:dyDescent="0.2">
      <c r="A130" s="24" t="s">
        <v>36</v>
      </c>
      <c r="B130" s="419" t="s">
        <v>113</v>
      </c>
      <c r="C130" s="420"/>
      <c r="D130" s="420"/>
      <c r="E130" s="420"/>
      <c r="F130" s="421"/>
      <c r="G130" s="26">
        <f>G113</f>
        <v>0</v>
      </c>
      <c r="H130" s="6"/>
    </row>
    <row r="131" spans="1:8" x14ac:dyDescent="0.2">
      <c r="A131" s="24"/>
      <c r="B131" s="448" t="s">
        <v>114</v>
      </c>
      <c r="C131" s="449"/>
      <c r="D131" s="449"/>
      <c r="E131" s="449"/>
      <c r="F131" s="450"/>
      <c r="G131" s="26">
        <f>SUM(G126:G130)</f>
        <v>0</v>
      </c>
      <c r="H131" s="6"/>
    </row>
    <row r="132" spans="1:8" x14ac:dyDescent="0.2">
      <c r="A132" s="24" t="s">
        <v>38</v>
      </c>
      <c r="B132" s="444" t="s">
        <v>115</v>
      </c>
      <c r="C132" s="445"/>
      <c r="D132" s="445"/>
      <c r="E132" s="445"/>
      <c r="F132" s="451"/>
      <c r="G132" s="26">
        <f ca="1">G124</f>
        <v>0</v>
      </c>
      <c r="H132" s="6"/>
    </row>
    <row r="133" spans="1:8" x14ac:dyDescent="0.2">
      <c r="A133" s="411" t="s">
        <v>116</v>
      </c>
      <c r="B133" s="412"/>
      <c r="C133" s="412"/>
      <c r="D133" s="412"/>
      <c r="E133" s="412"/>
      <c r="F133" s="389"/>
      <c r="G133" s="224">
        <f ca="1">SUM(G131:G132)</f>
        <v>0</v>
      </c>
      <c r="H133" s="6">
        <f ca="1">SUM(G126:G132)-G131</f>
        <v>0</v>
      </c>
    </row>
    <row r="134" spans="1:8" x14ac:dyDescent="0.2">
      <c r="A134" s="452" t="s">
        <v>14</v>
      </c>
      <c r="B134" s="453"/>
      <c r="C134" s="453"/>
      <c r="D134" s="453"/>
      <c r="E134" s="453"/>
      <c r="F134" s="453"/>
      <c r="G134" s="454"/>
      <c r="H134" s="6"/>
    </row>
    <row r="135" spans="1:8" x14ac:dyDescent="0.2">
      <c r="A135" s="38"/>
      <c r="B135" s="39" t="s">
        <v>117</v>
      </c>
      <c r="C135" s="39"/>
      <c r="D135" s="39"/>
      <c r="E135" s="39"/>
      <c r="F135" s="40"/>
      <c r="G135" s="41">
        <f ca="1">G133</f>
        <v>0</v>
      </c>
      <c r="H135" s="6"/>
    </row>
    <row r="136" spans="1:8" x14ac:dyDescent="0.2">
      <c r="A136" s="42"/>
      <c r="B136" s="43" t="s">
        <v>118</v>
      </c>
      <c r="C136" s="43"/>
      <c r="D136" s="43"/>
      <c r="E136" s="43"/>
      <c r="F136" s="44">
        <f>F21</f>
        <v>2</v>
      </c>
      <c r="G136" s="45">
        <f ca="1">G135*F136</f>
        <v>0</v>
      </c>
      <c r="H136" s="6"/>
    </row>
    <row r="137" spans="1:8" x14ac:dyDescent="0.2">
      <c r="A137" s="46"/>
      <c r="B137" s="47" t="s">
        <v>119</v>
      </c>
      <c r="C137" s="47"/>
      <c r="D137" s="47"/>
      <c r="E137" s="47"/>
      <c r="F137" s="48"/>
      <c r="G137" s="49">
        <f>F21*F22</f>
        <v>6</v>
      </c>
      <c r="H137" s="6"/>
    </row>
    <row r="138" spans="1:8" s="53" customFormat="1" x14ac:dyDescent="0.2">
      <c r="A138" s="50"/>
      <c r="B138" s="446" t="s">
        <v>4</v>
      </c>
      <c r="C138" s="446"/>
      <c r="D138" s="446"/>
      <c r="E138" s="446"/>
      <c r="F138" s="51">
        <f>F22</f>
        <v>3</v>
      </c>
      <c r="G138" s="52">
        <f ca="1">G136*F138</f>
        <v>0</v>
      </c>
      <c r="H138" s="6"/>
    </row>
    <row r="139" spans="1:8" s="53" customFormat="1" ht="13.5" thickBot="1" x14ac:dyDescent="0.25">
      <c r="A139" s="234"/>
      <c r="B139" s="447" t="s">
        <v>218</v>
      </c>
      <c r="C139" s="447"/>
      <c r="D139" s="447"/>
      <c r="E139" s="447"/>
      <c r="F139" s="54">
        <v>12</v>
      </c>
      <c r="G139" s="55">
        <f ca="1">G138*F139</f>
        <v>0</v>
      </c>
      <c r="H139" s="6"/>
    </row>
    <row r="140" spans="1:8" x14ac:dyDescent="0.2">
      <c r="F140" s="102"/>
    </row>
    <row r="147" spans="7:7" x14ac:dyDescent="0.2">
      <c r="G147" s="56"/>
    </row>
  </sheetData>
  <mergeCells count="140">
    <mergeCell ref="B138:E138"/>
    <mergeCell ref="B139:E139"/>
    <mergeCell ref="B129:F129"/>
    <mergeCell ref="B130:F130"/>
    <mergeCell ref="B131:F131"/>
    <mergeCell ref="B132:F132"/>
    <mergeCell ref="A133:F133"/>
    <mergeCell ref="A134:G134"/>
    <mergeCell ref="B123:E123"/>
    <mergeCell ref="A124:E124"/>
    <mergeCell ref="A125:G125"/>
    <mergeCell ref="B126:F126"/>
    <mergeCell ref="B127:F127"/>
    <mergeCell ref="B128:F128"/>
    <mergeCell ref="B116:E116"/>
    <mergeCell ref="B117:E117"/>
    <mergeCell ref="B118:E118"/>
    <mergeCell ref="B119:E119"/>
    <mergeCell ref="B120:E120"/>
    <mergeCell ref="B121:E121"/>
    <mergeCell ref="B102:E102"/>
    <mergeCell ref="B103:E103"/>
    <mergeCell ref="A104:F104"/>
    <mergeCell ref="A105:G105"/>
    <mergeCell ref="A113:F113"/>
    <mergeCell ref="A114:G114"/>
    <mergeCell ref="A95:G95"/>
    <mergeCell ref="B96:E96"/>
    <mergeCell ref="A98:E98"/>
    <mergeCell ref="A99:G99"/>
    <mergeCell ref="B100:E100"/>
    <mergeCell ref="B101:E101"/>
    <mergeCell ref="B88:E88"/>
    <mergeCell ref="B89:E89"/>
    <mergeCell ref="A90:E90"/>
    <mergeCell ref="A91:G91"/>
    <mergeCell ref="B92:E92"/>
    <mergeCell ref="A94:E94"/>
    <mergeCell ref="B93:E93"/>
    <mergeCell ref="B97:E97"/>
    <mergeCell ref="B82:E82"/>
    <mergeCell ref="B83:E83"/>
    <mergeCell ref="A84:E84"/>
    <mergeCell ref="A85:G85"/>
    <mergeCell ref="B86:E86"/>
    <mergeCell ref="B87:E87"/>
    <mergeCell ref="A76:G76"/>
    <mergeCell ref="A77:G77"/>
    <mergeCell ref="B78:E78"/>
    <mergeCell ref="B79:E79"/>
    <mergeCell ref="B80:E80"/>
    <mergeCell ref="B81:E81"/>
    <mergeCell ref="B70:E70"/>
    <mergeCell ref="B71:E71"/>
    <mergeCell ref="B72:E72"/>
    <mergeCell ref="B73:E73"/>
    <mergeCell ref="B74:E74"/>
    <mergeCell ref="A75:E75"/>
    <mergeCell ref="B63:E63"/>
    <mergeCell ref="B64:E64"/>
    <mergeCell ref="B65:F65"/>
    <mergeCell ref="A66:F66"/>
    <mergeCell ref="A67:G67"/>
    <mergeCell ref="B69:E69"/>
    <mergeCell ref="B57:D57"/>
    <mergeCell ref="B58:D58"/>
    <mergeCell ref="B59:D59"/>
    <mergeCell ref="B60:D60"/>
    <mergeCell ref="A61:F61"/>
    <mergeCell ref="A62:G62"/>
    <mergeCell ref="A51:G51"/>
    <mergeCell ref="B52:D52"/>
    <mergeCell ref="B53:D53"/>
    <mergeCell ref="B54:D54"/>
    <mergeCell ref="B55:D55"/>
    <mergeCell ref="B56:D56"/>
    <mergeCell ref="B45:E45"/>
    <mergeCell ref="B46:E46"/>
    <mergeCell ref="B47:E47"/>
    <mergeCell ref="B48:E48"/>
    <mergeCell ref="B49:E49"/>
    <mergeCell ref="A50:E50"/>
    <mergeCell ref="B38:E38"/>
    <mergeCell ref="A40:E40"/>
    <mergeCell ref="A41:G41"/>
    <mergeCell ref="B42:E42"/>
    <mergeCell ref="B43:E43"/>
    <mergeCell ref="B44:E44"/>
    <mergeCell ref="A34:G34"/>
    <mergeCell ref="A35:G35"/>
    <mergeCell ref="B36:E36"/>
    <mergeCell ref="B37:E37"/>
    <mergeCell ref="B26:E26"/>
    <mergeCell ref="B27:E27"/>
    <mergeCell ref="B28:E28"/>
    <mergeCell ref="B29:E29"/>
    <mergeCell ref="B31:E31"/>
    <mergeCell ref="B30:E30"/>
    <mergeCell ref="A25:G25"/>
    <mergeCell ref="A19:E19"/>
    <mergeCell ref="F19:G19"/>
    <mergeCell ref="A20:E20"/>
    <mergeCell ref="F20:G20"/>
    <mergeCell ref="A21:E21"/>
    <mergeCell ref="F21:G21"/>
    <mergeCell ref="B32:E32"/>
    <mergeCell ref="A33:F33"/>
    <mergeCell ref="F13:G13"/>
    <mergeCell ref="A14:G14"/>
    <mergeCell ref="A15:E15"/>
    <mergeCell ref="F15:G15"/>
    <mergeCell ref="A22:E22"/>
    <mergeCell ref="F22:G22"/>
    <mergeCell ref="A23:E23"/>
    <mergeCell ref="F23:G23"/>
    <mergeCell ref="A24:G24"/>
    <mergeCell ref="B122:E122"/>
    <mergeCell ref="A7:E7"/>
    <mergeCell ref="F7:G7"/>
    <mergeCell ref="A8:G9"/>
    <mergeCell ref="A10:E10"/>
    <mergeCell ref="F10:G10"/>
    <mergeCell ref="A11:E11"/>
    <mergeCell ref="F11:G11"/>
    <mergeCell ref="A1:G1"/>
    <mergeCell ref="A2:C2"/>
    <mergeCell ref="F2:G2"/>
    <mergeCell ref="A3:G4"/>
    <mergeCell ref="A5:G5"/>
    <mergeCell ref="A6:E6"/>
    <mergeCell ref="F6:G6"/>
    <mergeCell ref="A16:E16"/>
    <mergeCell ref="F16:G16"/>
    <mergeCell ref="A17:E17"/>
    <mergeCell ref="F17:G17"/>
    <mergeCell ref="A18:E18"/>
    <mergeCell ref="F18:G18"/>
    <mergeCell ref="A12:E12"/>
    <mergeCell ref="F12:G12"/>
    <mergeCell ref="A13:E13"/>
  </mergeCells>
  <printOptions horizontalCentered="1"/>
  <pageMargins left="0.78740157480314965" right="0.78740157480314965" top="0.59055118110236227" bottom="0.98425196850393704" header="0.11811023622047245" footer="0.31496062992125984"/>
  <pageSetup paperSize="9" scale="80" firstPageNumber="0" fitToHeight="2" orientation="portrait" r:id="rId1"/>
  <headerFooter alignWithMargins="0">
    <oddHeader>&amp;R&amp;9Planilha MODELO</oddHeader>
    <oddFooter>&amp;LPlanilha de Postos&amp;C&amp;9&amp;A - Pag. &amp;P</oddFooter>
  </headerFooter>
  <rowBreaks count="1" manualBreakCount="1">
    <brk id="66"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7"/>
  <sheetViews>
    <sheetView view="pageBreakPreview" topLeftCell="A31" zoomScaleNormal="100" zoomScaleSheetLayoutView="100" workbookViewId="0">
      <selection activeCell="E108" sqref="E108"/>
    </sheetView>
  </sheetViews>
  <sheetFormatPr defaultColWidth="9.140625" defaultRowHeight="12.75" x14ac:dyDescent="0.2"/>
  <cols>
    <col min="1" max="1" width="4.7109375" style="1" customWidth="1"/>
    <col min="2" max="2" width="19.7109375" style="1" customWidth="1"/>
    <col min="3" max="4" width="11.7109375" style="1" customWidth="1"/>
    <col min="5" max="5" width="12.28515625" style="1" customWidth="1"/>
    <col min="6" max="7" width="13.7109375" style="1" customWidth="1"/>
    <col min="8" max="16381" width="9.140625" style="1"/>
    <col min="16382" max="16384" width="17" style="1" customWidth="1"/>
  </cols>
  <sheetData>
    <row r="1" spans="1:8" ht="30" customHeight="1" thickBot="1" x14ac:dyDescent="0.25">
      <c r="A1" s="352" t="s">
        <v>18</v>
      </c>
      <c r="B1" s="352"/>
      <c r="C1" s="352"/>
      <c r="D1" s="352"/>
      <c r="E1" s="352"/>
      <c r="F1" s="352"/>
      <c r="G1" s="352"/>
    </row>
    <row r="2" spans="1:8" ht="18.75" customHeight="1" x14ac:dyDescent="0.2">
      <c r="A2" s="353" t="s">
        <v>214</v>
      </c>
      <c r="B2" s="354"/>
      <c r="C2" s="354"/>
      <c r="D2" s="2"/>
      <c r="E2" s="2"/>
      <c r="F2" s="355"/>
      <c r="G2" s="356"/>
    </row>
    <row r="3" spans="1:8" ht="18" customHeight="1" x14ac:dyDescent="0.2">
      <c r="A3" s="357" t="s">
        <v>219</v>
      </c>
      <c r="B3" s="358"/>
      <c r="C3" s="358"/>
      <c r="D3" s="358"/>
      <c r="E3" s="358"/>
      <c r="F3" s="358"/>
      <c r="G3" s="359"/>
    </row>
    <row r="4" spans="1:8" ht="18" customHeight="1" thickBot="1" x14ac:dyDescent="0.25">
      <c r="A4" s="360"/>
      <c r="B4" s="361"/>
      <c r="C4" s="361"/>
      <c r="D4" s="361"/>
      <c r="E4" s="361"/>
      <c r="F4" s="361"/>
      <c r="G4" s="362"/>
    </row>
    <row r="5" spans="1:8" ht="14.1" customHeight="1" x14ac:dyDescent="0.2">
      <c r="A5" s="363" t="s">
        <v>5</v>
      </c>
      <c r="B5" s="364"/>
      <c r="C5" s="364"/>
      <c r="D5" s="364"/>
      <c r="E5" s="364"/>
      <c r="F5" s="365"/>
      <c r="G5" s="366"/>
    </row>
    <row r="6" spans="1:8" ht="12.75" customHeight="1" x14ac:dyDescent="0.2">
      <c r="A6" s="336" t="s">
        <v>20</v>
      </c>
      <c r="B6" s="337"/>
      <c r="C6" s="337"/>
      <c r="D6" s="337"/>
      <c r="E6" s="338"/>
      <c r="F6" s="367"/>
      <c r="G6" s="340"/>
    </row>
    <row r="7" spans="1:8" ht="14.1" customHeight="1" x14ac:dyDescent="0.2">
      <c r="A7" s="336" t="s">
        <v>11</v>
      </c>
      <c r="B7" s="337"/>
      <c r="C7" s="337"/>
      <c r="D7" s="337"/>
      <c r="E7" s="338"/>
      <c r="F7" s="339" t="s">
        <v>277</v>
      </c>
      <c r="G7" s="340"/>
    </row>
    <row r="8" spans="1:8" ht="19.5" customHeight="1" x14ac:dyDescent="0.2">
      <c r="A8" s="341" t="s">
        <v>300</v>
      </c>
      <c r="B8" s="342"/>
      <c r="C8" s="342"/>
      <c r="D8" s="342"/>
      <c r="E8" s="342"/>
      <c r="F8" s="342"/>
      <c r="G8" s="343"/>
    </row>
    <row r="9" spans="1:8" ht="19.5" customHeight="1" x14ac:dyDescent="0.2">
      <c r="A9" s="344"/>
      <c r="B9" s="345"/>
      <c r="C9" s="345"/>
      <c r="D9" s="345"/>
      <c r="E9" s="345"/>
      <c r="F9" s="345"/>
      <c r="G9" s="346"/>
    </row>
    <row r="10" spans="1:8" ht="14.1" customHeight="1" x14ac:dyDescent="0.2">
      <c r="A10" s="347" t="s">
        <v>21</v>
      </c>
      <c r="B10" s="348"/>
      <c r="C10" s="348"/>
      <c r="D10" s="348"/>
      <c r="E10" s="349"/>
      <c r="F10" s="350">
        <v>2024</v>
      </c>
      <c r="G10" s="351"/>
    </row>
    <row r="11" spans="1:8" ht="14.1" customHeight="1" x14ac:dyDescent="0.2">
      <c r="A11" s="347" t="s">
        <v>22</v>
      </c>
      <c r="B11" s="348"/>
      <c r="C11" s="348"/>
      <c r="D11" s="348"/>
      <c r="E11" s="349"/>
      <c r="F11" s="350" t="s">
        <v>154</v>
      </c>
      <c r="G11" s="351"/>
    </row>
    <row r="12" spans="1:8" ht="14.1" customHeight="1" x14ac:dyDescent="0.2">
      <c r="A12" s="347" t="s">
        <v>23</v>
      </c>
      <c r="B12" s="348"/>
      <c r="C12" s="348"/>
      <c r="D12" s="348"/>
      <c r="E12" s="349"/>
      <c r="F12" s="350" t="s">
        <v>24</v>
      </c>
      <c r="G12" s="351"/>
    </row>
    <row r="13" spans="1:8" ht="14.1" customHeight="1" x14ac:dyDescent="0.2">
      <c r="A13" s="347" t="s">
        <v>10</v>
      </c>
      <c r="B13" s="348"/>
      <c r="C13" s="348"/>
      <c r="D13" s="348"/>
      <c r="E13" s="349"/>
      <c r="F13" s="350" t="s">
        <v>9</v>
      </c>
      <c r="G13" s="351"/>
    </row>
    <row r="14" spans="1:8" ht="14.1" customHeight="1" x14ac:dyDescent="0.2">
      <c r="A14" s="372" t="s">
        <v>6</v>
      </c>
      <c r="B14" s="373"/>
      <c r="C14" s="373"/>
      <c r="D14" s="373"/>
      <c r="E14" s="373"/>
      <c r="F14" s="374"/>
      <c r="G14" s="375"/>
    </row>
    <row r="15" spans="1:8" ht="14.1" customHeight="1" x14ac:dyDescent="0.2">
      <c r="A15" s="347" t="s">
        <v>7</v>
      </c>
      <c r="B15" s="348"/>
      <c r="C15" s="348"/>
      <c r="D15" s="348"/>
      <c r="E15" s="349"/>
      <c r="F15" s="376">
        <v>0</v>
      </c>
      <c r="G15" s="377"/>
    </row>
    <row r="16" spans="1:8" ht="14.1" customHeight="1" x14ac:dyDescent="0.2">
      <c r="A16" s="347" t="s">
        <v>0</v>
      </c>
      <c r="B16" s="348"/>
      <c r="C16" s="348"/>
      <c r="D16" s="348"/>
      <c r="E16" s="349"/>
      <c r="F16" s="368" t="s">
        <v>216</v>
      </c>
      <c r="G16" s="369"/>
      <c r="H16" s="3"/>
    </row>
    <row r="17" spans="1:8" ht="14.1" customHeight="1" x14ac:dyDescent="0.2">
      <c r="A17" s="347" t="s">
        <v>25</v>
      </c>
      <c r="B17" s="348"/>
      <c r="C17" s="348"/>
      <c r="D17" s="348"/>
      <c r="E17" s="349"/>
      <c r="F17" s="368" t="s">
        <v>156</v>
      </c>
      <c r="G17" s="369"/>
      <c r="H17" s="3"/>
    </row>
    <row r="18" spans="1:8" ht="14.1" customHeight="1" x14ac:dyDescent="0.2">
      <c r="A18" s="347" t="s">
        <v>1</v>
      </c>
      <c r="B18" s="348"/>
      <c r="C18" s="348"/>
      <c r="D18" s="348"/>
      <c r="E18" s="349"/>
      <c r="F18" s="370">
        <v>0</v>
      </c>
      <c r="G18" s="371"/>
    </row>
    <row r="19" spans="1:8" ht="14.1" customHeight="1" x14ac:dyDescent="0.2">
      <c r="A19" s="336" t="s">
        <v>8</v>
      </c>
      <c r="B19" s="337"/>
      <c r="C19" s="337"/>
      <c r="D19" s="337"/>
      <c r="E19" s="338"/>
      <c r="F19" s="383">
        <v>45292</v>
      </c>
      <c r="G19" s="384"/>
    </row>
    <row r="20" spans="1:8" ht="14.1" customHeight="1" x14ac:dyDescent="0.2">
      <c r="A20" s="347" t="s">
        <v>26</v>
      </c>
      <c r="B20" s="348"/>
      <c r="C20" s="348"/>
      <c r="D20" s="348"/>
      <c r="E20" s="349"/>
      <c r="F20" s="385" t="s">
        <v>161</v>
      </c>
      <c r="G20" s="386"/>
    </row>
    <row r="21" spans="1:8" ht="14.1" customHeight="1" x14ac:dyDescent="0.2">
      <c r="A21" s="336" t="s">
        <v>27</v>
      </c>
      <c r="B21" s="337"/>
      <c r="C21" s="337"/>
      <c r="D21" s="337"/>
      <c r="E21" s="338"/>
      <c r="F21" s="378">
        <v>2</v>
      </c>
      <c r="G21" s="379"/>
    </row>
    <row r="22" spans="1:8" ht="14.1" customHeight="1" x14ac:dyDescent="0.2">
      <c r="A22" s="336" t="s">
        <v>28</v>
      </c>
      <c r="B22" s="337"/>
      <c r="C22" s="337"/>
      <c r="D22" s="337"/>
      <c r="E22" s="338"/>
      <c r="F22" s="378">
        <v>3</v>
      </c>
      <c r="G22" s="379"/>
    </row>
    <row r="23" spans="1:8" ht="12.75" customHeight="1" x14ac:dyDescent="0.2">
      <c r="A23" s="336" t="s">
        <v>29</v>
      </c>
      <c r="B23" s="337"/>
      <c r="C23" s="337"/>
      <c r="D23" s="337"/>
      <c r="E23" s="338"/>
      <c r="F23" s="380" t="s">
        <v>157</v>
      </c>
      <c r="G23" s="381"/>
    </row>
    <row r="24" spans="1:8" ht="12.75" customHeight="1" x14ac:dyDescent="0.2">
      <c r="A24" s="382" t="s">
        <v>217</v>
      </c>
      <c r="B24" s="367"/>
      <c r="C24" s="367"/>
      <c r="D24" s="367"/>
      <c r="E24" s="367"/>
      <c r="F24" s="367"/>
      <c r="G24" s="340"/>
    </row>
    <row r="25" spans="1:8" x14ac:dyDescent="0.2">
      <c r="A25" s="372" t="s">
        <v>2</v>
      </c>
      <c r="B25" s="373"/>
      <c r="C25" s="373"/>
      <c r="D25" s="373"/>
      <c r="E25" s="373"/>
      <c r="F25" s="374"/>
      <c r="G25" s="375"/>
    </row>
    <row r="26" spans="1:8" x14ac:dyDescent="0.2">
      <c r="A26" s="221">
        <v>1</v>
      </c>
      <c r="B26" s="400" t="s">
        <v>30</v>
      </c>
      <c r="C26" s="400"/>
      <c r="D26" s="400"/>
      <c r="E26" s="400"/>
      <c r="F26" s="222" t="s">
        <v>31</v>
      </c>
      <c r="G26" s="223" t="s">
        <v>3</v>
      </c>
    </row>
    <row r="27" spans="1:8" x14ac:dyDescent="0.2">
      <c r="A27" s="63" t="s">
        <v>32</v>
      </c>
      <c r="B27" s="401" t="s">
        <v>120</v>
      </c>
      <c r="C27" s="401"/>
      <c r="D27" s="401"/>
      <c r="E27" s="401"/>
      <c r="F27" s="64">
        <v>1</v>
      </c>
      <c r="G27" s="4">
        <f>F18*F27</f>
        <v>0</v>
      </c>
      <c r="H27" s="5"/>
    </row>
    <row r="28" spans="1:8" x14ac:dyDescent="0.2">
      <c r="A28" s="63" t="s">
        <v>33</v>
      </c>
      <c r="B28" s="387" t="s">
        <v>121</v>
      </c>
      <c r="C28" s="387"/>
      <c r="D28" s="387"/>
      <c r="E28" s="387"/>
      <c r="F28" s="65">
        <v>0.3</v>
      </c>
      <c r="G28" s="4">
        <f>ROUND(G27*F28,2)</f>
        <v>0</v>
      </c>
      <c r="H28" s="5"/>
    </row>
    <row r="29" spans="1:8" x14ac:dyDescent="0.2">
      <c r="A29" s="63" t="s">
        <v>34</v>
      </c>
      <c r="B29" s="387" t="s">
        <v>19</v>
      </c>
      <c r="C29" s="387"/>
      <c r="D29" s="387"/>
      <c r="E29" s="387"/>
      <c r="F29" s="65">
        <v>0</v>
      </c>
      <c r="G29" s="4">
        <f>ROUND(F15*F29,2)</f>
        <v>0</v>
      </c>
      <c r="H29" s="5"/>
    </row>
    <row r="30" spans="1:8" x14ac:dyDescent="0.2">
      <c r="A30" s="63" t="s">
        <v>35</v>
      </c>
      <c r="B30" s="402" t="s">
        <v>215</v>
      </c>
      <c r="C30" s="403"/>
      <c r="D30" s="403"/>
      <c r="E30" s="404"/>
      <c r="F30" s="65">
        <v>0</v>
      </c>
      <c r="G30" s="4">
        <f>ROUND(G27*F30,2)</f>
        <v>0</v>
      </c>
      <c r="H30" s="5"/>
    </row>
    <row r="31" spans="1:8" x14ac:dyDescent="0.2">
      <c r="A31" s="63" t="s">
        <v>36</v>
      </c>
      <c r="B31" s="402" t="s">
        <v>37</v>
      </c>
      <c r="C31" s="403"/>
      <c r="D31" s="403"/>
      <c r="E31" s="404"/>
      <c r="F31" s="64">
        <f>ROUND((ROUND((7*15.22),2)/52.5)*60,2)</f>
        <v>121.76</v>
      </c>
      <c r="G31" s="4">
        <f>ROUND(ROUND(ROUND((SUM(G27:G30))/220,2)*0.2,2)*F31,2)</f>
        <v>0</v>
      </c>
      <c r="H31" s="5"/>
    </row>
    <row r="32" spans="1:8" x14ac:dyDescent="0.2">
      <c r="A32" s="63" t="s">
        <v>38</v>
      </c>
      <c r="B32" s="387" t="s">
        <v>63</v>
      </c>
      <c r="C32" s="387"/>
      <c r="D32" s="387"/>
      <c r="E32" s="387"/>
      <c r="F32" s="65"/>
      <c r="G32" s="4">
        <f>ROUND(F18*F32,2)</f>
        <v>0</v>
      </c>
      <c r="H32" s="5"/>
    </row>
    <row r="33" spans="1:8" x14ac:dyDescent="0.2">
      <c r="A33" s="388" t="s">
        <v>39</v>
      </c>
      <c r="B33" s="389"/>
      <c r="C33" s="389"/>
      <c r="D33" s="389"/>
      <c r="E33" s="389"/>
      <c r="F33" s="390"/>
      <c r="G33" s="224">
        <f>SUM(G27:G32)</f>
        <v>0</v>
      </c>
    </row>
    <row r="34" spans="1:8" x14ac:dyDescent="0.2">
      <c r="A34" s="372" t="s">
        <v>40</v>
      </c>
      <c r="B34" s="373"/>
      <c r="C34" s="373"/>
      <c r="D34" s="373"/>
      <c r="E34" s="373"/>
      <c r="F34" s="374"/>
      <c r="G34" s="375"/>
    </row>
    <row r="35" spans="1:8" x14ac:dyDescent="0.2">
      <c r="A35" s="391" t="s">
        <v>41</v>
      </c>
      <c r="B35" s="392"/>
      <c r="C35" s="392"/>
      <c r="D35" s="392"/>
      <c r="E35" s="392"/>
      <c r="F35" s="392"/>
      <c r="G35" s="393"/>
      <c r="H35" s="6"/>
    </row>
    <row r="36" spans="1:8" s="11" customFormat="1" x14ac:dyDescent="0.2">
      <c r="A36" s="67" t="s">
        <v>32</v>
      </c>
      <c r="B36" s="394" t="s">
        <v>42</v>
      </c>
      <c r="C36" s="395"/>
      <c r="D36" s="395"/>
      <c r="E36" s="396"/>
      <c r="F36" s="68">
        <v>0</v>
      </c>
      <c r="G36" s="9">
        <f>ROUND(G$33*F36,2)</f>
        <v>0</v>
      </c>
      <c r="H36" s="102"/>
    </row>
    <row r="37" spans="1:8" x14ac:dyDescent="0.2">
      <c r="A37" s="69" t="s">
        <v>33</v>
      </c>
      <c r="B37" s="397" t="s">
        <v>122</v>
      </c>
      <c r="C37" s="398"/>
      <c r="D37" s="398"/>
      <c r="E37" s="399"/>
      <c r="F37" s="70">
        <f>ROUND((1/11)+(1/11)/3, 3)*0</f>
        <v>0</v>
      </c>
      <c r="G37" s="12">
        <f>ROUND(G$33*F37,2)</f>
        <v>0</v>
      </c>
      <c r="H37" s="6"/>
    </row>
    <row r="38" spans="1:8" x14ac:dyDescent="0.2">
      <c r="A38" s="71"/>
      <c r="B38" s="408" t="s">
        <v>43</v>
      </c>
      <c r="C38" s="408"/>
      <c r="D38" s="408"/>
      <c r="E38" s="408"/>
      <c r="F38" s="225">
        <f>SUM(F36:F37)</f>
        <v>0</v>
      </c>
      <c r="G38" s="9"/>
      <c r="H38" s="6"/>
    </row>
    <row r="39" spans="1:8" x14ac:dyDescent="0.2">
      <c r="A39" s="226" t="s">
        <v>34</v>
      </c>
      <c r="B39" s="227" t="s">
        <v>44</v>
      </c>
      <c r="C39" s="228"/>
      <c r="D39" s="228"/>
      <c r="E39" s="228"/>
      <c r="F39" s="229">
        <f>ROUND((F50*F38),4)</f>
        <v>0</v>
      </c>
      <c r="G39" s="230">
        <f>ROUND(G$33*F39,2)</f>
        <v>0</v>
      </c>
      <c r="H39" s="6"/>
    </row>
    <row r="40" spans="1:8" x14ac:dyDescent="0.2">
      <c r="A40" s="405" t="s">
        <v>45</v>
      </c>
      <c r="B40" s="406"/>
      <c r="C40" s="406"/>
      <c r="D40" s="406"/>
      <c r="E40" s="407"/>
      <c r="F40" s="127">
        <f>ROUND(SUM(F38:F39),4)</f>
        <v>0</v>
      </c>
      <c r="G40" s="128">
        <f>SUM(G36:G39)</f>
        <v>0</v>
      </c>
      <c r="H40" s="6">
        <f>ROUND(G33*F40,2)</f>
        <v>0</v>
      </c>
    </row>
    <row r="41" spans="1:8" x14ac:dyDescent="0.2">
      <c r="A41" s="391" t="s">
        <v>123</v>
      </c>
      <c r="B41" s="392"/>
      <c r="C41" s="392"/>
      <c r="D41" s="392"/>
      <c r="E41" s="392"/>
      <c r="F41" s="392"/>
      <c r="G41" s="393"/>
      <c r="H41" s="6"/>
    </row>
    <row r="42" spans="1:8" x14ac:dyDescent="0.2">
      <c r="A42" s="72" t="s">
        <v>32</v>
      </c>
      <c r="B42" s="394" t="s">
        <v>46</v>
      </c>
      <c r="C42" s="395"/>
      <c r="D42" s="395"/>
      <c r="E42" s="396"/>
      <c r="F42" s="73">
        <v>0</v>
      </c>
      <c r="G42" s="15">
        <f>ROUND(G$33*F42,2)</f>
        <v>0</v>
      </c>
      <c r="H42" s="6"/>
    </row>
    <row r="43" spans="1:8" x14ac:dyDescent="0.2">
      <c r="A43" s="67" t="s">
        <v>33</v>
      </c>
      <c r="B43" s="402" t="s">
        <v>47</v>
      </c>
      <c r="C43" s="403"/>
      <c r="D43" s="403"/>
      <c r="E43" s="404"/>
      <c r="F43" s="68">
        <v>0</v>
      </c>
      <c r="G43" s="9">
        <f>ROUND(G$33*F43,2)</f>
        <v>0</v>
      </c>
      <c r="H43" s="6"/>
    </row>
    <row r="44" spans="1:8" x14ac:dyDescent="0.2">
      <c r="A44" s="67" t="s">
        <v>34</v>
      </c>
      <c r="B44" s="402" t="s">
        <v>48</v>
      </c>
      <c r="C44" s="403"/>
      <c r="D44" s="403"/>
      <c r="E44" s="404"/>
      <c r="F44" s="68">
        <v>0</v>
      </c>
      <c r="G44" s="9">
        <f>ROUND(G$33*F44,2)</f>
        <v>0</v>
      </c>
      <c r="H44" s="6"/>
    </row>
    <row r="45" spans="1:8" x14ac:dyDescent="0.2">
      <c r="A45" s="67" t="s">
        <v>35</v>
      </c>
      <c r="B45" s="402" t="s">
        <v>49</v>
      </c>
      <c r="C45" s="403"/>
      <c r="D45" s="403"/>
      <c r="E45" s="404"/>
      <c r="F45" s="68">
        <v>0</v>
      </c>
      <c r="G45" s="9">
        <f t="shared" ref="G45:G49" si="0">ROUND(G$33*F45,2)</f>
        <v>0</v>
      </c>
      <c r="H45" s="6"/>
    </row>
    <row r="46" spans="1:8" x14ac:dyDescent="0.2">
      <c r="A46" s="67" t="s">
        <v>36</v>
      </c>
      <c r="B46" s="402" t="s">
        <v>50</v>
      </c>
      <c r="C46" s="403"/>
      <c r="D46" s="403"/>
      <c r="E46" s="404"/>
      <c r="F46" s="68">
        <v>0</v>
      </c>
      <c r="G46" s="9">
        <f>ROUND(G$33*F46,2)</f>
        <v>0</v>
      </c>
      <c r="H46" s="6"/>
    </row>
    <row r="47" spans="1:8" x14ac:dyDescent="0.2">
      <c r="A47" s="67" t="s">
        <v>38</v>
      </c>
      <c r="B47" s="402" t="s">
        <v>51</v>
      </c>
      <c r="C47" s="403"/>
      <c r="D47" s="403"/>
      <c r="E47" s="404"/>
      <c r="F47" s="68">
        <v>0</v>
      </c>
      <c r="G47" s="9">
        <f t="shared" si="0"/>
        <v>0</v>
      </c>
      <c r="H47" s="6"/>
    </row>
    <row r="48" spans="1:8" x14ac:dyDescent="0.2">
      <c r="A48" s="67" t="s">
        <v>52</v>
      </c>
      <c r="B48" s="402" t="s">
        <v>53</v>
      </c>
      <c r="C48" s="403"/>
      <c r="D48" s="403"/>
      <c r="E48" s="404"/>
      <c r="F48" s="68">
        <v>0</v>
      </c>
      <c r="G48" s="9">
        <f t="shared" si="0"/>
        <v>0</v>
      </c>
      <c r="H48" s="6"/>
    </row>
    <row r="49" spans="1:8" x14ac:dyDescent="0.2">
      <c r="A49" s="69" t="s">
        <v>54</v>
      </c>
      <c r="B49" s="397" t="s">
        <v>55</v>
      </c>
      <c r="C49" s="398"/>
      <c r="D49" s="398"/>
      <c r="E49" s="399"/>
      <c r="F49" s="70">
        <v>0</v>
      </c>
      <c r="G49" s="12">
        <f t="shared" si="0"/>
        <v>0</v>
      </c>
      <c r="H49" s="6"/>
    </row>
    <row r="50" spans="1:8" x14ac:dyDescent="0.2">
      <c r="A50" s="405" t="s">
        <v>56</v>
      </c>
      <c r="B50" s="406"/>
      <c r="C50" s="406"/>
      <c r="D50" s="406"/>
      <c r="E50" s="407"/>
      <c r="F50" s="127">
        <f>SUM(F42:F49)</f>
        <v>0</v>
      </c>
      <c r="G50" s="128">
        <f>SUM(G42:G49)</f>
        <v>0</v>
      </c>
      <c r="H50" s="6">
        <f>ROUND(G33*F50,2)</f>
        <v>0</v>
      </c>
    </row>
    <row r="51" spans="1:8" x14ac:dyDescent="0.2">
      <c r="A51" s="391" t="s">
        <v>57</v>
      </c>
      <c r="B51" s="392"/>
      <c r="C51" s="392"/>
      <c r="D51" s="392"/>
      <c r="E51" s="392"/>
      <c r="F51" s="392"/>
      <c r="G51" s="393"/>
      <c r="H51" s="6"/>
    </row>
    <row r="52" spans="1:8" x14ac:dyDescent="0.2">
      <c r="A52" s="13" t="s">
        <v>32</v>
      </c>
      <c r="B52" s="413" t="s">
        <v>58</v>
      </c>
      <c r="C52" s="414"/>
      <c r="D52" s="414"/>
      <c r="E52" s="16">
        <v>0</v>
      </c>
      <c r="F52" s="17">
        <f>15.22*2</f>
        <v>30.44</v>
      </c>
      <c r="G52" s="18">
        <f>IF(ROUND((E52*F52)-(G27*0.06),2)&lt;0,0,ROUND((E52*F52)-(G27*0.06),2))</f>
        <v>0</v>
      </c>
      <c r="H52" s="6"/>
    </row>
    <row r="53" spans="1:8" x14ac:dyDescent="0.2">
      <c r="A53" s="7" t="s">
        <v>59</v>
      </c>
      <c r="B53" s="409" t="s">
        <v>60</v>
      </c>
      <c r="C53" s="410"/>
      <c r="D53" s="410"/>
      <c r="E53" s="19">
        <f>(ROUND(37*0.82,2))*0</f>
        <v>0</v>
      </c>
      <c r="F53" s="20">
        <f>15.22</f>
        <v>15.22</v>
      </c>
      <c r="G53" s="4">
        <f t="shared" ref="G53:G60" si="1">ROUND((E53*F53),2)</f>
        <v>0</v>
      </c>
      <c r="H53" s="6"/>
    </row>
    <row r="54" spans="1:8" x14ac:dyDescent="0.2">
      <c r="A54" s="7" t="s">
        <v>61</v>
      </c>
      <c r="B54" s="409" t="s">
        <v>62</v>
      </c>
      <c r="C54" s="410"/>
      <c r="D54" s="410"/>
      <c r="E54" s="19">
        <f>(ROUND(187.97*0.95,2))*0</f>
        <v>0</v>
      </c>
      <c r="F54" s="20">
        <v>1</v>
      </c>
      <c r="G54" s="4">
        <f t="shared" si="1"/>
        <v>0</v>
      </c>
      <c r="H54" s="6"/>
    </row>
    <row r="55" spans="1:8" x14ac:dyDescent="0.2">
      <c r="A55" s="7" t="s">
        <v>34</v>
      </c>
      <c r="B55" s="409" t="s">
        <v>158</v>
      </c>
      <c r="C55" s="410"/>
      <c r="D55" s="410"/>
      <c r="E55" s="19">
        <f>(ROUND(187.97*0.95,2))*0</f>
        <v>0</v>
      </c>
      <c r="F55" s="20">
        <v>1</v>
      </c>
      <c r="G55" s="4">
        <f t="shared" si="1"/>
        <v>0</v>
      </c>
      <c r="H55" s="6"/>
    </row>
    <row r="56" spans="1:8" x14ac:dyDescent="0.2">
      <c r="A56" s="7" t="s">
        <v>35</v>
      </c>
      <c r="B56" s="409" t="s">
        <v>159</v>
      </c>
      <c r="C56" s="410"/>
      <c r="D56" s="410"/>
      <c r="E56" s="19">
        <f>SUM((F18*1.5)*0.0085%)</f>
        <v>0</v>
      </c>
      <c r="F56" s="20">
        <v>1</v>
      </c>
      <c r="G56" s="4">
        <f t="shared" si="1"/>
        <v>0</v>
      </c>
      <c r="H56" s="6"/>
    </row>
    <row r="57" spans="1:8" x14ac:dyDescent="0.2">
      <c r="A57" s="7" t="s">
        <v>36</v>
      </c>
      <c r="B57" s="409" t="s">
        <v>160</v>
      </c>
      <c r="C57" s="410"/>
      <c r="D57" s="410"/>
      <c r="E57" s="19">
        <f>ROUND((ROUND((F18*26)+(F18*52),2))*0.0085%,2)</f>
        <v>0</v>
      </c>
      <c r="F57" s="20">
        <v>1</v>
      </c>
      <c r="G57" s="4">
        <f t="shared" si="1"/>
        <v>0</v>
      </c>
      <c r="H57" s="6"/>
    </row>
    <row r="58" spans="1:8" x14ac:dyDescent="0.2">
      <c r="A58" s="7" t="s">
        <v>38</v>
      </c>
      <c r="B58" s="409" t="s">
        <v>133</v>
      </c>
      <c r="C58" s="410"/>
      <c r="D58" s="410"/>
      <c r="E58" s="19">
        <v>0</v>
      </c>
      <c r="F58" s="20">
        <v>1</v>
      </c>
      <c r="G58" s="4">
        <f t="shared" si="1"/>
        <v>0</v>
      </c>
      <c r="H58" s="6"/>
    </row>
    <row r="59" spans="1:8" x14ac:dyDescent="0.2">
      <c r="A59" s="7" t="s">
        <v>52</v>
      </c>
      <c r="B59" s="409" t="s">
        <v>133</v>
      </c>
      <c r="C59" s="410"/>
      <c r="D59" s="410"/>
      <c r="E59" s="79">
        <v>0</v>
      </c>
      <c r="F59" s="20">
        <v>1</v>
      </c>
      <c r="G59" s="4">
        <f t="shared" si="1"/>
        <v>0</v>
      </c>
      <c r="H59" s="6"/>
    </row>
    <row r="60" spans="1:8" x14ac:dyDescent="0.2">
      <c r="A60" s="7" t="s">
        <v>54</v>
      </c>
      <c r="B60" s="409" t="s">
        <v>133</v>
      </c>
      <c r="C60" s="410"/>
      <c r="D60" s="410"/>
      <c r="E60" s="79"/>
      <c r="F60" s="20">
        <v>1</v>
      </c>
      <c r="G60" s="4">
        <f t="shared" si="1"/>
        <v>0</v>
      </c>
      <c r="H60" s="6"/>
    </row>
    <row r="61" spans="1:8" x14ac:dyDescent="0.2">
      <c r="A61" s="411" t="s">
        <v>64</v>
      </c>
      <c r="B61" s="412"/>
      <c r="C61" s="412"/>
      <c r="D61" s="412"/>
      <c r="E61" s="412"/>
      <c r="F61" s="389"/>
      <c r="G61" s="224">
        <f>SUM(G52:G60)</f>
        <v>0</v>
      </c>
      <c r="H61" s="6"/>
    </row>
    <row r="62" spans="1:8" x14ac:dyDescent="0.2">
      <c r="A62" s="372" t="s">
        <v>65</v>
      </c>
      <c r="B62" s="373"/>
      <c r="C62" s="373"/>
      <c r="D62" s="373"/>
      <c r="E62" s="373"/>
      <c r="F62" s="374"/>
      <c r="G62" s="375"/>
      <c r="H62" s="6"/>
    </row>
    <row r="63" spans="1:8" x14ac:dyDescent="0.2">
      <c r="A63" s="21" t="s">
        <v>66</v>
      </c>
      <c r="B63" s="417" t="s">
        <v>67</v>
      </c>
      <c r="C63" s="418"/>
      <c r="D63" s="418"/>
      <c r="E63" s="418"/>
      <c r="F63" s="22">
        <f>F40</f>
        <v>0</v>
      </c>
      <c r="G63" s="23">
        <f>G40</f>
        <v>0</v>
      </c>
      <c r="H63" s="6"/>
    </row>
    <row r="64" spans="1:8" x14ac:dyDescent="0.2">
      <c r="A64" s="24" t="s">
        <v>68</v>
      </c>
      <c r="B64" s="419" t="s">
        <v>134</v>
      </c>
      <c r="C64" s="420"/>
      <c r="D64" s="420"/>
      <c r="E64" s="420"/>
      <c r="F64" s="25">
        <f>F50</f>
        <v>0</v>
      </c>
      <c r="G64" s="26">
        <f>G50</f>
        <v>0</v>
      </c>
      <c r="H64" s="6"/>
    </row>
    <row r="65" spans="1:8" x14ac:dyDescent="0.2">
      <c r="A65" s="24" t="s">
        <v>69</v>
      </c>
      <c r="B65" s="419" t="s">
        <v>70</v>
      </c>
      <c r="C65" s="420"/>
      <c r="D65" s="420"/>
      <c r="E65" s="420"/>
      <c r="F65" s="421"/>
      <c r="G65" s="26">
        <f>G61</f>
        <v>0</v>
      </c>
      <c r="H65" s="6"/>
    </row>
    <row r="66" spans="1:8" ht="13.5" thickBot="1" x14ac:dyDescent="0.25">
      <c r="A66" s="422" t="s">
        <v>71</v>
      </c>
      <c r="B66" s="423"/>
      <c r="C66" s="423"/>
      <c r="D66" s="423"/>
      <c r="E66" s="423"/>
      <c r="F66" s="424"/>
      <c r="G66" s="231">
        <f>SUM(G63:G65)</f>
        <v>0</v>
      </c>
      <c r="H66" s="6"/>
    </row>
    <row r="67" spans="1:8" x14ac:dyDescent="0.2">
      <c r="A67" s="425" t="s">
        <v>72</v>
      </c>
      <c r="B67" s="426"/>
      <c r="C67" s="426"/>
      <c r="D67" s="426"/>
      <c r="E67" s="426"/>
      <c r="F67" s="427"/>
      <c r="G67" s="428"/>
      <c r="H67" s="6"/>
    </row>
    <row r="68" spans="1:8" s="29" customFormat="1" x14ac:dyDescent="0.2">
      <c r="A68" s="221">
        <v>3</v>
      </c>
      <c r="B68" s="27" t="s">
        <v>73</v>
      </c>
      <c r="C68" s="27"/>
      <c r="D68" s="27"/>
      <c r="E68" s="27"/>
      <c r="F68" s="27"/>
      <c r="G68" s="28"/>
      <c r="H68" s="6"/>
    </row>
    <row r="69" spans="1:8" x14ac:dyDescent="0.2">
      <c r="A69" s="13" t="s">
        <v>32</v>
      </c>
      <c r="B69" s="429" t="s">
        <v>74</v>
      </c>
      <c r="C69" s="430"/>
      <c r="D69" s="430"/>
      <c r="E69" s="430"/>
      <c r="F69" s="80">
        <f>ROUND((1/12)*0.05,4)*0</f>
        <v>0</v>
      </c>
      <c r="G69" s="30">
        <f t="shared" ref="G69:G74" si="2">ROUND(G$33*F69,2)</f>
        <v>0</v>
      </c>
      <c r="H69" s="6"/>
    </row>
    <row r="70" spans="1:8" x14ac:dyDescent="0.2">
      <c r="A70" s="7" t="s">
        <v>33</v>
      </c>
      <c r="B70" s="334" t="s">
        <v>75</v>
      </c>
      <c r="C70" s="335"/>
      <c r="D70" s="335"/>
      <c r="E70" s="335"/>
      <c r="F70" s="81">
        <f>ROUND((F69*F49),4)</f>
        <v>0</v>
      </c>
      <c r="G70" s="31">
        <f t="shared" si="2"/>
        <v>0</v>
      </c>
      <c r="H70" s="6"/>
    </row>
    <row r="71" spans="1:8" x14ac:dyDescent="0.2">
      <c r="A71" s="7" t="s">
        <v>34</v>
      </c>
      <c r="B71" s="334" t="s">
        <v>165</v>
      </c>
      <c r="C71" s="335"/>
      <c r="D71" s="335"/>
      <c r="E71" s="335"/>
      <c r="F71" s="81">
        <f>ROUND((0.08*0.4*0.9)*(1+0.09+0.09+0.3),2)*0</f>
        <v>0</v>
      </c>
      <c r="G71" s="31">
        <f t="shared" si="2"/>
        <v>0</v>
      </c>
      <c r="H71" s="6"/>
    </row>
    <row r="72" spans="1:8" x14ac:dyDescent="0.2">
      <c r="A72" s="7" t="s">
        <v>35</v>
      </c>
      <c r="B72" s="334" t="s">
        <v>76</v>
      </c>
      <c r="C72" s="335"/>
      <c r="D72" s="335"/>
      <c r="E72" s="335"/>
      <c r="F72" s="81">
        <f>ROUND(100%/30*7/12*100%,4)*0</f>
        <v>0</v>
      </c>
      <c r="G72" s="31">
        <f t="shared" si="2"/>
        <v>0</v>
      </c>
      <c r="H72" s="6"/>
    </row>
    <row r="73" spans="1:8" s="3" customFormat="1" x14ac:dyDescent="0.2">
      <c r="A73" s="7" t="s">
        <v>36</v>
      </c>
      <c r="B73" s="334" t="s">
        <v>124</v>
      </c>
      <c r="C73" s="335"/>
      <c r="D73" s="335"/>
      <c r="E73" s="335"/>
      <c r="F73" s="81">
        <f>ROUND(F72*F50,4)</f>
        <v>0</v>
      </c>
      <c r="G73" s="31">
        <f t="shared" si="2"/>
        <v>0</v>
      </c>
      <c r="H73" s="6"/>
    </row>
    <row r="74" spans="1:8" x14ac:dyDescent="0.2">
      <c r="A74" s="7" t="s">
        <v>38</v>
      </c>
      <c r="B74" s="415" t="s">
        <v>166</v>
      </c>
      <c r="C74" s="416"/>
      <c r="D74" s="416"/>
      <c r="E74" s="416"/>
      <c r="F74" s="82">
        <v>0</v>
      </c>
      <c r="G74" s="32">
        <f t="shared" si="2"/>
        <v>0</v>
      </c>
      <c r="H74" s="6"/>
    </row>
    <row r="75" spans="1:8" x14ac:dyDescent="0.2">
      <c r="A75" s="411" t="s">
        <v>77</v>
      </c>
      <c r="B75" s="412"/>
      <c r="C75" s="412"/>
      <c r="D75" s="412"/>
      <c r="E75" s="412"/>
      <c r="F75" s="33">
        <f>SUM(F69:F74)</f>
        <v>0</v>
      </c>
      <c r="G75" s="34">
        <f>SUM(G69:G74)</f>
        <v>0</v>
      </c>
      <c r="H75" s="6">
        <f>ROUND(G33*F75,2)</f>
        <v>0</v>
      </c>
    </row>
    <row r="76" spans="1:8" x14ac:dyDescent="0.2">
      <c r="A76" s="372" t="s">
        <v>78</v>
      </c>
      <c r="B76" s="373"/>
      <c r="C76" s="373"/>
      <c r="D76" s="373"/>
      <c r="E76" s="373"/>
      <c r="F76" s="374"/>
      <c r="G76" s="375"/>
      <c r="H76" s="6"/>
    </row>
    <row r="77" spans="1:8" s="29" customFormat="1" x14ac:dyDescent="0.2">
      <c r="A77" s="391" t="s">
        <v>125</v>
      </c>
      <c r="B77" s="392"/>
      <c r="C77" s="392"/>
      <c r="D77" s="392"/>
      <c r="E77" s="392"/>
      <c r="F77" s="392"/>
      <c r="G77" s="393"/>
      <c r="H77" s="6"/>
    </row>
    <row r="78" spans="1:8" x14ac:dyDescent="0.2">
      <c r="A78" s="72" t="s">
        <v>32</v>
      </c>
      <c r="B78" s="437" t="s">
        <v>175</v>
      </c>
      <c r="C78" s="438"/>
      <c r="D78" s="438"/>
      <c r="E78" s="438"/>
      <c r="F78" s="73">
        <v>0</v>
      </c>
      <c r="G78" s="30">
        <f t="shared" ref="G78:G83" si="3">ROUND(G$33*F78,2)</f>
        <v>0</v>
      </c>
      <c r="H78" s="6"/>
    </row>
    <row r="79" spans="1:8" x14ac:dyDescent="0.2">
      <c r="A79" s="67" t="s">
        <v>33</v>
      </c>
      <c r="B79" s="402" t="s">
        <v>126</v>
      </c>
      <c r="C79" s="403"/>
      <c r="D79" s="403"/>
      <c r="E79" s="403"/>
      <c r="F79" s="68">
        <f>ROUND(((1/30)/12)*1,4)*0</f>
        <v>0</v>
      </c>
      <c r="G79" s="31">
        <f t="shared" si="3"/>
        <v>0</v>
      </c>
      <c r="H79" s="6"/>
    </row>
    <row r="80" spans="1:8" x14ac:dyDescent="0.2">
      <c r="A80" s="67" t="s">
        <v>34</v>
      </c>
      <c r="B80" s="402" t="s">
        <v>127</v>
      </c>
      <c r="C80" s="403"/>
      <c r="D80" s="403"/>
      <c r="E80" s="403"/>
      <c r="F80" s="68">
        <f>ROUND((((1/30)/12)*5)*0.02,4)*0</f>
        <v>0</v>
      </c>
      <c r="G80" s="31">
        <f t="shared" si="3"/>
        <v>0</v>
      </c>
      <c r="H80" s="6"/>
    </row>
    <row r="81" spans="1:8" x14ac:dyDescent="0.2">
      <c r="A81" s="67" t="s">
        <v>35</v>
      </c>
      <c r="B81" s="402" t="s">
        <v>128</v>
      </c>
      <c r="C81" s="403"/>
      <c r="D81" s="403"/>
      <c r="E81" s="403"/>
      <c r="F81" s="68">
        <f>ROUND((((1/30)/12)*15)*0.05,4)*0</f>
        <v>0</v>
      </c>
      <c r="G81" s="31">
        <f t="shared" si="3"/>
        <v>0</v>
      </c>
      <c r="H81" s="6"/>
    </row>
    <row r="82" spans="1:8" x14ac:dyDescent="0.2">
      <c r="A82" s="67" t="s">
        <v>36</v>
      </c>
      <c r="B82" s="431" t="s">
        <v>176</v>
      </c>
      <c r="C82" s="432"/>
      <c r="D82" s="432"/>
      <c r="E82" s="432"/>
      <c r="F82" s="68">
        <v>0</v>
      </c>
      <c r="G82" s="31">
        <f t="shared" si="3"/>
        <v>0</v>
      </c>
      <c r="H82" s="6"/>
    </row>
    <row r="83" spans="1:8" x14ac:dyDescent="0.2">
      <c r="A83" s="67" t="s">
        <v>38</v>
      </c>
      <c r="B83" s="397" t="s">
        <v>129</v>
      </c>
      <c r="C83" s="398"/>
      <c r="D83" s="398"/>
      <c r="E83" s="398"/>
      <c r="F83" s="70">
        <f>ROUND((((1/30)/12)*5)*0.5,4)*0</f>
        <v>0</v>
      </c>
      <c r="G83" s="32">
        <f t="shared" si="3"/>
        <v>0</v>
      </c>
      <c r="H83" s="6"/>
    </row>
    <row r="84" spans="1:8" x14ac:dyDescent="0.2">
      <c r="A84" s="433" t="s">
        <v>79</v>
      </c>
      <c r="B84" s="407"/>
      <c r="C84" s="407"/>
      <c r="D84" s="407"/>
      <c r="E84" s="407"/>
      <c r="F84" s="127">
        <f>SUM(F78:F83)</f>
        <v>0</v>
      </c>
      <c r="G84" s="128">
        <f>SUM(G78:G83)</f>
        <v>0</v>
      </c>
      <c r="H84" s="6">
        <f>ROUND(G33*F84,2)</f>
        <v>0</v>
      </c>
    </row>
    <row r="85" spans="1:8" s="29" customFormat="1" x14ac:dyDescent="0.2">
      <c r="A85" s="434" t="s">
        <v>80</v>
      </c>
      <c r="B85" s="435"/>
      <c r="C85" s="435"/>
      <c r="D85" s="435"/>
      <c r="E85" s="435"/>
      <c r="F85" s="435"/>
      <c r="G85" s="436"/>
      <c r="H85" s="6"/>
    </row>
    <row r="86" spans="1:8" x14ac:dyDescent="0.2">
      <c r="A86" s="13" t="s">
        <v>32</v>
      </c>
      <c r="B86" s="429" t="s">
        <v>81</v>
      </c>
      <c r="C86" s="430"/>
      <c r="D86" s="430"/>
      <c r="E86" s="430"/>
      <c r="F86" s="80">
        <f xml:space="preserve"> ROUND((((ROUND((1/11)+(1/11)/3, 3))*4)/12)*1%,4)*0</f>
        <v>0</v>
      </c>
      <c r="G86" s="30">
        <f>ROUND(G$33*F86,2)</f>
        <v>0</v>
      </c>
      <c r="H86" s="6"/>
    </row>
    <row r="87" spans="1:8" x14ac:dyDescent="0.2">
      <c r="A87" s="7" t="s">
        <v>33</v>
      </c>
      <c r="B87" s="334" t="s">
        <v>82</v>
      </c>
      <c r="C87" s="335"/>
      <c r="D87" s="335"/>
      <c r="E87" s="335"/>
      <c r="F87" s="81">
        <f>ROUND(F86*F50,4)</f>
        <v>0</v>
      </c>
      <c r="G87" s="31">
        <f>ROUND(G$33*F87,2)</f>
        <v>0</v>
      </c>
      <c r="H87" s="6"/>
    </row>
    <row r="88" spans="1:8" x14ac:dyDescent="0.2">
      <c r="A88" s="7" t="s">
        <v>34</v>
      </c>
      <c r="B88" s="334" t="s">
        <v>83</v>
      </c>
      <c r="C88" s="335"/>
      <c r="D88" s="335"/>
      <c r="E88" s="335"/>
      <c r="F88" s="81">
        <f>ROUND(ROUND(ROUND(((1+1/12)*4)/12,4)*1%,4)*F50,4)</f>
        <v>0</v>
      </c>
      <c r="G88" s="31">
        <f>ROUND(G$33*F88,2)</f>
        <v>0</v>
      </c>
      <c r="H88" s="6"/>
    </row>
    <row r="89" spans="1:8" x14ac:dyDescent="0.2">
      <c r="A89" s="7" t="s">
        <v>35</v>
      </c>
      <c r="B89" s="334" t="s">
        <v>63</v>
      </c>
      <c r="C89" s="335"/>
      <c r="D89" s="335"/>
      <c r="E89" s="335"/>
      <c r="F89" s="81">
        <v>0</v>
      </c>
      <c r="G89" s="32">
        <f>ROUND(G$33*F89,2)</f>
        <v>0</v>
      </c>
      <c r="H89" s="6"/>
    </row>
    <row r="90" spans="1:8" x14ac:dyDescent="0.2">
      <c r="A90" s="388" t="s">
        <v>84</v>
      </c>
      <c r="B90" s="389"/>
      <c r="C90" s="389"/>
      <c r="D90" s="389"/>
      <c r="E90" s="389"/>
      <c r="F90" s="232">
        <f>SUM(F86:F89)</f>
        <v>0</v>
      </c>
      <c r="G90" s="233">
        <f>SUM(G86:G89)</f>
        <v>0</v>
      </c>
      <c r="H90" s="6">
        <f>ROUND(G33*F90,2)</f>
        <v>0</v>
      </c>
    </row>
    <row r="91" spans="1:8" s="29" customFormat="1" x14ac:dyDescent="0.2">
      <c r="A91" s="434" t="s">
        <v>177</v>
      </c>
      <c r="B91" s="435"/>
      <c r="C91" s="435"/>
      <c r="D91" s="435"/>
      <c r="E91" s="435"/>
      <c r="F91" s="435"/>
      <c r="G91" s="436"/>
      <c r="H91" s="6"/>
    </row>
    <row r="92" spans="1:8" x14ac:dyDescent="0.2">
      <c r="A92" s="13" t="s">
        <v>32</v>
      </c>
      <c r="B92" s="429" t="s">
        <v>85</v>
      </c>
      <c r="C92" s="430"/>
      <c r="D92" s="430"/>
      <c r="E92" s="430"/>
      <c r="F92" s="14">
        <f>ROUND((1/220)*15.22,4)*0</f>
        <v>0</v>
      </c>
      <c r="G92" s="30">
        <f>ROUND(G$33*F92,2)</f>
        <v>0</v>
      </c>
      <c r="H92" s="6"/>
    </row>
    <row r="93" spans="1:8" x14ac:dyDescent="0.2">
      <c r="A93" s="13" t="s">
        <v>33</v>
      </c>
      <c r="B93" s="439" t="s">
        <v>193</v>
      </c>
      <c r="C93" s="440"/>
      <c r="D93" s="440"/>
      <c r="E93" s="441"/>
      <c r="F93" s="125">
        <f>ROUND(F92*F50,4)</f>
        <v>0</v>
      </c>
      <c r="G93" s="30">
        <f>ROUND(G$33*F93,2)</f>
        <v>0</v>
      </c>
      <c r="H93" s="6"/>
    </row>
    <row r="94" spans="1:8" x14ac:dyDescent="0.2">
      <c r="A94" s="388" t="s">
        <v>86</v>
      </c>
      <c r="B94" s="389"/>
      <c r="C94" s="389"/>
      <c r="D94" s="389"/>
      <c r="E94" s="389"/>
      <c r="F94" s="232">
        <f>SUM(F92:F93)</f>
        <v>0</v>
      </c>
      <c r="G94" s="233">
        <f>SUM(G92:G93)</f>
        <v>0</v>
      </c>
      <c r="H94" s="6">
        <f>ROUND(G33*F94,2)</f>
        <v>0</v>
      </c>
    </row>
    <row r="95" spans="1:8" s="76" customFormat="1" x14ac:dyDescent="0.2">
      <c r="A95" s="391" t="s">
        <v>130</v>
      </c>
      <c r="B95" s="392"/>
      <c r="C95" s="392"/>
      <c r="D95" s="392"/>
      <c r="E95" s="392"/>
      <c r="F95" s="392"/>
      <c r="G95" s="393"/>
      <c r="H95" s="66"/>
    </row>
    <row r="96" spans="1:8" s="62" customFormat="1" x14ac:dyDescent="0.2">
      <c r="A96" s="72" t="s">
        <v>32</v>
      </c>
      <c r="B96" s="394" t="s">
        <v>131</v>
      </c>
      <c r="C96" s="395"/>
      <c r="D96" s="395"/>
      <c r="E96" s="395"/>
      <c r="F96" s="14">
        <f>((((8*13)/12)/220)+((((8*13)/12)/220)*100%))*0</f>
        <v>0</v>
      </c>
      <c r="G96" s="30">
        <f>ROUND(G$33*F96,2)</f>
        <v>0</v>
      </c>
      <c r="H96" s="66"/>
    </row>
    <row r="97" spans="1:8" s="62" customFormat="1" x14ac:dyDescent="0.2">
      <c r="A97" s="13" t="s">
        <v>33</v>
      </c>
      <c r="B97" s="439" t="s">
        <v>195</v>
      </c>
      <c r="C97" s="440"/>
      <c r="D97" s="440"/>
      <c r="E97" s="441"/>
      <c r="F97" s="125">
        <f>F96*F49</f>
        <v>0</v>
      </c>
      <c r="G97" s="30">
        <f>ROUND(G$33*F97,2)</f>
        <v>0</v>
      </c>
      <c r="H97" s="66"/>
    </row>
    <row r="98" spans="1:8" s="62" customFormat="1" x14ac:dyDescent="0.2">
      <c r="A98" s="433" t="s">
        <v>132</v>
      </c>
      <c r="B98" s="407"/>
      <c r="C98" s="407"/>
      <c r="D98" s="407"/>
      <c r="E98" s="407"/>
      <c r="F98" s="127">
        <f>SUM(F96:F96)</f>
        <v>0</v>
      </c>
      <c r="G98" s="128">
        <f>SUM(G96:G97)</f>
        <v>0</v>
      </c>
      <c r="H98" s="66">
        <f>ROUND(G43*F98,2)</f>
        <v>0</v>
      </c>
    </row>
    <row r="99" spans="1:8" x14ac:dyDescent="0.2">
      <c r="A99" s="372" t="s">
        <v>87</v>
      </c>
      <c r="B99" s="373"/>
      <c r="C99" s="373"/>
      <c r="D99" s="373"/>
      <c r="E99" s="373"/>
      <c r="F99" s="374"/>
      <c r="G99" s="375"/>
      <c r="H99" s="6"/>
    </row>
    <row r="100" spans="1:8" x14ac:dyDescent="0.2">
      <c r="A100" s="21" t="s">
        <v>88</v>
      </c>
      <c r="B100" s="417" t="s">
        <v>135</v>
      </c>
      <c r="C100" s="418"/>
      <c r="D100" s="418"/>
      <c r="E100" s="418"/>
      <c r="F100" s="22">
        <f>F84</f>
        <v>0</v>
      </c>
      <c r="G100" s="23">
        <f>G84</f>
        <v>0</v>
      </c>
      <c r="H100" s="6"/>
    </row>
    <row r="101" spans="1:8" x14ac:dyDescent="0.2">
      <c r="A101" s="24" t="s">
        <v>89</v>
      </c>
      <c r="B101" s="419" t="s">
        <v>90</v>
      </c>
      <c r="C101" s="420"/>
      <c r="D101" s="420"/>
      <c r="E101" s="420"/>
      <c r="F101" s="25">
        <f>F90</f>
        <v>0</v>
      </c>
      <c r="G101" s="26">
        <f>G90</f>
        <v>0</v>
      </c>
      <c r="H101" s="6"/>
    </row>
    <row r="102" spans="1:8" x14ac:dyDescent="0.2">
      <c r="A102" s="24" t="s">
        <v>91</v>
      </c>
      <c r="B102" s="419" t="s">
        <v>92</v>
      </c>
      <c r="C102" s="420"/>
      <c r="D102" s="420"/>
      <c r="E102" s="420"/>
      <c r="F102" s="25">
        <f>F94</f>
        <v>0</v>
      </c>
      <c r="G102" s="26">
        <f>G94</f>
        <v>0</v>
      </c>
      <c r="H102" s="6"/>
    </row>
    <row r="103" spans="1:8" x14ac:dyDescent="0.2">
      <c r="A103" s="24" t="s">
        <v>137</v>
      </c>
      <c r="B103" s="444" t="s">
        <v>136</v>
      </c>
      <c r="C103" s="445"/>
      <c r="D103" s="445"/>
      <c r="E103" s="445"/>
      <c r="F103" s="25">
        <f>F98</f>
        <v>0</v>
      </c>
      <c r="G103" s="26">
        <f>G98</f>
        <v>0</v>
      </c>
      <c r="H103" s="6"/>
    </row>
    <row r="104" spans="1:8" x14ac:dyDescent="0.2">
      <c r="A104" s="411" t="s">
        <v>93</v>
      </c>
      <c r="B104" s="412"/>
      <c r="C104" s="412"/>
      <c r="D104" s="412"/>
      <c r="E104" s="412"/>
      <c r="F104" s="389"/>
      <c r="G104" s="224">
        <f>SUM(G100:G103)</f>
        <v>0</v>
      </c>
      <c r="H104" s="6"/>
    </row>
    <row r="105" spans="1:8" x14ac:dyDescent="0.2">
      <c r="A105" s="372" t="s">
        <v>94</v>
      </c>
      <c r="B105" s="373"/>
      <c r="C105" s="373"/>
      <c r="D105" s="373"/>
      <c r="E105" s="373"/>
      <c r="F105" s="374"/>
      <c r="G105" s="375"/>
      <c r="H105" s="6"/>
    </row>
    <row r="106" spans="1:8" x14ac:dyDescent="0.2">
      <c r="A106" s="13" t="s">
        <v>32</v>
      </c>
      <c r="B106" s="216" t="s">
        <v>258</v>
      </c>
      <c r="C106" s="85"/>
      <c r="D106" s="85"/>
      <c r="E106" s="16">
        <f>'Insumos Diversos'!I23</f>
        <v>0</v>
      </c>
      <c r="F106" s="35">
        <v>1</v>
      </c>
      <c r="G106" s="4">
        <f>ROUND(SUM(C106:E106),2)*F106</f>
        <v>0</v>
      </c>
      <c r="H106" s="6"/>
    </row>
    <row r="107" spans="1:8" s="62" customFormat="1" x14ac:dyDescent="0.2">
      <c r="A107" s="67" t="s">
        <v>33</v>
      </c>
      <c r="B107" s="215" t="s">
        <v>291</v>
      </c>
      <c r="C107" s="74"/>
      <c r="D107" s="74"/>
      <c r="E107" s="75">
        <f>'Insumos Diversos'!I33</f>
        <v>0</v>
      </c>
      <c r="F107" s="77">
        <v>1</v>
      </c>
      <c r="G107" s="4">
        <f>ROUND((E107*F107),2)</f>
        <v>0</v>
      </c>
      <c r="H107" s="66"/>
    </row>
    <row r="108" spans="1:8" s="62" customFormat="1" x14ac:dyDescent="0.2">
      <c r="A108" s="67" t="s">
        <v>34</v>
      </c>
      <c r="B108" s="215" t="s">
        <v>292</v>
      </c>
      <c r="C108" s="74"/>
      <c r="D108" s="74"/>
      <c r="E108" s="75">
        <v>0</v>
      </c>
      <c r="F108" s="77">
        <v>1</v>
      </c>
      <c r="G108" s="4">
        <f>ROUND((E108*F108),2)</f>
        <v>0</v>
      </c>
      <c r="H108" s="66"/>
    </row>
    <row r="109" spans="1:8" s="62" customFormat="1" x14ac:dyDescent="0.2">
      <c r="A109" s="67" t="s">
        <v>35</v>
      </c>
      <c r="B109" s="215" t="s">
        <v>241</v>
      </c>
      <c r="C109" s="74"/>
      <c r="D109" s="74"/>
      <c r="E109" s="75">
        <f>'Insumos Diversos'!I54</f>
        <v>0</v>
      </c>
      <c r="F109" s="78">
        <v>1</v>
      </c>
      <c r="G109" s="4">
        <f t="shared" ref="G109:G111" si="4">ROUND((E109*F109),2)</f>
        <v>0</v>
      </c>
      <c r="H109" s="66"/>
    </row>
    <row r="110" spans="1:8" s="62" customFormat="1" x14ac:dyDescent="0.2">
      <c r="A110" s="67" t="s">
        <v>36</v>
      </c>
      <c r="B110" s="215" t="s">
        <v>293</v>
      </c>
      <c r="C110" s="74"/>
      <c r="D110" s="74"/>
      <c r="E110" s="75">
        <f>'Insumos Diversos'!I63</f>
        <v>0</v>
      </c>
      <c r="F110" s="78">
        <v>1</v>
      </c>
      <c r="G110" s="4">
        <f t="shared" si="4"/>
        <v>0</v>
      </c>
      <c r="H110" s="66"/>
    </row>
    <row r="111" spans="1:8" s="62" customFormat="1" x14ac:dyDescent="0.2">
      <c r="A111" s="67" t="s">
        <v>38</v>
      </c>
      <c r="B111" s="215" t="s">
        <v>133</v>
      </c>
      <c r="C111" s="74"/>
      <c r="D111" s="74"/>
      <c r="E111" s="75">
        <v>0</v>
      </c>
      <c r="F111" s="78">
        <v>1</v>
      </c>
      <c r="G111" s="4">
        <f t="shared" si="4"/>
        <v>0</v>
      </c>
      <c r="H111" s="66"/>
    </row>
    <row r="112" spans="1:8" s="62" customFormat="1" x14ac:dyDescent="0.2">
      <c r="A112" s="67" t="s">
        <v>52</v>
      </c>
      <c r="B112" s="215" t="s">
        <v>133</v>
      </c>
      <c r="C112" s="74"/>
      <c r="D112" s="74"/>
      <c r="E112" s="75">
        <v>0</v>
      </c>
      <c r="F112" s="78">
        <v>1</v>
      </c>
      <c r="G112" s="4">
        <f>ROUND((E112*F112)/12,2)</f>
        <v>0</v>
      </c>
      <c r="H112" s="66"/>
    </row>
    <row r="113" spans="1:8" s="62" customFormat="1" x14ac:dyDescent="0.2">
      <c r="A113" s="405" t="s">
        <v>95</v>
      </c>
      <c r="B113" s="406"/>
      <c r="C113" s="406"/>
      <c r="D113" s="406"/>
      <c r="E113" s="406"/>
      <c r="F113" s="407"/>
      <c r="G113" s="224">
        <f>SUM(G106:G112)</f>
        <v>0</v>
      </c>
      <c r="H113" s="66"/>
    </row>
    <row r="114" spans="1:8" x14ac:dyDescent="0.2">
      <c r="A114" s="372" t="s">
        <v>96</v>
      </c>
      <c r="B114" s="373"/>
      <c r="C114" s="373"/>
      <c r="D114" s="373"/>
      <c r="E114" s="373"/>
      <c r="F114" s="374"/>
      <c r="G114" s="375"/>
      <c r="H114" s="6"/>
    </row>
    <row r="115" spans="1:8" s="29" customFormat="1" x14ac:dyDescent="0.2">
      <c r="A115" s="221">
        <v>3</v>
      </c>
      <c r="B115" s="27" t="s">
        <v>97</v>
      </c>
      <c r="C115" s="27"/>
      <c r="D115" s="27"/>
      <c r="E115" s="27"/>
      <c r="F115" s="27"/>
      <c r="G115" s="28"/>
      <c r="H115" s="6"/>
    </row>
    <row r="116" spans="1:8" x14ac:dyDescent="0.2">
      <c r="A116" s="13" t="s">
        <v>32</v>
      </c>
      <c r="B116" s="429" t="s">
        <v>98</v>
      </c>
      <c r="C116" s="430"/>
      <c r="D116" s="430"/>
      <c r="E116" s="430"/>
      <c r="F116" s="80">
        <v>0</v>
      </c>
      <c r="G116" s="15">
        <f>ROUND(G131*F116,2)</f>
        <v>0</v>
      </c>
      <c r="H116" s="6"/>
    </row>
    <row r="117" spans="1:8" x14ac:dyDescent="0.2">
      <c r="A117" s="7" t="s">
        <v>33</v>
      </c>
      <c r="B117" s="334" t="s">
        <v>99</v>
      </c>
      <c r="C117" s="335"/>
      <c r="D117" s="335"/>
      <c r="E117" s="335"/>
      <c r="F117" s="81">
        <v>0</v>
      </c>
      <c r="G117" s="9">
        <f>ROUND(((G131+G116)*F117),2)</f>
        <v>0</v>
      </c>
      <c r="H117" s="6"/>
    </row>
    <row r="118" spans="1:8" x14ac:dyDescent="0.2">
      <c r="A118" s="7" t="s">
        <v>34</v>
      </c>
      <c r="B118" s="442" t="s">
        <v>100</v>
      </c>
      <c r="C118" s="443"/>
      <c r="D118" s="443"/>
      <c r="E118" s="443"/>
      <c r="F118" s="81"/>
      <c r="G118" s="9"/>
      <c r="H118" s="6"/>
    </row>
    <row r="119" spans="1:8" x14ac:dyDescent="0.2">
      <c r="A119" s="7" t="s">
        <v>101</v>
      </c>
      <c r="B119" s="334" t="s">
        <v>102</v>
      </c>
      <c r="C119" s="335"/>
      <c r="D119" s="335"/>
      <c r="E119" s="335"/>
      <c r="F119" s="8">
        <v>0</v>
      </c>
      <c r="G119" s="9">
        <f ca="1">ROUND(G$135*F119,2)</f>
        <v>0</v>
      </c>
      <c r="H119" s="6"/>
    </row>
    <row r="120" spans="1:8" s="3" customFormat="1" x14ac:dyDescent="0.2">
      <c r="A120" s="7" t="s">
        <v>103</v>
      </c>
      <c r="B120" s="334" t="s">
        <v>104</v>
      </c>
      <c r="C120" s="335"/>
      <c r="D120" s="335"/>
      <c r="E120" s="335"/>
      <c r="F120" s="8">
        <v>0</v>
      </c>
      <c r="G120" s="9">
        <f ca="1">ROUND(G$135*F120,2)</f>
        <v>0</v>
      </c>
      <c r="H120" s="6"/>
    </row>
    <row r="121" spans="1:8" x14ac:dyDescent="0.2">
      <c r="A121" s="7" t="s">
        <v>105</v>
      </c>
      <c r="B121" s="334" t="s">
        <v>12</v>
      </c>
      <c r="C121" s="335"/>
      <c r="D121" s="335"/>
      <c r="E121" s="335"/>
      <c r="F121" s="8">
        <v>0</v>
      </c>
      <c r="G121" s="9">
        <f ca="1">ROUND(G$135*F121,2)</f>
        <v>0</v>
      </c>
      <c r="H121" s="6"/>
    </row>
    <row r="122" spans="1:8" x14ac:dyDescent="0.2">
      <c r="A122" s="7" t="s">
        <v>261</v>
      </c>
      <c r="B122" s="334" t="s">
        <v>133</v>
      </c>
      <c r="C122" s="335"/>
      <c r="D122" s="335"/>
      <c r="E122" s="335"/>
      <c r="F122" s="8">
        <v>0</v>
      </c>
      <c r="G122" s="9">
        <f ca="1">ROUND(G$135*F122,2)</f>
        <v>0</v>
      </c>
      <c r="H122" s="6"/>
    </row>
    <row r="123" spans="1:8" x14ac:dyDescent="0.2">
      <c r="A123" s="7"/>
      <c r="B123" s="455" t="s">
        <v>106</v>
      </c>
      <c r="C123" s="456"/>
      <c r="D123" s="456"/>
      <c r="E123" s="456"/>
      <c r="F123" s="36">
        <f>SUM(F119:F121)</f>
        <v>0</v>
      </c>
      <c r="G123" s="37">
        <f ca="1">SUM(G119:G122)</f>
        <v>0</v>
      </c>
      <c r="H123" s="6">
        <f ca="1">ROUND(G135*F123,2)</f>
        <v>0</v>
      </c>
    </row>
    <row r="124" spans="1:8" x14ac:dyDescent="0.2">
      <c r="A124" s="411" t="s">
        <v>107</v>
      </c>
      <c r="B124" s="412"/>
      <c r="C124" s="412"/>
      <c r="D124" s="412"/>
      <c r="E124" s="412"/>
      <c r="F124" s="33">
        <f>SUM(F116,F117,F123)</f>
        <v>0</v>
      </c>
      <c r="G124" s="34">
        <f ca="1">SUM(G116:G122)</f>
        <v>0</v>
      </c>
      <c r="H124" s="6"/>
    </row>
    <row r="125" spans="1:8" x14ac:dyDescent="0.2">
      <c r="A125" s="372" t="s">
        <v>108</v>
      </c>
      <c r="B125" s="373"/>
      <c r="C125" s="373"/>
      <c r="D125" s="373"/>
      <c r="E125" s="373"/>
      <c r="F125" s="374"/>
      <c r="G125" s="375"/>
      <c r="H125" s="6"/>
    </row>
    <row r="126" spans="1:8" x14ac:dyDescent="0.2">
      <c r="A126" s="21" t="s">
        <v>32</v>
      </c>
      <c r="B126" s="417" t="s">
        <v>109</v>
      </c>
      <c r="C126" s="418"/>
      <c r="D126" s="418"/>
      <c r="E126" s="418"/>
      <c r="F126" s="457"/>
      <c r="G126" s="23">
        <f>G33</f>
        <v>0</v>
      </c>
      <c r="H126" s="6"/>
    </row>
    <row r="127" spans="1:8" x14ac:dyDescent="0.2">
      <c r="A127" s="24" t="s">
        <v>33</v>
      </c>
      <c r="B127" s="419" t="s">
        <v>110</v>
      </c>
      <c r="C127" s="420"/>
      <c r="D127" s="420"/>
      <c r="E127" s="420"/>
      <c r="F127" s="421"/>
      <c r="G127" s="26">
        <f>G66</f>
        <v>0</v>
      </c>
      <c r="H127" s="6"/>
    </row>
    <row r="128" spans="1:8" x14ac:dyDescent="0.2">
      <c r="A128" s="24" t="s">
        <v>34</v>
      </c>
      <c r="B128" s="419" t="s">
        <v>111</v>
      </c>
      <c r="C128" s="420"/>
      <c r="D128" s="420"/>
      <c r="E128" s="420"/>
      <c r="F128" s="421"/>
      <c r="G128" s="26">
        <f>G75</f>
        <v>0</v>
      </c>
      <c r="H128" s="6"/>
    </row>
    <row r="129" spans="1:8" x14ac:dyDescent="0.2">
      <c r="A129" s="24" t="s">
        <v>35</v>
      </c>
      <c r="B129" s="419" t="s">
        <v>112</v>
      </c>
      <c r="C129" s="420"/>
      <c r="D129" s="420"/>
      <c r="E129" s="420"/>
      <c r="F129" s="421"/>
      <c r="G129" s="26">
        <f>G104</f>
        <v>0</v>
      </c>
      <c r="H129" s="6"/>
    </row>
    <row r="130" spans="1:8" x14ac:dyDescent="0.2">
      <c r="A130" s="24" t="s">
        <v>36</v>
      </c>
      <c r="B130" s="419" t="s">
        <v>113</v>
      </c>
      <c r="C130" s="420"/>
      <c r="D130" s="420"/>
      <c r="E130" s="420"/>
      <c r="F130" s="421"/>
      <c r="G130" s="26">
        <f>G113</f>
        <v>0</v>
      </c>
      <c r="H130" s="6"/>
    </row>
    <row r="131" spans="1:8" x14ac:dyDescent="0.2">
      <c r="A131" s="24"/>
      <c r="B131" s="448" t="s">
        <v>114</v>
      </c>
      <c r="C131" s="449"/>
      <c r="D131" s="449"/>
      <c r="E131" s="449"/>
      <c r="F131" s="450"/>
      <c r="G131" s="26">
        <f>SUM(G126:G130)</f>
        <v>0</v>
      </c>
      <c r="H131" s="6"/>
    </row>
    <row r="132" spans="1:8" x14ac:dyDescent="0.2">
      <c r="A132" s="24" t="s">
        <v>38</v>
      </c>
      <c r="B132" s="444" t="s">
        <v>115</v>
      </c>
      <c r="C132" s="445"/>
      <c r="D132" s="445"/>
      <c r="E132" s="445"/>
      <c r="F132" s="451"/>
      <c r="G132" s="26">
        <f ca="1">G124</f>
        <v>0</v>
      </c>
      <c r="H132" s="6"/>
    </row>
    <row r="133" spans="1:8" x14ac:dyDescent="0.2">
      <c r="A133" s="411" t="s">
        <v>116</v>
      </c>
      <c r="B133" s="412"/>
      <c r="C133" s="412"/>
      <c r="D133" s="412"/>
      <c r="E133" s="412"/>
      <c r="F133" s="389"/>
      <c r="G133" s="224">
        <f ca="1">SUM(G131:G132)</f>
        <v>0</v>
      </c>
      <c r="H133" s="6">
        <f ca="1">SUM(G126:G132)-G131</f>
        <v>0</v>
      </c>
    </row>
    <row r="134" spans="1:8" x14ac:dyDescent="0.2">
      <c r="A134" s="452" t="s">
        <v>14</v>
      </c>
      <c r="B134" s="453"/>
      <c r="C134" s="453"/>
      <c r="D134" s="453"/>
      <c r="E134" s="453"/>
      <c r="F134" s="453"/>
      <c r="G134" s="454"/>
      <c r="H134" s="6"/>
    </row>
    <row r="135" spans="1:8" x14ac:dyDescent="0.2">
      <c r="A135" s="38"/>
      <c r="B135" s="39" t="s">
        <v>117</v>
      </c>
      <c r="C135" s="39"/>
      <c r="D135" s="39"/>
      <c r="E135" s="39"/>
      <c r="F135" s="40"/>
      <c r="G135" s="41">
        <f ca="1">G133</f>
        <v>0</v>
      </c>
      <c r="H135" s="6"/>
    </row>
    <row r="136" spans="1:8" x14ac:dyDescent="0.2">
      <c r="A136" s="42"/>
      <c r="B136" s="43" t="s">
        <v>118</v>
      </c>
      <c r="C136" s="43"/>
      <c r="D136" s="43"/>
      <c r="E136" s="43"/>
      <c r="F136" s="44">
        <f>F21</f>
        <v>2</v>
      </c>
      <c r="G136" s="45">
        <f ca="1">G135*F136</f>
        <v>0</v>
      </c>
      <c r="H136" s="6"/>
    </row>
    <row r="137" spans="1:8" x14ac:dyDescent="0.2">
      <c r="A137" s="46"/>
      <c r="B137" s="47" t="s">
        <v>119</v>
      </c>
      <c r="C137" s="47"/>
      <c r="D137" s="47"/>
      <c r="E137" s="47"/>
      <c r="F137" s="48"/>
      <c r="G137" s="49">
        <f>F21*F22</f>
        <v>6</v>
      </c>
      <c r="H137" s="6"/>
    </row>
    <row r="138" spans="1:8" s="53" customFormat="1" x14ac:dyDescent="0.2">
      <c r="A138" s="50"/>
      <c r="B138" s="446" t="s">
        <v>4</v>
      </c>
      <c r="C138" s="446"/>
      <c r="D138" s="446"/>
      <c r="E138" s="446"/>
      <c r="F138" s="51">
        <f>F22</f>
        <v>3</v>
      </c>
      <c r="G138" s="52">
        <f ca="1">G136*F138</f>
        <v>0</v>
      </c>
      <c r="H138" s="6"/>
    </row>
    <row r="139" spans="1:8" s="53" customFormat="1" ht="13.5" thickBot="1" x14ac:dyDescent="0.25">
      <c r="A139" s="234"/>
      <c r="B139" s="447" t="s">
        <v>218</v>
      </c>
      <c r="C139" s="447"/>
      <c r="D139" s="447"/>
      <c r="E139" s="447"/>
      <c r="F139" s="54">
        <v>12</v>
      </c>
      <c r="G139" s="55">
        <f ca="1">G138*F139</f>
        <v>0</v>
      </c>
      <c r="H139" s="6"/>
    </row>
    <row r="140" spans="1:8" x14ac:dyDescent="0.2">
      <c r="F140" s="102"/>
    </row>
    <row r="147" spans="7:7" x14ac:dyDescent="0.2">
      <c r="G147" s="56"/>
    </row>
  </sheetData>
  <mergeCells count="140">
    <mergeCell ref="B138:E138"/>
    <mergeCell ref="B139:E139"/>
    <mergeCell ref="B129:F129"/>
    <mergeCell ref="B130:F130"/>
    <mergeCell ref="B131:F131"/>
    <mergeCell ref="B132:F132"/>
    <mergeCell ref="A133:F133"/>
    <mergeCell ref="A134:G134"/>
    <mergeCell ref="B123:E123"/>
    <mergeCell ref="A124:E124"/>
    <mergeCell ref="A125:G125"/>
    <mergeCell ref="B126:F126"/>
    <mergeCell ref="B127:F127"/>
    <mergeCell ref="B128:F128"/>
    <mergeCell ref="B116:E116"/>
    <mergeCell ref="B117:E117"/>
    <mergeCell ref="B118:E118"/>
    <mergeCell ref="B119:E119"/>
    <mergeCell ref="B120:E120"/>
    <mergeCell ref="B121:E121"/>
    <mergeCell ref="B102:E102"/>
    <mergeCell ref="B103:E103"/>
    <mergeCell ref="A104:F104"/>
    <mergeCell ref="A105:G105"/>
    <mergeCell ref="A113:F113"/>
    <mergeCell ref="A114:G114"/>
    <mergeCell ref="A95:G95"/>
    <mergeCell ref="B96:E96"/>
    <mergeCell ref="A98:E98"/>
    <mergeCell ref="A99:G99"/>
    <mergeCell ref="B100:E100"/>
    <mergeCell ref="B101:E101"/>
    <mergeCell ref="B88:E88"/>
    <mergeCell ref="B89:E89"/>
    <mergeCell ref="A90:E90"/>
    <mergeCell ref="A91:G91"/>
    <mergeCell ref="B92:E92"/>
    <mergeCell ref="A94:E94"/>
    <mergeCell ref="B93:E93"/>
    <mergeCell ref="B97:E97"/>
    <mergeCell ref="B82:E82"/>
    <mergeCell ref="B83:E83"/>
    <mergeCell ref="A84:E84"/>
    <mergeCell ref="A85:G85"/>
    <mergeCell ref="B86:E86"/>
    <mergeCell ref="B87:E87"/>
    <mergeCell ref="A76:G76"/>
    <mergeCell ref="A77:G77"/>
    <mergeCell ref="B78:E78"/>
    <mergeCell ref="B79:E79"/>
    <mergeCell ref="B80:E80"/>
    <mergeCell ref="B81:E81"/>
    <mergeCell ref="B70:E70"/>
    <mergeCell ref="B71:E71"/>
    <mergeCell ref="B72:E72"/>
    <mergeCell ref="B73:E73"/>
    <mergeCell ref="B74:E74"/>
    <mergeCell ref="A75:E75"/>
    <mergeCell ref="B63:E63"/>
    <mergeCell ref="B64:E64"/>
    <mergeCell ref="B65:F65"/>
    <mergeCell ref="A66:F66"/>
    <mergeCell ref="A67:G67"/>
    <mergeCell ref="B69:E69"/>
    <mergeCell ref="B57:D57"/>
    <mergeCell ref="B58:D58"/>
    <mergeCell ref="B59:D59"/>
    <mergeCell ref="B60:D60"/>
    <mergeCell ref="A61:F61"/>
    <mergeCell ref="A62:G62"/>
    <mergeCell ref="A51:G51"/>
    <mergeCell ref="B52:D52"/>
    <mergeCell ref="B53:D53"/>
    <mergeCell ref="B54:D54"/>
    <mergeCell ref="B55:D55"/>
    <mergeCell ref="B56:D56"/>
    <mergeCell ref="B45:E45"/>
    <mergeCell ref="B46:E46"/>
    <mergeCell ref="B47:E47"/>
    <mergeCell ref="B48:E48"/>
    <mergeCell ref="B49:E49"/>
    <mergeCell ref="A50:E50"/>
    <mergeCell ref="B38:E38"/>
    <mergeCell ref="A40:E40"/>
    <mergeCell ref="A41:G41"/>
    <mergeCell ref="B42:E42"/>
    <mergeCell ref="B43:E43"/>
    <mergeCell ref="B44:E44"/>
    <mergeCell ref="A34:G34"/>
    <mergeCell ref="A35:G35"/>
    <mergeCell ref="B36:E36"/>
    <mergeCell ref="B37:E37"/>
    <mergeCell ref="B26:E26"/>
    <mergeCell ref="B27:E27"/>
    <mergeCell ref="B28:E28"/>
    <mergeCell ref="B29:E29"/>
    <mergeCell ref="B31:E31"/>
    <mergeCell ref="B30:E30"/>
    <mergeCell ref="A25:G25"/>
    <mergeCell ref="A19:E19"/>
    <mergeCell ref="F19:G19"/>
    <mergeCell ref="A20:E20"/>
    <mergeCell ref="F20:G20"/>
    <mergeCell ref="A21:E21"/>
    <mergeCell ref="F21:G21"/>
    <mergeCell ref="B32:E32"/>
    <mergeCell ref="A33:F33"/>
    <mergeCell ref="F13:G13"/>
    <mergeCell ref="A14:G14"/>
    <mergeCell ref="A15:E15"/>
    <mergeCell ref="F15:G15"/>
    <mergeCell ref="A22:E22"/>
    <mergeCell ref="F22:G22"/>
    <mergeCell ref="A23:E23"/>
    <mergeCell ref="F23:G23"/>
    <mergeCell ref="A24:G24"/>
    <mergeCell ref="B122:E122"/>
    <mergeCell ref="A7:E7"/>
    <mergeCell ref="F7:G7"/>
    <mergeCell ref="A8:G9"/>
    <mergeCell ref="A10:E10"/>
    <mergeCell ref="F10:G10"/>
    <mergeCell ref="A11:E11"/>
    <mergeCell ref="F11:G11"/>
    <mergeCell ref="A1:G1"/>
    <mergeCell ref="A2:C2"/>
    <mergeCell ref="F2:G2"/>
    <mergeCell ref="A3:G4"/>
    <mergeCell ref="A5:G5"/>
    <mergeCell ref="A6:E6"/>
    <mergeCell ref="F6:G6"/>
    <mergeCell ref="A16:E16"/>
    <mergeCell ref="F16:G16"/>
    <mergeCell ref="A17:E17"/>
    <mergeCell ref="F17:G17"/>
    <mergeCell ref="A18:E18"/>
    <mergeCell ref="F18:G18"/>
    <mergeCell ref="A12:E12"/>
    <mergeCell ref="F12:G12"/>
    <mergeCell ref="A13:E13"/>
  </mergeCells>
  <printOptions horizontalCentered="1"/>
  <pageMargins left="0.78740157480314965" right="0.78740157480314965" top="0.59055118110236227" bottom="0.98425196850393704" header="0.11811023622047245" footer="0.31496062992125984"/>
  <pageSetup paperSize="9" scale="80" firstPageNumber="0" fitToHeight="2" orientation="portrait" r:id="rId1"/>
  <headerFooter alignWithMargins="0">
    <oddHeader>&amp;R&amp;9Planilha MODELO</oddHeader>
    <oddFooter>&amp;LPlanilha de Postos&amp;C&amp;9&amp;A - Pag. &amp;P</oddFooter>
  </headerFooter>
  <rowBreaks count="1" manualBreakCount="1">
    <brk id="66"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7"/>
  <sheetViews>
    <sheetView view="pageBreakPreview" topLeftCell="A36" zoomScaleNormal="100" zoomScaleSheetLayoutView="100" workbookViewId="0">
      <selection activeCell="F54" sqref="F54"/>
    </sheetView>
  </sheetViews>
  <sheetFormatPr defaultColWidth="9.140625" defaultRowHeight="12.75" x14ac:dyDescent="0.2"/>
  <cols>
    <col min="1" max="1" width="4.7109375" style="1" customWidth="1"/>
    <col min="2" max="2" width="19.7109375" style="1" customWidth="1"/>
    <col min="3" max="4" width="11.7109375" style="1" customWidth="1"/>
    <col min="5" max="5" width="12.28515625" style="1" customWidth="1"/>
    <col min="6" max="7" width="13.7109375" style="1" customWidth="1"/>
    <col min="8" max="16381" width="9.140625" style="1"/>
    <col min="16382" max="16384" width="17" style="1" customWidth="1"/>
  </cols>
  <sheetData>
    <row r="1" spans="1:8" ht="30" customHeight="1" thickBot="1" x14ac:dyDescent="0.25">
      <c r="A1" s="352" t="s">
        <v>18</v>
      </c>
      <c r="B1" s="352"/>
      <c r="C1" s="352"/>
      <c r="D1" s="352"/>
      <c r="E1" s="352"/>
      <c r="F1" s="352"/>
      <c r="G1" s="352"/>
    </row>
    <row r="2" spans="1:8" ht="18.75" customHeight="1" x14ac:dyDescent="0.2">
      <c r="A2" s="353" t="s">
        <v>214</v>
      </c>
      <c r="B2" s="354"/>
      <c r="C2" s="354"/>
      <c r="D2" s="2"/>
      <c r="E2" s="2"/>
      <c r="F2" s="355"/>
      <c r="G2" s="356"/>
    </row>
    <row r="3" spans="1:8" ht="18" customHeight="1" x14ac:dyDescent="0.2">
      <c r="A3" s="357" t="s">
        <v>219</v>
      </c>
      <c r="B3" s="358"/>
      <c r="C3" s="358"/>
      <c r="D3" s="358"/>
      <c r="E3" s="358"/>
      <c r="F3" s="358"/>
      <c r="G3" s="359"/>
    </row>
    <row r="4" spans="1:8" ht="18" customHeight="1" thickBot="1" x14ac:dyDescent="0.25">
      <c r="A4" s="360"/>
      <c r="B4" s="361"/>
      <c r="C4" s="361"/>
      <c r="D4" s="361"/>
      <c r="E4" s="361"/>
      <c r="F4" s="361"/>
      <c r="G4" s="362"/>
    </row>
    <row r="5" spans="1:8" ht="14.1" customHeight="1" x14ac:dyDescent="0.2">
      <c r="A5" s="363" t="s">
        <v>5</v>
      </c>
      <c r="B5" s="364"/>
      <c r="C5" s="364"/>
      <c r="D5" s="364"/>
      <c r="E5" s="364"/>
      <c r="F5" s="365"/>
      <c r="G5" s="366"/>
    </row>
    <row r="6" spans="1:8" x14ac:dyDescent="0.2">
      <c r="A6" s="336" t="s">
        <v>20</v>
      </c>
      <c r="B6" s="337"/>
      <c r="C6" s="337"/>
      <c r="D6" s="337"/>
      <c r="E6" s="338"/>
      <c r="F6" s="367"/>
      <c r="G6" s="340"/>
    </row>
    <row r="7" spans="1:8" ht="14.1" customHeight="1" x14ac:dyDescent="0.2">
      <c r="A7" s="336" t="s">
        <v>11</v>
      </c>
      <c r="B7" s="337"/>
      <c r="C7" s="337"/>
      <c r="D7" s="337"/>
      <c r="E7" s="338"/>
      <c r="F7" s="339" t="s">
        <v>277</v>
      </c>
      <c r="G7" s="340"/>
    </row>
    <row r="8" spans="1:8" ht="19.5" customHeight="1" x14ac:dyDescent="0.2">
      <c r="A8" s="341" t="s">
        <v>300</v>
      </c>
      <c r="B8" s="342"/>
      <c r="C8" s="342"/>
      <c r="D8" s="342"/>
      <c r="E8" s="342"/>
      <c r="F8" s="342"/>
      <c r="G8" s="343"/>
    </row>
    <row r="9" spans="1:8" ht="19.5" customHeight="1" x14ac:dyDescent="0.2">
      <c r="A9" s="344"/>
      <c r="B9" s="345"/>
      <c r="C9" s="345"/>
      <c r="D9" s="345"/>
      <c r="E9" s="345"/>
      <c r="F9" s="345"/>
      <c r="G9" s="346"/>
    </row>
    <row r="10" spans="1:8" ht="14.1" customHeight="1" x14ac:dyDescent="0.2">
      <c r="A10" s="347" t="s">
        <v>21</v>
      </c>
      <c r="B10" s="348"/>
      <c r="C10" s="348"/>
      <c r="D10" s="348"/>
      <c r="E10" s="349"/>
      <c r="F10" s="350">
        <v>2024</v>
      </c>
      <c r="G10" s="351"/>
    </row>
    <row r="11" spans="1:8" ht="14.1" customHeight="1" x14ac:dyDescent="0.2">
      <c r="A11" s="347" t="s">
        <v>22</v>
      </c>
      <c r="B11" s="348"/>
      <c r="C11" s="348"/>
      <c r="D11" s="348"/>
      <c r="E11" s="349"/>
      <c r="F11" s="350" t="s">
        <v>154</v>
      </c>
      <c r="G11" s="351"/>
    </row>
    <row r="12" spans="1:8" ht="14.1" customHeight="1" x14ac:dyDescent="0.2">
      <c r="A12" s="347" t="s">
        <v>23</v>
      </c>
      <c r="B12" s="348"/>
      <c r="C12" s="348"/>
      <c r="D12" s="348"/>
      <c r="E12" s="349"/>
      <c r="F12" s="350" t="s">
        <v>24</v>
      </c>
      <c r="G12" s="351"/>
    </row>
    <row r="13" spans="1:8" ht="14.1" customHeight="1" x14ac:dyDescent="0.2">
      <c r="A13" s="347" t="s">
        <v>10</v>
      </c>
      <c r="B13" s="348"/>
      <c r="C13" s="348"/>
      <c r="D13" s="348"/>
      <c r="E13" s="349"/>
      <c r="F13" s="350" t="s">
        <v>9</v>
      </c>
      <c r="G13" s="351"/>
    </row>
    <row r="14" spans="1:8" ht="14.1" customHeight="1" x14ac:dyDescent="0.2">
      <c r="A14" s="372" t="s">
        <v>6</v>
      </c>
      <c r="B14" s="373"/>
      <c r="C14" s="373"/>
      <c r="D14" s="373"/>
      <c r="E14" s="373"/>
      <c r="F14" s="374"/>
      <c r="G14" s="375"/>
    </row>
    <row r="15" spans="1:8" ht="14.1" customHeight="1" x14ac:dyDescent="0.2">
      <c r="A15" s="347" t="s">
        <v>7</v>
      </c>
      <c r="B15" s="348"/>
      <c r="C15" s="348"/>
      <c r="D15" s="348"/>
      <c r="E15" s="349"/>
      <c r="F15" s="376">
        <v>0</v>
      </c>
      <c r="G15" s="377"/>
    </row>
    <row r="16" spans="1:8" ht="14.1" customHeight="1" x14ac:dyDescent="0.2">
      <c r="A16" s="347" t="s">
        <v>0</v>
      </c>
      <c r="B16" s="348"/>
      <c r="C16" s="348"/>
      <c r="D16" s="348"/>
      <c r="E16" s="349"/>
      <c r="F16" s="368" t="s">
        <v>275</v>
      </c>
      <c r="G16" s="369"/>
      <c r="H16" s="3"/>
    </row>
    <row r="17" spans="1:8" ht="14.1" customHeight="1" x14ac:dyDescent="0.2">
      <c r="A17" s="347" t="s">
        <v>25</v>
      </c>
      <c r="B17" s="348"/>
      <c r="C17" s="348"/>
      <c r="D17" s="348"/>
      <c r="E17" s="349"/>
      <c r="F17" s="368" t="s">
        <v>156</v>
      </c>
      <c r="G17" s="369"/>
      <c r="H17" s="3"/>
    </row>
    <row r="18" spans="1:8" ht="14.1" customHeight="1" x14ac:dyDescent="0.2">
      <c r="A18" s="347" t="s">
        <v>1</v>
      </c>
      <c r="B18" s="348"/>
      <c r="C18" s="348"/>
      <c r="D18" s="348"/>
      <c r="E18" s="349"/>
      <c r="F18" s="370">
        <v>0</v>
      </c>
      <c r="G18" s="371"/>
    </row>
    <row r="19" spans="1:8" ht="14.1" customHeight="1" x14ac:dyDescent="0.2">
      <c r="A19" s="336" t="s">
        <v>8</v>
      </c>
      <c r="B19" s="337"/>
      <c r="C19" s="337"/>
      <c r="D19" s="337"/>
      <c r="E19" s="338"/>
      <c r="F19" s="383">
        <v>45292</v>
      </c>
      <c r="G19" s="384"/>
    </row>
    <row r="20" spans="1:8" ht="14.1" customHeight="1" x14ac:dyDescent="0.2">
      <c r="A20" s="347" t="s">
        <v>26</v>
      </c>
      <c r="B20" s="348"/>
      <c r="C20" s="348"/>
      <c r="D20" s="348"/>
      <c r="E20" s="349"/>
      <c r="F20" s="385" t="s">
        <v>213</v>
      </c>
      <c r="G20" s="386"/>
    </row>
    <row r="21" spans="1:8" ht="14.1" customHeight="1" x14ac:dyDescent="0.2">
      <c r="A21" s="336" t="s">
        <v>27</v>
      </c>
      <c r="B21" s="337"/>
      <c r="C21" s="337"/>
      <c r="D21" s="337"/>
      <c r="E21" s="338"/>
      <c r="F21" s="378">
        <v>2</v>
      </c>
      <c r="G21" s="379"/>
    </row>
    <row r="22" spans="1:8" ht="14.1" customHeight="1" x14ac:dyDescent="0.2">
      <c r="A22" s="336" t="s">
        <v>28</v>
      </c>
      <c r="B22" s="337"/>
      <c r="C22" s="337"/>
      <c r="D22" s="337"/>
      <c r="E22" s="338"/>
      <c r="F22" s="378">
        <v>1</v>
      </c>
      <c r="G22" s="379"/>
    </row>
    <row r="23" spans="1:8" ht="12.75" customHeight="1" x14ac:dyDescent="0.2">
      <c r="A23" s="336" t="s">
        <v>29</v>
      </c>
      <c r="B23" s="337"/>
      <c r="C23" s="337"/>
      <c r="D23" s="337"/>
      <c r="E23" s="338"/>
      <c r="F23" s="380" t="s">
        <v>157</v>
      </c>
      <c r="G23" s="381"/>
    </row>
    <row r="24" spans="1:8" ht="12.75" customHeight="1" x14ac:dyDescent="0.2">
      <c r="A24" s="382" t="s">
        <v>274</v>
      </c>
      <c r="B24" s="367"/>
      <c r="C24" s="367"/>
      <c r="D24" s="367"/>
      <c r="E24" s="367"/>
      <c r="F24" s="367"/>
      <c r="G24" s="340"/>
    </row>
    <row r="25" spans="1:8" x14ac:dyDescent="0.2">
      <c r="A25" s="372" t="s">
        <v>2</v>
      </c>
      <c r="B25" s="373"/>
      <c r="C25" s="373"/>
      <c r="D25" s="373"/>
      <c r="E25" s="373"/>
      <c r="F25" s="374"/>
      <c r="G25" s="375"/>
    </row>
    <row r="26" spans="1:8" x14ac:dyDescent="0.2">
      <c r="A26" s="221">
        <v>1</v>
      </c>
      <c r="B26" s="400" t="s">
        <v>30</v>
      </c>
      <c r="C26" s="400"/>
      <c r="D26" s="400"/>
      <c r="E26" s="400"/>
      <c r="F26" s="222" t="s">
        <v>31</v>
      </c>
      <c r="G26" s="223" t="s">
        <v>3</v>
      </c>
    </row>
    <row r="27" spans="1:8" x14ac:dyDescent="0.2">
      <c r="A27" s="63" t="s">
        <v>32</v>
      </c>
      <c r="B27" s="401" t="s">
        <v>120</v>
      </c>
      <c r="C27" s="401"/>
      <c r="D27" s="401"/>
      <c r="E27" s="401"/>
      <c r="F27" s="64">
        <v>1</v>
      </c>
      <c r="G27" s="4">
        <f>F18*F27</f>
        <v>0</v>
      </c>
      <c r="H27" s="5"/>
    </row>
    <row r="28" spans="1:8" x14ac:dyDescent="0.2">
      <c r="A28" s="63" t="s">
        <v>33</v>
      </c>
      <c r="B28" s="387" t="s">
        <v>121</v>
      </c>
      <c r="C28" s="387"/>
      <c r="D28" s="387"/>
      <c r="E28" s="387"/>
      <c r="F28" s="65">
        <v>0.3</v>
      </c>
      <c r="G28" s="4">
        <f>ROUND(F18*F28,2)</f>
        <v>0</v>
      </c>
      <c r="H28" s="5"/>
    </row>
    <row r="29" spans="1:8" x14ac:dyDescent="0.2">
      <c r="A29" s="63" t="s">
        <v>34</v>
      </c>
      <c r="B29" s="387" t="s">
        <v>19</v>
      </c>
      <c r="C29" s="387"/>
      <c r="D29" s="387"/>
      <c r="E29" s="387"/>
      <c r="F29" s="65">
        <v>0</v>
      </c>
      <c r="G29" s="4">
        <f>ROUND(F15*F29,2)</f>
        <v>0</v>
      </c>
      <c r="H29" s="5"/>
    </row>
    <row r="30" spans="1:8" x14ac:dyDescent="0.2">
      <c r="A30" s="63" t="s">
        <v>35</v>
      </c>
      <c r="B30" s="402" t="s">
        <v>215</v>
      </c>
      <c r="C30" s="403"/>
      <c r="D30" s="403"/>
      <c r="E30" s="404"/>
      <c r="F30" s="65">
        <v>0.12</v>
      </c>
      <c r="G30" s="4">
        <f>ROUND(G27*F30,2)</f>
        <v>0</v>
      </c>
      <c r="H30" s="5"/>
    </row>
    <row r="31" spans="1:8" x14ac:dyDescent="0.2">
      <c r="A31" s="63" t="s">
        <v>36</v>
      </c>
      <c r="B31" s="402" t="s">
        <v>37</v>
      </c>
      <c r="C31" s="403"/>
      <c r="D31" s="403"/>
      <c r="E31" s="404"/>
      <c r="F31" s="64">
        <f>ROUND((ROUND((0*15.22),2)/52.5)*60,2)</f>
        <v>0</v>
      </c>
      <c r="G31" s="4">
        <f>ROUND(ROUND(ROUND((SUM(G27:G30))/220,2)*0.2,2)*F31,2)</f>
        <v>0</v>
      </c>
      <c r="H31" s="5"/>
    </row>
    <row r="32" spans="1:8" x14ac:dyDescent="0.2">
      <c r="A32" s="63" t="s">
        <v>38</v>
      </c>
      <c r="B32" s="387" t="s">
        <v>63</v>
      </c>
      <c r="C32" s="387"/>
      <c r="D32" s="387"/>
      <c r="E32" s="387"/>
      <c r="F32" s="65"/>
      <c r="G32" s="4">
        <f>ROUND(F18*F32,2)</f>
        <v>0</v>
      </c>
      <c r="H32" s="5"/>
    </row>
    <row r="33" spans="1:8" x14ac:dyDescent="0.2">
      <c r="A33" s="388" t="s">
        <v>39</v>
      </c>
      <c r="B33" s="389"/>
      <c r="C33" s="389"/>
      <c r="D33" s="389"/>
      <c r="E33" s="389"/>
      <c r="F33" s="390"/>
      <c r="G33" s="224">
        <f>SUM(G27:G32)</f>
        <v>0</v>
      </c>
    </row>
    <row r="34" spans="1:8" x14ac:dyDescent="0.2">
      <c r="A34" s="372" t="s">
        <v>40</v>
      </c>
      <c r="B34" s="373"/>
      <c r="C34" s="373"/>
      <c r="D34" s="373"/>
      <c r="E34" s="373"/>
      <c r="F34" s="374"/>
      <c r="G34" s="375"/>
    </row>
    <row r="35" spans="1:8" x14ac:dyDescent="0.2">
      <c r="A35" s="391" t="s">
        <v>41</v>
      </c>
      <c r="B35" s="392"/>
      <c r="C35" s="392"/>
      <c r="D35" s="392"/>
      <c r="E35" s="392"/>
      <c r="F35" s="392"/>
      <c r="G35" s="393"/>
      <c r="H35" s="6"/>
    </row>
    <row r="36" spans="1:8" s="11" customFormat="1" x14ac:dyDescent="0.2">
      <c r="A36" s="67" t="s">
        <v>32</v>
      </c>
      <c r="B36" s="394" t="s">
        <v>42</v>
      </c>
      <c r="C36" s="395"/>
      <c r="D36" s="395"/>
      <c r="E36" s="396"/>
      <c r="F36" s="68">
        <v>0</v>
      </c>
      <c r="G36" s="9">
        <f>ROUND(G$33*F36,2)</f>
        <v>0</v>
      </c>
      <c r="H36" s="138"/>
    </row>
    <row r="37" spans="1:8" x14ac:dyDescent="0.2">
      <c r="A37" s="69" t="s">
        <v>33</v>
      </c>
      <c r="B37" s="397" t="s">
        <v>122</v>
      </c>
      <c r="C37" s="398"/>
      <c r="D37" s="398"/>
      <c r="E37" s="399"/>
      <c r="F37" s="70">
        <f>ROUND((1/11)+(1/11)/3, 3)*0</f>
        <v>0</v>
      </c>
      <c r="G37" s="12">
        <f>ROUND(G$33*F37,2)</f>
        <v>0</v>
      </c>
      <c r="H37" s="6"/>
    </row>
    <row r="38" spans="1:8" x14ac:dyDescent="0.2">
      <c r="A38" s="71"/>
      <c r="B38" s="408" t="s">
        <v>43</v>
      </c>
      <c r="C38" s="408"/>
      <c r="D38" s="408"/>
      <c r="E38" s="408"/>
      <c r="F38" s="225">
        <f>SUM(F36:F37)</f>
        <v>0</v>
      </c>
      <c r="G38" s="9"/>
      <c r="H38" s="6"/>
    </row>
    <row r="39" spans="1:8" x14ac:dyDescent="0.2">
      <c r="A39" s="226" t="s">
        <v>34</v>
      </c>
      <c r="B39" s="227" t="s">
        <v>44</v>
      </c>
      <c r="C39" s="228"/>
      <c r="D39" s="228"/>
      <c r="E39" s="228"/>
      <c r="F39" s="229">
        <f>ROUND((F50*F38),4)</f>
        <v>0</v>
      </c>
      <c r="G39" s="230">
        <f>ROUND(G$33*F39,2)</f>
        <v>0</v>
      </c>
      <c r="H39" s="6"/>
    </row>
    <row r="40" spans="1:8" x14ac:dyDescent="0.2">
      <c r="A40" s="405" t="s">
        <v>45</v>
      </c>
      <c r="B40" s="406"/>
      <c r="C40" s="406"/>
      <c r="D40" s="406"/>
      <c r="E40" s="407"/>
      <c r="F40" s="127">
        <f>ROUND(SUM(F38:F39),4)</f>
        <v>0</v>
      </c>
      <c r="G40" s="128">
        <f>SUM(G36:G39)</f>
        <v>0</v>
      </c>
      <c r="H40" s="6">
        <f>ROUND(G33*F40,2)</f>
        <v>0</v>
      </c>
    </row>
    <row r="41" spans="1:8" x14ac:dyDescent="0.2">
      <c r="A41" s="391" t="s">
        <v>123</v>
      </c>
      <c r="B41" s="392"/>
      <c r="C41" s="392"/>
      <c r="D41" s="392"/>
      <c r="E41" s="392"/>
      <c r="F41" s="392"/>
      <c r="G41" s="393"/>
      <c r="H41" s="6"/>
    </row>
    <row r="42" spans="1:8" x14ac:dyDescent="0.2">
      <c r="A42" s="72" t="s">
        <v>32</v>
      </c>
      <c r="B42" s="394" t="s">
        <v>46</v>
      </c>
      <c r="C42" s="395"/>
      <c r="D42" s="395"/>
      <c r="E42" s="396"/>
      <c r="F42" s="73">
        <v>0</v>
      </c>
      <c r="G42" s="15">
        <f>ROUND(G$33*F42,2)</f>
        <v>0</v>
      </c>
      <c r="H42" s="6"/>
    </row>
    <row r="43" spans="1:8" x14ac:dyDescent="0.2">
      <c r="A43" s="67" t="s">
        <v>33</v>
      </c>
      <c r="B43" s="402" t="s">
        <v>47</v>
      </c>
      <c r="C43" s="403"/>
      <c r="D43" s="403"/>
      <c r="E43" s="404"/>
      <c r="F43" s="68">
        <v>0</v>
      </c>
      <c r="G43" s="9">
        <f>ROUND(G$33*F43,2)</f>
        <v>0</v>
      </c>
      <c r="H43" s="6"/>
    </row>
    <row r="44" spans="1:8" x14ac:dyDescent="0.2">
      <c r="A44" s="67" t="s">
        <v>34</v>
      </c>
      <c r="B44" s="402" t="s">
        <v>48</v>
      </c>
      <c r="C44" s="403"/>
      <c r="D44" s="403"/>
      <c r="E44" s="404"/>
      <c r="F44" s="68">
        <v>0</v>
      </c>
      <c r="G44" s="9">
        <f>ROUND(G$33*F44,2)</f>
        <v>0</v>
      </c>
      <c r="H44" s="6"/>
    </row>
    <row r="45" spans="1:8" x14ac:dyDescent="0.2">
      <c r="A45" s="67" t="s">
        <v>35</v>
      </c>
      <c r="B45" s="402" t="s">
        <v>49</v>
      </c>
      <c r="C45" s="403"/>
      <c r="D45" s="403"/>
      <c r="E45" s="404"/>
      <c r="F45" s="68">
        <v>0</v>
      </c>
      <c r="G45" s="9">
        <f t="shared" ref="G45:G49" si="0">ROUND(G$33*F45,2)</f>
        <v>0</v>
      </c>
      <c r="H45" s="6"/>
    </row>
    <row r="46" spans="1:8" x14ac:dyDescent="0.2">
      <c r="A46" s="67" t="s">
        <v>36</v>
      </c>
      <c r="B46" s="402" t="s">
        <v>50</v>
      </c>
      <c r="C46" s="403"/>
      <c r="D46" s="403"/>
      <c r="E46" s="404"/>
      <c r="F46" s="68">
        <v>0</v>
      </c>
      <c r="G46" s="9">
        <f>ROUND(G$33*F46,2)</f>
        <v>0</v>
      </c>
      <c r="H46" s="6"/>
    </row>
    <row r="47" spans="1:8" x14ac:dyDescent="0.2">
      <c r="A47" s="67" t="s">
        <v>38</v>
      </c>
      <c r="B47" s="402" t="s">
        <v>51</v>
      </c>
      <c r="C47" s="403"/>
      <c r="D47" s="403"/>
      <c r="E47" s="404"/>
      <c r="F47" s="68">
        <v>0</v>
      </c>
      <c r="G47" s="9">
        <f t="shared" si="0"/>
        <v>0</v>
      </c>
      <c r="H47" s="6"/>
    </row>
    <row r="48" spans="1:8" x14ac:dyDescent="0.2">
      <c r="A48" s="67" t="s">
        <v>52</v>
      </c>
      <c r="B48" s="402" t="s">
        <v>53</v>
      </c>
      <c r="C48" s="403"/>
      <c r="D48" s="403"/>
      <c r="E48" s="404"/>
      <c r="F48" s="68">
        <v>0</v>
      </c>
      <c r="G48" s="9">
        <f t="shared" si="0"/>
        <v>0</v>
      </c>
      <c r="H48" s="6"/>
    </row>
    <row r="49" spans="1:8" x14ac:dyDescent="0.2">
      <c r="A49" s="69" t="s">
        <v>54</v>
      </c>
      <c r="B49" s="397" t="s">
        <v>55</v>
      </c>
      <c r="C49" s="398"/>
      <c r="D49" s="398"/>
      <c r="E49" s="399"/>
      <c r="F49" s="70">
        <v>0</v>
      </c>
      <c r="G49" s="12">
        <f t="shared" si="0"/>
        <v>0</v>
      </c>
      <c r="H49" s="6"/>
    </row>
    <row r="50" spans="1:8" x14ac:dyDescent="0.2">
      <c r="A50" s="405" t="s">
        <v>56</v>
      </c>
      <c r="B50" s="406"/>
      <c r="C50" s="406"/>
      <c r="D50" s="406"/>
      <c r="E50" s="407"/>
      <c r="F50" s="127">
        <f>SUM(F42:F49)</f>
        <v>0</v>
      </c>
      <c r="G50" s="128">
        <f>SUM(G42:G49)</f>
        <v>0</v>
      </c>
      <c r="H50" s="6">
        <f>ROUND(G33*F50,2)</f>
        <v>0</v>
      </c>
    </row>
    <row r="51" spans="1:8" x14ac:dyDescent="0.2">
      <c r="A51" s="391" t="s">
        <v>57</v>
      </c>
      <c r="B51" s="392"/>
      <c r="C51" s="392"/>
      <c r="D51" s="392"/>
      <c r="E51" s="392"/>
      <c r="F51" s="392"/>
      <c r="G51" s="393"/>
      <c r="H51" s="6"/>
    </row>
    <row r="52" spans="1:8" x14ac:dyDescent="0.2">
      <c r="A52" s="13" t="s">
        <v>32</v>
      </c>
      <c r="B52" s="413" t="s">
        <v>58</v>
      </c>
      <c r="C52" s="414"/>
      <c r="D52" s="414"/>
      <c r="E52" s="16">
        <v>0</v>
      </c>
      <c r="F52" s="17">
        <v>30.44</v>
      </c>
      <c r="G52" s="18">
        <f>IF(ROUND((E52*F52)-(G27*0.06),2)&lt;0,0,ROUND((E52*F52)-(G27*0.06),2))</f>
        <v>0</v>
      </c>
      <c r="H52" s="6"/>
    </row>
    <row r="53" spans="1:8" x14ac:dyDescent="0.2">
      <c r="A53" s="7" t="s">
        <v>59</v>
      </c>
      <c r="B53" s="409" t="s">
        <v>60</v>
      </c>
      <c r="C53" s="410"/>
      <c r="D53" s="410"/>
      <c r="E53" s="19">
        <f>(ROUND(37*0.82,2))*0</f>
        <v>0</v>
      </c>
      <c r="F53" s="20">
        <v>15.22</v>
      </c>
      <c r="G53" s="4">
        <f t="shared" ref="G53:G60" si="1">ROUND((E53*F53),2)</f>
        <v>0</v>
      </c>
      <c r="H53" s="6"/>
    </row>
    <row r="54" spans="1:8" x14ac:dyDescent="0.2">
      <c r="A54" s="7" t="s">
        <v>61</v>
      </c>
      <c r="B54" s="409" t="s">
        <v>62</v>
      </c>
      <c r="C54" s="410"/>
      <c r="D54" s="410"/>
      <c r="E54" s="19">
        <f>(ROUND(187.97*0.95,2))*0</f>
        <v>0</v>
      </c>
      <c r="F54" s="20">
        <v>1</v>
      </c>
      <c r="G54" s="4">
        <f t="shared" si="1"/>
        <v>0</v>
      </c>
      <c r="H54" s="6"/>
    </row>
    <row r="55" spans="1:8" x14ac:dyDescent="0.2">
      <c r="A55" s="7" t="s">
        <v>34</v>
      </c>
      <c r="B55" s="409" t="s">
        <v>158</v>
      </c>
      <c r="C55" s="410"/>
      <c r="D55" s="410"/>
      <c r="E55" s="19">
        <f>(ROUND(187.97*0.95,2))*0</f>
        <v>0</v>
      </c>
      <c r="F55" s="20">
        <v>1</v>
      </c>
      <c r="G55" s="4">
        <f t="shared" si="1"/>
        <v>0</v>
      </c>
      <c r="H55" s="6"/>
    </row>
    <row r="56" spans="1:8" x14ac:dyDescent="0.2">
      <c r="A56" s="7" t="s">
        <v>35</v>
      </c>
      <c r="B56" s="409" t="s">
        <v>159</v>
      </c>
      <c r="C56" s="410"/>
      <c r="D56" s="410"/>
      <c r="E56" s="19">
        <f>SUM((F18*1.5)*0.0085%)</f>
        <v>0</v>
      </c>
      <c r="F56" s="20">
        <v>1</v>
      </c>
      <c r="G56" s="4">
        <f t="shared" si="1"/>
        <v>0</v>
      </c>
      <c r="H56" s="6"/>
    </row>
    <row r="57" spans="1:8" x14ac:dyDescent="0.2">
      <c r="A57" s="7" t="s">
        <v>36</v>
      </c>
      <c r="B57" s="409" t="s">
        <v>160</v>
      </c>
      <c r="C57" s="410"/>
      <c r="D57" s="410"/>
      <c r="E57" s="19">
        <f>ROUND((ROUND((F18*26)+(F18*52),2))*0.0085%,2)</f>
        <v>0</v>
      </c>
      <c r="F57" s="20">
        <v>1</v>
      </c>
      <c r="G57" s="4">
        <f t="shared" si="1"/>
        <v>0</v>
      </c>
      <c r="H57" s="6"/>
    </row>
    <row r="58" spans="1:8" x14ac:dyDescent="0.2">
      <c r="A58" s="7" t="s">
        <v>38</v>
      </c>
      <c r="B58" s="409" t="s">
        <v>133</v>
      </c>
      <c r="C58" s="410"/>
      <c r="D58" s="410"/>
      <c r="E58" s="19">
        <v>0</v>
      </c>
      <c r="F58" s="20">
        <v>1</v>
      </c>
      <c r="G58" s="4">
        <f t="shared" si="1"/>
        <v>0</v>
      </c>
      <c r="H58" s="6"/>
    </row>
    <row r="59" spans="1:8" x14ac:dyDescent="0.2">
      <c r="A59" s="7" t="s">
        <v>52</v>
      </c>
      <c r="B59" s="409" t="s">
        <v>133</v>
      </c>
      <c r="C59" s="410"/>
      <c r="D59" s="410"/>
      <c r="E59" s="79">
        <v>0</v>
      </c>
      <c r="F59" s="20">
        <v>1</v>
      </c>
      <c r="G59" s="4">
        <f t="shared" si="1"/>
        <v>0</v>
      </c>
      <c r="H59" s="6"/>
    </row>
    <row r="60" spans="1:8" x14ac:dyDescent="0.2">
      <c r="A60" s="7" t="s">
        <v>54</v>
      </c>
      <c r="B60" s="409" t="s">
        <v>133</v>
      </c>
      <c r="C60" s="410"/>
      <c r="D60" s="410"/>
      <c r="E60" s="79">
        <v>0</v>
      </c>
      <c r="F60" s="20">
        <v>1</v>
      </c>
      <c r="G60" s="4">
        <f t="shared" si="1"/>
        <v>0</v>
      </c>
      <c r="H60" s="6"/>
    </row>
    <row r="61" spans="1:8" x14ac:dyDescent="0.2">
      <c r="A61" s="411" t="s">
        <v>64</v>
      </c>
      <c r="B61" s="412"/>
      <c r="C61" s="412"/>
      <c r="D61" s="412"/>
      <c r="E61" s="412"/>
      <c r="F61" s="389"/>
      <c r="G61" s="224">
        <f>SUM(G52:G60)</f>
        <v>0</v>
      </c>
      <c r="H61" s="6"/>
    </row>
    <row r="62" spans="1:8" x14ac:dyDescent="0.2">
      <c r="A62" s="372" t="s">
        <v>65</v>
      </c>
      <c r="B62" s="373"/>
      <c r="C62" s="373"/>
      <c r="D62" s="373"/>
      <c r="E62" s="373"/>
      <c r="F62" s="374"/>
      <c r="G62" s="375"/>
      <c r="H62" s="6"/>
    </row>
    <row r="63" spans="1:8" x14ac:dyDescent="0.2">
      <c r="A63" s="21" t="s">
        <v>66</v>
      </c>
      <c r="B63" s="417" t="s">
        <v>67</v>
      </c>
      <c r="C63" s="418"/>
      <c r="D63" s="418"/>
      <c r="E63" s="418"/>
      <c r="F63" s="22">
        <f>F40</f>
        <v>0</v>
      </c>
      <c r="G63" s="23">
        <f>G40</f>
        <v>0</v>
      </c>
      <c r="H63" s="6"/>
    </row>
    <row r="64" spans="1:8" x14ac:dyDescent="0.2">
      <c r="A64" s="24" t="s">
        <v>68</v>
      </c>
      <c r="B64" s="419" t="s">
        <v>134</v>
      </c>
      <c r="C64" s="420"/>
      <c r="D64" s="420"/>
      <c r="E64" s="420"/>
      <c r="F64" s="25">
        <f>F50</f>
        <v>0</v>
      </c>
      <c r="G64" s="26">
        <f>G50</f>
        <v>0</v>
      </c>
      <c r="H64" s="6"/>
    </row>
    <row r="65" spans="1:8" x14ac:dyDescent="0.2">
      <c r="A65" s="24" t="s">
        <v>69</v>
      </c>
      <c r="B65" s="419" t="s">
        <v>70</v>
      </c>
      <c r="C65" s="420"/>
      <c r="D65" s="420"/>
      <c r="E65" s="420"/>
      <c r="F65" s="421"/>
      <c r="G65" s="26">
        <f>G61</f>
        <v>0</v>
      </c>
      <c r="H65" s="6"/>
    </row>
    <row r="66" spans="1:8" ht="13.5" thickBot="1" x14ac:dyDescent="0.25">
      <c r="A66" s="422" t="s">
        <v>71</v>
      </c>
      <c r="B66" s="423"/>
      <c r="C66" s="423"/>
      <c r="D66" s="423"/>
      <c r="E66" s="423"/>
      <c r="F66" s="424"/>
      <c r="G66" s="231">
        <f>SUM(G63:G65)</f>
        <v>0</v>
      </c>
      <c r="H66" s="6"/>
    </row>
    <row r="67" spans="1:8" x14ac:dyDescent="0.2">
      <c r="A67" s="425" t="s">
        <v>72</v>
      </c>
      <c r="B67" s="426"/>
      <c r="C67" s="426"/>
      <c r="D67" s="426"/>
      <c r="E67" s="426"/>
      <c r="F67" s="427"/>
      <c r="G67" s="428"/>
      <c r="H67" s="6"/>
    </row>
    <row r="68" spans="1:8" s="29" customFormat="1" x14ac:dyDescent="0.2">
      <c r="A68" s="221">
        <v>3</v>
      </c>
      <c r="B68" s="27" t="s">
        <v>73</v>
      </c>
      <c r="C68" s="27"/>
      <c r="D68" s="27"/>
      <c r="E68" s="27"/>
      <c r="F68" s="27"/>
      <c r="G68" s="28"/>
      <c r="H68" s="6"/>
    </row>
    <row r="69" spans="1:8" x14ac:dyDescent="0.2">
      <c r="A69" s="13" t="s">
        <v>32</v>
      </c>
      <c r="B69" s="429" t="s">
        <v>74</v>
      </c>
      <c r="C69" s="430"/>
      <c r="D69" s="430"/>
      <c r="E69" s="430"/>
      <c r="F69" s="80">
        <f>ROUND((1/12)*0.05,4)*0</f>
        <v>0</v>
      </c>
      <c r="G69" s="30">
        <f t="shared" ref="G69:G74" si="2">ROUND(G$33*F69,2)</f>
        <v>0</v>
      </c>
      <c r="H69" s="6"/>
    </row>
    <row r="70" spans="1:8" x14ac:dyDescent="0.2">
      <c r="A70" s="7" t="s">
        <v>33</v>
      </c>
      <c r="B70" s="334" t="s">
        <v>75</v>
      </c>
      <c r="C70" s="335"/>
      <c r="D70" s="335"/>
      <c r="E70" s="335"/>
      <c r="F70" s="81">
        <f>ROUND((F69*F49),4)</f>
        <v>0</v>
      </c>
      <c r="G70" s="31">
        <f t="shared" si="2"/>
        <v>0</v>
      </c>
      <c r="H70" s="6"/>
    </row>
    <row r="71" spans="1:8" x14ac:dyDescent="0.2">
      <c r="A71" s="7" t="s">
        <v>34</v>
      </c>
      <c r="B71" s="334" t="s">
        <v>165</v>
      </c>
      <c r="C71" s="335"/>
      <c r="D71" s="335"/>
      <c r="E71" s="335"/>
      <c r="F71" s="81">
        <f>ROUND((0.08*0.4*0.9)*(1+0.09+0.09+0.3),2)*0</f>
        <v>0</v>
      </c>
      <c r="G71" s="31">
        <f t="shared" si="2"/>
        <v>0</v>
      </c>
      <c r="H71" s="6"/>
    </row>
    <row r="72" spans="1:8" x14ac:dyDescent="0.2">
      <c r="A72" s="7" t="s">
        <v>35</v>
      </c>
      <c r="B72" s="334" t="s">
        <v>76</v>
      </c>
      <c r="C72" s="335"/>
      <c r="D72" s="335"/>
      <c r="E72" s="335"/>
      <c r="F72" s="81">
        <f>ROUND(100%/30*7/12*100%,4)*0</f>
        <v>0</v>
      </c>
      <c r="G72" s="31">
        <f t="shared" si="2"/>
        <v>0</v>
      </c>
      <c r="H72" s="6"/>
    </row>
    <row r="73" spans="1:8" s="3" customFormat="1" x14ac:dyDescent="0.2">
      <c r="A73" s="7" t="s">
        <v>36</v>
      </c>
      <c r="B73" s="334" t="s">
        <v>124</v>
      </c>
      <c r="C73" s="335"/>
      <c r="D73" s="335"/>
      <c r="E73" s="335"/>
      <c r="F73" s="81">
        <f>ROUND(F72*F50,4)</f>
        <v>0</v>
      </c>
      <c r="G73" s="31">
        <f t="shared" si="2"/>
        <v>0</v>
      </c>
      <c r="H73" s="6"/>
    </row>
    <row r="74" spans="1:8" x14ac:dyDescent="0.2">
      <c r="A74" s="7" t="s">
        <v>38</v>
      </c>
      <c r="B74" s="415" t="s">
        <v>166</v>
      </c>
      <c r="C74" s="416"/>
      <c r="D74" s="416"/>
      <c r="E74" s="416"/>
      <c r="F74" s="82">
        <v>0</v>
      </c>
      <c r="G74" s="32">
        <f t="shared" si="2"/>
        <v>0</v>
      </c>
      <c r="H74" s="6"/>
    </row>
    <row r="75" spans="1:8" x14ac:dyDescent="0.2">
      <c r="A75" s="411" t="s">
        <v>77</v>
      </c>
      <c r="B75" s="412"/>
      <c r="C75" s="412"/>
      <c r="D75" s="412"/>
      <c r="E75" s="412"/>
      <c r="F75" s="33">
        <f>SUM(F69:F74)</f>
        <v>0</v>
      </c>
      <c r="G75" s="34">
        <f>SUM(G69:G74)</f>
        <v>0</v>
      </c>
      <c r="H75" s="6">
        <f>ROUND(G33*F75,2)</f>
        <v>0</v>
      </c>
    </row>
    <row r="76" spans="1:8" x14ac:dyDescent="0.2">
      <c r="A76" s="372" t="s">
        <v>78</v>
      </c>
      <c r="B76" s="373"/>
      <c r="C76" s="373"/>
      <c r="D76" s="373"/>
      <c r="E76" s="373"/>
      <c r="F76" s="374"/>
      <c r="G76" s="375"/>
      <c r="H76" s="6"/>
    </row>
    <row r="77" spans="1:8" s="29" customFormat="1" x14ac:dyDescent="0.2">
      <c r="A77" s="391" t="s">
        <v>125</v>
      </c>
      <c r="B77" s="392"/>
      <c r="C77" s="392"/>
      <c r="D77" s="392"/>
      <c r="E77" s="392"/>
      <c r="F77" s="392"/>
      <c r="G77" s="393"/>
      <c r="H77" s="6"/>
    </row>
    <row r="78" spans="1:8" x14ac:dyDescent="0.2">
      <c r="A78" s="72" t="s">
        <v>32</v>
      </c>
      <c r="B78" s="437" t="s">
        <v>175</v>
      </c>
      <c r="C78" s="438"/>
      <c r="D78" s="438"/>
      <c r="E78" s="438"/>
      <c r="F78" s="73">
        <v>0</v>
      </c>
      <c r="G78" s="30">
        <f t="shared" ref="G78:G83" si="3">ROUND(G$33*F78,2)</f>
        <v>0</v>
      </c>
      <c r="H78" s="6"/>
    </row>
    <row r="79" spans="1:8" x14ac:dyDescent="0.2">
      <c r="A79" s="67" t="s">
        <v>33</v>
      </c>
      <c r="B79" s="402" t="s">
        <v>126</v>
      </c>
      <c r="C79" s="403"/>
      <c r="D79" s="403"/>
      <c r="E79" s="403"/>
      <c r="F79" s="68">
        <f>ROUND(((1/30)/12)*1,4)*0</f>
        <v>0</v>
      </c>
      <c r="G79" s="31">
        <f t="shared" si="3"/>
        <v>0</v>
      </c>
      <c r="H79" s="6"/>
    </row>
    <row r="80" spans="1:8" x14ac:dyDescent="0.2">
      <c r="A80" s="67" t="s">
        <v>34</v>
      </c>
      <c r="B80" s="402" t="s">
        <v>127</v>
      </c>
      <c r="C80" s="403"/>
      <c r="D80" s="403"/>
      <c r="E80" s="403"/>
      <c r="F80" s="68">
        <f>ROUND((((1/30)/12)*5)*0.02,4)*0</f>
        <v>0</v>
      </c>
      <c r="G80" s="31">
        <f t="shared" si="3"/>
        <v>0</v>
      </c>
      <c r="H80" s="6"/>
    </row>
    <row r="81" spans="1:8" x14ac:dyDescent="0.2">
      <c r="A81" s="67" t="s">
        <v>35</v>
      </c>
      <c r="B81" s="402" t="s">
        <v>128</v>
      </c>
      <c r="C81" s="403"/>
      <c r="D81" s="403"/>
      <c r="E81" s="403"/>
      <c r="F81" s="68">
        <f>ROUND((((1/30)/12)*15)*0.05,4)*0</f>
        <v>0</v>
      </c>
      <c r="G81" s="31">
        <f t="shared" si="3"/>
        <v>0</v>
      </c>
      <c r="H81" s="6"/>
    </row>
    <row r="82" spans="1:8" x14ac:dyDescent="0.2">
      <c r="A82" s="67" t="s">
        <v>36</v>
      </c>
      <c r="B82" s="431" t="s">
        <v>176</v>
      </c>
      <c r="C82" s="432"/>
      <c r="D82" s="432"/>
      <c r="E82" s="432"/>
      <c r="F82" s="68">
        <v>0</v>
      </c>
      <c r="G82" s="31">
        <f t="shared" si="3"/>
        <v>0</v>
      </c>
      <c r="H82" s="6"/>
    </row>
    <row r="83" spans="1:8" x14ac:dyDescent="0.2">
      <c r="A83" s="67" t="s">
        <v>38</v>
      </c>
      <c r="B83" s="397" t="s">
        <v>129</v>
      </c>
      <c r="C83" s="398"/>
      <c r="D83" s="398"/>
      <c r="E83" s="398"/>
      <c r="F83" s="70">
        <f>ROUND((((1/30)/12)*5)*0.5,4)*0</f>
        <v>0</v>
      </c>
      <c r="G83" s="32">
        <f t="shared" si="3"/>
        <v>0</v>
      </c>
      <c r="H83" s="6"/>
    </row>
    <row r="84" spans="1:8" x14ac:dyDescent="0.2">
      <c r="A84" s="433" t="s">
        <v>79</v>
      </c>
      <c r="B84" s="407"/>
      <c r="C84" s="407"/>
      <c r="D84" s="407"/>
      <c r="E84" s="407"/>
      <c r="F84" s="127">
        <f>SUM(F78:F83)</f>
        <v>0</v>
      </c>
      <c r="G84" s="128">
        <f>SUM(G78:G83)</f>
        <v>0</v>
      </c>
      <c r="H84" s="6">
        <f>ROUND(G33*F84,2)</f>
        <v>0</v>
      </c>
    </row>
    <row r="85" spans="1:8" s="29" customFormat="1" x14ac:dyDescent="0.2">
      <c r="A85" s="434" t="s">
        <v>80</v>
      </c>
      <c r="B85" s="435"/>
      <c r="C85" s="435"/>
      <c r="D85" s="435"/>
      <c r="E85" s="435"/>
      <c r="F85" s="435"/>
      <c r="G85" s="436"/>
      <c r="H85" s="6"/>
    </row>
    <row r="86" spans="1:8" x14ac:dyDescent="0.2">
      <c r="A86" s="13" t="s">
        <v>32</v>
      </c>
      <c r="B86" s="429" t="s">
        <v>81</v>
      </c>
      <c r="C86" s="430"/>
      <c r="D86" s="430"/>
      <c r="E86" s="430"/>
      <c r="F86" s="80">
        <f xml:space="preserve"> ROUND((((ROUND((1/11)+(1/11)/3, 3))*4)/12)*1%,4)*0</f>
        <v>0</v>
      </c>
      <c r="G86" s="30">
        <f>ROUND(G$33*F86,2)</f>
        <v>0</v>
      </c>
      <c r="H86" s="6"/>
    </row>
    <row r="87" spans="1:8" x14ac:dyDescent="0.2">
      <c r="A87" s="7" t="s">
        <v>33</v>
      </c>
      <c r="B87" s="334" t="s">
        <v>82</v>
      </c>
      <c r="C87" s="335"/>
      <c r="D87" s="335"/>
      <c r="E87" s="335"/>
      <c r="F87" s="81">
        <f>ROUND(F86*F50,4)</f>
        <v>0</v>
      </c>
      <c r="G87" s="31">
        <f>ROUND(G$33*F87,2)</f>
        <v>0</v>
      </c>
      <c r="H87" s="6"/>
    </row>
    <row r="88" spans="1:8" x14ac:dyDescent="0.2">
      <c r="A88" s="7" t="s">
        <v>34</v>
      </c>
      <c r="B88" s="334" t="s">
        <v>83</v>
      </c>
      <c r="C88" s="335"/>
      <c r="D88" s="335"/>
      <c r="E88" s="335"/>
      <c r="F88" s="81">
        <f>ROUND(ROUND(ROUND(((1+1/12)*4)/12,4)*1%,4)*F50,4)</f>
        <v>0</v>
      </c>
      <c r="G88" s="31">
        <f>ROUND(G$33*F88,2)</f>
        <v>0</v>
      </c>
      <c r="H88" s="6"/>
    </row>
    <row r="89" spans="1:8" x14ac:dyDescent="0.2">
      <c r="A89" s="7" t="s">
        <v>35</v>
      </c>
      <c r="B89" s="334" t="s">
        <v>63</v>
      </c>
      <c r="C89" s="335"/>
      <c r="D89" s="335"/>
      <c r="E89" s="335"/>
      <c r="F89" s="81">
        <v>0</v>
      </c>
      <c r="G89" s="32">
        <f>ROUND(G$33*F89,2)</f>
        <v>0</v>
      </c>
      <c r="H89" s="6"/>
    </row>
    <row r="90" spans="1:8" x14ac:dyDescent="0.2">
      <c r="A90" s="388" t="s">
        <v>84</v>
      </c>
      <c r="B90" s="389"/>
      <c r="C90" s="389"/>
      <c r="D90" s="389"/>
      <c r="E90" s="389"/>
      <c r="F90" s="232">
        <f>SUM(F86:F89)</f>
        <v>0</v>
      </c>
      <c r="G90" s="233">
        <f>SUM(G86:G89)</f>
        <v>0</v>
      </c>
      <c r="H90" s="6">
        <f>ROUND(G33*F90,2)</f>
        <v>0</v>
      </c>
    </row>
    <row r="91" spans="1:8" s="29" customFormat="1" x14ac:dyDescent="0.2">
      <c r="A91" s="434" t="s">
        <v>177</v>
      </c>
      <c r="B91" s="435"/>
      <c r="C91" s="435"/>
      <c r="D91" s="435"/>
      <c r="E91" s="435"/>
      <c r="F91" s="435"/>
      <c r="G91" s="436"/>
      <c r="H91" s="6"/>
    </row>
    <row r="92" spans="1:8" x14ac:dyDescent="0.2">
      <c r="A92" s="13" t="s">
        <v>32</v>
      </c>
      <c r="B92" s="429" t="s">
        <v>85</v>
      </c>
      <c r="C92" s="430"/>
      <c r="D92" s="430"/>
      <c r="E92" s="430"/>
      <c r="F92" s="14">
        <f>ROUND((1/220)*15.22,4)*0</f>
        <v>0</v>
      </c>
      <c r="G92" s="30">
        <f>ROUND(G$33*F92,2)</f>
        <v>0</v>
      </c>
      <c r="H92" s="6"/>
    </row>
    <row r="93" spans="1:8" x14ac:dyDescent="0.2">
      <c r="A93" s="13" t="s">
        <v>33</v>
      </c>
      <c r="B93" s="439" t="s">
        <v>193</v>
      </c>
      <c r="C93" s="440"/>
      <c r="D93" s="440"/>
      <c r="E93" s="441"/>
      <c r="F93" s="125">
        <f>ROUND(F92*F50,4)</f>
        <v>0</v>
      </c>
      <c r="G93" s="30">
        <f>ROUND(G$33*F93,2)</f>
        <v>0</v>
      </c>
      <c r="H93" s="6"/>
    </row>
    <row r="94" spans="1:8" x14ac:dyDescent="0.2">
      <c r="A94" s="388" t="s">
        <v>86</v>
      </c>
      <c r="B94" s="389"/>
      <c r="C94" s="389"/>
      <c r="D94" s="389"/>
      <c r="E94" s="389"/>
      <c r="F94" s="232">
        <f>SUM(F92:F93)</f>
        <v>0</v>
      </c>
      <c r="G94" s="233">
        <f>SUM(G92:G93)</f>
        <v>0</v>
      </c>
      <c r="H94" s="6">
        <f>ROUND(G33*F94,2)</f>
        <v>0</v>
      </c>
    </row>
    <row r="95" spans="1:8" s="76" customFormat="1" x14ac:dyDescent="0.2">
      <c r="A95" s="391" t="s">
        <v>130</v>
      </c>
      <c r="B95" s="392"/>
      <c r="C95" s="392"/>
      <c r="D95" s="392"/>
      <c r="E95" s="392"/>
      <c r="F95" s="392"/>
      <c r="G95" s="393"/>
      <c r="H95" s="66"/>
    </row>
    <row r="96" spans="1:8" s="62" customFormat="1" x14ac:dyDescent="0.2">
      <c r="A96" s="72" t="s">
        <v>32</v>
      </c>
      <c r="B96" s="394" t="s">
        <v>131</v>
      </c>
      <c r="C96" s="395"/>
      <c r="D96" s="395"/>
      <c r="E96" s="395"/>
      <c r="F96" s="14">
        <f>((((8*13)/12)/220)+((((8*13)/12)/220)*100%))*0</f>
        <v>0</v>
      </c>
      <c r="G96" s="30">
        <f>ROUND(G$33*F96,2)</f>
        <v>0</v>
      </c>
      <c r="H96" s="66"/>
    </row>
    <row r="97" spans="1:8" s="62" customFormat="1" x14ac:dyDescent="0.2">
      <c r="A97" s="13" t="s">
        <v>33</v>
      </c>
      <c r="B97" s="439" t="s">
        <v>195</v>
      </c>
      <c r="C97" s="440"/>
      <c r="D97" s="440"/>
      <c r="E97" s="441"/>
      <c r="F97" s="125">
        <f>F96*F49</f>
        <v>0</v>
      </c>
      <c r="G97" s="30">
        <f>ROUND(G$33*F97,2)</f>
        <v>0</v>
      </c>
      <c r="H97" s="66"/>
    </row>
    <row r="98" spans="1:8" s="62" customFormat="1" x14ac:dyDescent="0.2">
      <c r="A98" s="433" t="s">
        <v>132</v>
      </c>
      <c r="B98" s="407"/>
      <c r="C98" s="407"/>
      <c r="D98" s="407"/>
      <c r="E98" s="407"/>
      <c r="F98" s="127">
        <f>SUM(F96:F96)</f>
        <v>0</v>
      </c>
      <c r="G98" s="128">
        <f>SUM(G96:G97)</f>
        <v>0</v>
      </c>
      <c r="H98" s="66">
        <f>ROUND(G43*F98,2)</f>
        <v>0</v>
      </c>
    </row>
    <row r="99" spans="1:8" x14ac:dyDescent="0.2">
      <c r="A99" s="372" t="s">
        <v>87</v>
      </c>
      <c r="B99" s="373"/>
      <c r="C99" s="373"/>
      <c r="D99" s="373"/>
      <c r="E99" s="373"/>
      <c r="F99" s="374"/>
      <c r="G99" s="375"/>
      <c r="H99" s="6"/>
    </row>
    <row r="100" spans="1:8" x14ac:dyDescent="0.2">
      <c r="A100" s="21" t="s">
        <v>88</v>
      </c>
      <c r="B100" s="417" t="s">
        <v>135</v>
      </c>
      <c r="C100" s="418"/>
      <c r="D100" s="418"/>
      <c r="E100" s="418"/>
      <c r="F100" s="22">
        <f>F84</f>
        <v>0</v>
      </c>
      <c r="G100" s="23">
        <f>G84</f>
        <v>0</v>
      </c>
      <c r="H100" s="6"/>
    </row>
    <row r="101" spans="1:8" x14ac:dyDescent="0.2">
      <c r="A101" s="24" t="s">
        <v>89</v>
      </c>
      <c r="B101" s="419" t="s">
        <v>90</v>
      </c>
      <c r="C101" s="420"/>
      <c r="D101" s="420"/>
      <c r="E101" s="420"/>
      <c r="F101" s="25">
        <f>F90</f>
        <v>0</v>
      </c>
      <c r="G101" s="26">
        <f>G90</f>
        <v>0</v>
      </c>
      <c r="H101" s="6"/>
    </row>
    <row r="102" spans="1:8" x14ac:dyDescent="0.2">
      <c r="A102" s="24" t="s">
        <v>91</v>
      </c>
      <c r="B102" s="419" t="s">
        <v>92</v>
      </c>
      <c r="C102" s="420"/>
      <c r="D102" s="420"/>
      <c r="E102" s="420"/>
      <c r="F102" s="25">
        <f>F94</f>
        <v>0</v>
      </c>
      <c r="G102" s="26">
        <f>G94</f>
        <v>0</v>
      </c>
      <c r="H102" s="6"/>
    </row>
    <row r="103" spans="1:8" x14ac:dyDescent="0.2">
      <c r="A103" s="24" t="s">
        <v>137</v>
      </c>
      <c r="B103" s="444" t="s">
        <v>136</v>
      </c>
      <c r="C103" s="445"/>
      <c r="D103" s="445"/>
      <c r="E103" s="445"/>
      <c r="F103" s="25">
        <f>F98</f>
        <v>0</v>
      </c>
      <c r="G103" s="26">
        <f>G98</f>
        <v>0</v>
      </c>
      <c r="H103" s="6"/>
    </row>
    <row r="104" spans="1:8" x14ac:dyDescent="0.2">
      <c r="A104" s="411" t="s">
        <v>93</v>
      </c>
      <c r="B104" s="412"/>
      <c r="C104" s="412"/>
      <c r="D104" s="412"/>
      <c r="E104" s="412"/>
      <c r="F104" s="389"/>
      <c r="G104" s="224">
        <f>SUM(G100:G103)</f>
        <v>0</v>
      </c>
      <c r="H104" s="6"/>
    </row>
    <row r="105" spans="1:8" x14ac:dyDescent="0.2">
      <c r="A105" s="372" t="s">
        <v>94</v>
      </c>
      <c r="B105" s="373"/>
      <c r="C105" s="373"/>
      <c r="D105" s="373"/>
      <c r="E105" s="373"/>
      <c r="F105" s="374"/>
      <c r="G105" s="375"/>
      <c r="H105" s="6"/>
    </row>
    <row r="106" spans="1:8" x14ac:dyDescent="0.2">
      <c r="A106" s="13" t="s">
        <v>32</v>
      </c>
      <c r="B106" s="216" t="s">
        <v>258</v>
      </c>
      <c r="C106" s="85"/>
      <c r="D106" s="85"/>
      <c r="E106" s="16">
        <f>'Insumos Diversos'!I23</f>
        <v>0</v>
      </c>
      <c r="F106" s="35">
        <v>1</v>
      </c>
      <c r="G106" s="4">
        <f>ROUND(SUM(C106:E106),2)*F106</f>
        <v>0</v>
      </c>
      <c r="H106" s="6"/>
    </row>
    <row r="107" spans="1:8" s="62" customFormat="1" x14ac:dyDescent="0.2">
      <c r="A107" s="67" t="s">
        <v>33</v>
      </c>
      <c r="B107" s="215" t="s">
        <v>291</v>
      </c>
      <c r="C107" s="74"/>
      <c r="D107" s="74"/>
      <c r="E107" s="75">
        <f>'Insumos Diversos'!I33</f>
        <v>0</v>
      </c>
      <c r="F107" s="77">
        <v>1</v>
      </c>
      <c r="G107" s="4">
        <f>ROUND((E107*F107),2)</f>
        <v>0</v>
      </c>
      <c r="H107" s="66"/>
    </row>
    <row r="108" spans="1:8" s="62" customFormat="1" x14ac:dyDescent="0.2">
      <c r="A108" s="67" t="s">
        <v>34</v>
      </c>
      <c r="B108" s="215" t="s">
        <v>292</v>
      </c>
      <c r="C108" s="74"/>
      <c r="D108" s="74"/>
      <c r="E108" s="75">
        <f>'Insumos Diversos'!I42</f>
        <v>0</v>
      </c>
      <c r="F108" s="77">
        <v>1</v>
      </c>
      <c r="G108" s="4">
        <f>ROUND((E108*F108),2)</f>
        <v>0</v>
      </c>
      <c r="H108" s="66"/>
    </row>
    <row r="109" spans="1:8" s="62" customFormat="1" x14ac:dyDescent="0.2">
      <c r="A109" s="67" t="s">
        <v>35</v>
      </c>
      <c r="B109" s="215" t="s">
        <v>241</v>
      </c>
      <c r="C109" s="74"/>
      <c r="D109" s="74"/>
      <c r="E109" s="75">
        <f>'Insumos Diversos'!I54</f>
        <v>0</v>
      </c>
      <c r="F109" s="78">
        <v>1</v>
      </c>
      <c r="G109" s="4">
        <f t="shared" ref="G109:G111" si="4">ROUND((E109*F109),2)</f>
        <v>0</v>
      </c>
      <c r="H109" s="66"/>
    </row>
    <row r="110" spans="1:8" s="62" customFormat="1" x14ac:dyDescent="0.2">
      <c r="A110" s="67" t="s">
        <v>36</v>
      </c>
      <c r="B110" s="215" t="s">
        <v>293</v>
      </c>
      <c r="C110" s="74"/>
      <c r="D110" s="74"/>
      <c r="E110" s="75">
        <f>'Insumos Diversos'!I63</f>
        <v>0</v>
      </c>
      <c r="F110" s="78">
        <v>1</v>
      </c>
      <c r="G110" s="4">
        <f t="shared" si="4"/>
        <v>0</v>
      </c>
      <c r="H110" s="66"/>
    </row>
    <row r="111" spans="1:8" s="62" customFormat="1" x14ac:dyDescent="0.2">
      <c r="A111" s="67" t="s">
        <v>38</v>
      </c>
      <c r="B111" s="215" t="s">
        <v>133</v>
      </c>
      <c r="C111" s="74"/>
      <c r="D111" s="74"/>
      <c r="E111" s="75">
        <v>0</v>
      </c>
      <c r="F111" s="78">
        <v>1</v>
      </c>
      <c r="G111" s="4">
        <f t="shared" si="4"/>
        <v>0</v>
      </c>
      <c r="H111" s="66"/>
    </row>
    <row r="112" spans="1:8" s="62" customFormat="1" x14ac:dyDescent="0.2">
      <c r="A112" s="67" t="s">
        <v>52</v>
      </c>
      <c r="B112" s="215" t="s">
        <v>133</v>
      </c>
      <c r="C112" s="74"/>
      <c r="D112" s="74"/>
      <c r="E112" s="75">
        <v>0</v>
      </c>
      <c r="F112" s="78">
        <v>1</v>
      </c>
      <c r="G112" s="4">
        <f>ROUND((E112*F112)/12,2)</f>
        <v>0</v>
      </c>
      <c r="H112" s="66"/>
    </row>
    <row r="113" spans="1:8" s="62" customFormat="1" x14ac:dyDescent="0.2">
      <c r="A113" s="405" t="s">
        <v>95</v>
      </c>
      <c r="B113" s="406"/>
      <c r="C113" s="406"/>
      <c r="D113" s="406"/>
      <c r="E113" s="406"/>
      <c r="F113" s="407"/>
      <c r="G113" s="224">
        <f>SUM(G106:G112)</f>
        <v>0</v>
      </c>
      <c r="H113" s="66"/>
    </row>
    <row r="114" spans="1:8" x14ac:dyDescent="0.2">
      <c r="A114" s="372" t="s">
        <v>96</v>
      </c>
      <c r="B114" s="373"/>
      <c r="C114" s="373"/>
      <c r="D114" s="373"/>
      <c r="E114" s="373"/>
      <c r="F114" s="374"/>
      <c r="G114" s="375"/>
      <c r="H114" s="6"/>
    </row>
    <row r="115" spans="1:8" s="29" customFormat="1" x14ac:dyDescent="0.2">
      <c r="A115" s="221">
        <v>3</v>
      </c>
      <c r="B115" s="27" t="s">
        <v>97</v>
      </c>
      <c r="C115" s="27"/>
      <c r="D115" s="27"/>
      <c r="E115" s="27"/>
      <c r="F115" s="27"/>
      <c r="G115" s="28"/>
      <c r="H115" s="6"/>
    </row>
    <row r="116" spans="1:8" x14ac:dyDescent="0.2">
      <c r="A116" s="13" t="s">
        <v>32</v>
      </c>
      <c r="B116" s="429" t="s">
        <v>98</v>
      </c>
      <c r="C116" s="430"/>
      <c r="D116" s="430"/>
      <c r="E116" s="430"/>
      <c r="F116" s="80">
        <v>0</v>
      </c>
      <c r="G116" s="15">
        <f>ROUND(G131*F116,2)</f>
        <v>0</v>
      </c>
      <c r="H116" s="6"/>
    </row>
    <row r="117" spans="1:8" x14ac:dyDescent="0.2">
      <c r="A117" s="7" t="s">
        <v>33</v>
      </c>
      <c r="B117" s="334" t="s">
        <v>99</v>
      </c>
      <c r="C117" s="335"/>
      <c r="D117" s="335"/>
      <c r="E117" s="335"/>
      <c r="F117" s="81">
        <v>0</v>
      </c>
      <c r="G117" s="9">
        <f>ROUND(((G131+G116)*F117),2)</f>
        <v>0</v>
      </c>
      <c r="H117" s="6"/>
    </row>
    <row r="118" spans="1:8" x14ac:dyDescent="0.2">
      <c r="A118" s="7" t="s">
        <v>34</v>
      </c>
      <c r="B118" s="442" t="s">
        <v>100</v>
      </c>
      <c r="C118" s="443"/>
      <c r="D118" s="443"/>
      <c r="E118" s="443"/>
      <c r="F118" s="81"/>
      <c r="G118" s="9"/>
      <c r="H118" s="6"/>
    </row>
    <row r="119" spans="1:8" x14ac:dyDescent="0.2">
      <c r="A119" s="7" t="s">
        <v>101</v>
      </c>
      <c r="B119" s="334" t="s">
        <v>102</v>
      </c>
      <c r="C119" s="335"/>
      <c r="D119" s="335"/>
      <c r="E119" s="335"/>
      <c r="F119" s="8">
        <v>0</v>
      </c>
      <c r="G119" s="9">
        <f ca="1">ROUND(G$135*F119,2)</f>
        <v>0</v>
      </c>
      <c r="H119" s="6"/>
    </row>
    <row r="120" spans="1:8" s="3" customFormat="1" x14ac:dyDescent="0.2">
      <c r="A120" s="7" t="s">
        <v>103</v>
      </c>
      <c r="B120" s="334" t="s">
        <v>104</v>
      </c>
      <c r="C120" s="335"/>
      <c r="D120" s="335"/>
      <c r="E120" s="335"/>
      <c r="F120" s="8">
        <v>0</v>
      </c>
      <c r="G120" s="9">
        <f ca="1">ROUND(G$135*F120,2)</f>
        <v>0</v>
      </c>
      <c r="H120" s="6"/>
    </row>
    <row r="121" spans="1:8" x14ac:dyDescent="0.2">
      <c r="A121" s="7" t="s">
        <v>105</v>
      </c>
      <c r="B121" s="334" t="s">
        <v>12</v>
      </c>
      <c r="C121" s="335"/>
      <c r="D121" s="335"/>
      <c r="E121" s="335"/>
      <c r="F121" s="8">
        <v>0</v>
      </c>
      <c r="G121" s="9">
        <f ca="1">ROUND(G$135*F121,2)</f>
        <v>0</v>
      </c>
      <c r="H121" s="6"/>
    </row>
    <row r="122" spans="1:8" x14ac:dyDescent="0.2">
      <c r="A122" s="7" t="s">
        <v>261</v>
      </c>
      <c r="B122" s="334" t="s">
        <v>133</v>
      </c>
      <c r="C122" s="335"/>
      <c r="D122" s="335"/>
      <c r="E122" s="335"/>
      <c r="F122" s="8">
        <v>0</v>
      </c>
      <c r="G122" s="9">
        <f ca="1">ROUND(G$135*F122,2)</f>
        <v>0</v>
      </c>
      <c r="H122" s="6"/>
    </row>
    <row r="123" spans="1:8" x14ac:dyDescent="0.2">
      <c r="A123" s="7"/>
      <c r="B123" s="455" t="s">
        <v>106</v>
      </c>
      <c r="C123" s="456"/>
      <c r="D123" s="456"/>
      <c r="E123" s="456"/>
      <c r="F123" s="36">
        <f>SUM(F119:F121)</f>
        <v>0</v>
      </c>
      <c r="G123" s="37">
        <f ca="1">SUM(G119:G122)</f>
        <v>0</v>
      </c>
      <c r="H123" s="6">
        <f ca="1">ROUND(G135*F123,2)</f>
        <v>0</v>
      </c>
    </row>
    <row r="124" spans="1:8" x14ac:dyDescent="0.2">
      <c r="A124" s="411" t="s">
        <v>107</v>
      </c>
      <c r="B124" s="412"/>
      <c r="C124" s="412"/>
      <c r="D124" s="412"/>
      <c r="E124" s="412"/>
      <c r="F124" s="33">
        <f>SUM(F116,F117,F123)</f>
        <v>0</v>
      </c>
      <c r="G124" s="34">
        <f ca="1">SUM(G116:G122)</f>
        <v>0</v>
      </c>
      <c r="H124" s="6"/>
    </row>
    <row r="125" spans="1:8" x14ac:dyDescent="0.2">
      <c r="A125" s="372" t="s">
        <v>108</v>
      </c>
      <c r="B125" s="373"/>
      <c r="C125" s="373"/>
      <c r="D125" s="373"/>
      <c r="E125" s="373"/>
      <c r="F125" s="374"/>
      <c r="G125" s="375"/>
      <c r="H125" s="6"/>
    </row>
    <row r="126" spans="1:8" x14ac:dyDescent="0.2">
      <c r="A126" s="21" t="s">
        <v>32</v>
      </c>
      <c r="B126" s="417" t="s">
        <v>109</v>
      </c>
      <c r="C126" s="418"/>
      <c r="D126" s="418"/>
      <c r="E126" s="418"/>
      <c r="F126" s="457"/>
      <c r="G126" s="23">
        <f>G33</f>
        <v>0</v>
      </c>
      <c r="H126" s="6"/>
    </row>
    <row r="127" spans="1:8" x14ac:dyDescent="0.2">
      <c r="A127" s="24" t="s">
        <v>33</v>
      </c>
      <c r="B127" s="419" t="s">
        <v>110</v>
      </c>
      <c r="C127" s="420"/>
      <c r="D127" s="420"/>
      <c r="E127" s="420"/>
      <c r="F127" s="421"/>
      <c r="G127" s="26">
        <f>G66</f>
        <v>0</v>
      </c>
      <c r="H127" s="6"/>
    </row>
    <row r="128" spans="1:8" x14ac:dyDescent="0.2">
      <c r="A128" s="24" t="s">
        <v>34</v>
      </c>
      <c r="B128" s="419" t="s">
        <v>111</v>
      </c>
      <c r="C128" s="420"/>
      <c r="D128" s="420"/>
      <c r="E128" s="420"/>
      <c r="F128" s="421"/>
      <c r="G128" s="26">
        <f>G75</f>
        <v>0</v>
      </c>
      <c r="H128" s="6"/>
    </row>
    <row r="129" spans="1:8" x14ac:dyDescent="0.2">
      <c r="A129" s="24" t="s">
        <v>35</v>
      </c>
      <c r="B129" s="419" t="s">
        <v>112</v>
      </c>
      <c r="C129" s="420"/>
      <c r="D129" s="420"/>
      <c r="E129" s="420"/>
      <c r="F129" s="421"/>
      <c r="G129" s="26">
        <f>G104</f>
        <v>0</v>
      </c>
      <c r="H129" s="6"/>
    </row>
    <row r="130" spans="1:8" x14ac:dyDescent="0.2">
      <c r="A130" s="24" t="s">
        <v>36</v>
      </c>
      <c r="B130" s="419" t="s">
        <v>113</v>
      </c>
      <c r="C130" s="420"/>
      <c r="D130" s="420"/>
      <c r="E130" s="420"/>
      <c r="F130" s="421"/>
      <c r="G130" s="26">
        <f>G113</f>
        <v>0</v>
      </c>
      <c r="H130" s="6"/>
    </row>
    <row r="131" spans="1:8" x14ac:dyDescent="0.2">
      <c r="A131" s="24"/>
      <c r="B131" s="448" t="s">
        <v>114</v>
      </c>
      <c r="C131" s="449"/>
      <c r="D131" s="449"/>
      <c r="E131" s="449"/>
      <c r="F131" s="450"/>
      <c r="G131" s="26">
        <f>SUM(G126:G130)</f>
        <v>0</v>
      </c>
      <c r="H131" s="6"/>
    </row>
    <row r="132" spans="1:8" x14ac:dyDescent="0.2">
      <c r="A132" s="24" t="s">
        <v>38</v>
      </c>
      <c r="B132" s="444" t="s">
        <v>115</v>
      </c>
      <c r="C132" s="445"/>
      <c r="D132" s="445"/>
      <c r="E132" s="445"/>
      <c r="F132" s="451"/>
      <c r="G132" s="26">
        <f ca="1">G124</f>
        <v>0</v>
      </c>
      <c r="H132" s="6"/>
    </row>
    <row r="133" spans="1:8" x14ac:dyDescent="0.2">
      <c r="A133" s="411" t="s">
        <v>116</v>
      </c>
      <c r="B133" s="412"/>
      <c r="C133" s="412"/>
      <c r="D133" s="412"/>
      <c r="E133" s="412"/>
      <c r="F133" s="389"/>
      <c r="G133" s="224">
        <f ca="1">SUM(G131:G132)</f>
        <v>0</v>
      </c>
      <c r="H133" s="6">
        <f ca="1">SUM(G126:G132)-G131</f>
        <v>0</v>
      </c>
    </row>
    <row r="134" spans="1:8" x14ac:dyDescent="0.2">
      <c r="A134" s="452" t="s">
        <v>14</v>
      </c>
      <c r="B134" s="453"/>
      <c r="C134" s="453"/>
      <c r="D134" s="453"/>
      <c r="E134" s="453"/>
      <c r="F134" s="453"/>
      <c r="G134" s="454"/>
      <c r="H134" s="6"/>
    </row>
    <row r="135" spans="1:8" x14ac:dyDescent="0.2">
      <c r="A135" s="38"/>
      <c r="B135" s="39" t="s">
        <v>117</v>
      </c>
      <c r="C135" s="39"/>
      <c r="D135" s="39"/>
      <c r="E135" s="39"/>
      <c r="F135" s="40"/>
      <c r="G135" s="41">
        <f ca="1">G133</f>
        <v>0</v>
      </c>
      <c r="H135" s="6"/>
    </row>
    <row r="136" spans="1:8" x14ac:dyDescent="0.2">
      <c r="A136" s="42"/>
      <c r="B136" s="43" t="s">
        <v>118</v>
      </c>
      <c r="C136" s="43"/>
      <c r="D136" s="43"/>
      <c r="E136" s="43"/>
      <c r="F136" s="44">
        <f>F21</f>
        <v>2</v>
      </c>
      <c r="G136" s="45">
        <f ca="1">G135*F136</f>
        <v>0</v>
      </c>
      <c r="H136" s="6"/>
    </row>
    <row r="137" spans="1:8" x14ac:dyDescent="0.2">
      <c r="A137" s="46"/>
      <c r="B137" s="47" t="s">
        <v>119</v>
      </c>
      <c r="C137" s="47"/>
      <c r="D137" s="47"/>
      <c r="E137" s="47"/>
      <c r="F137" s="48"/>
      <c r="G137" s="49">
        <f>F21*F22</f>
        <v>2</v>
      </c>
      <c r="H137" s="6"/>
    </row>
    <row r="138" spans="1:8" s="53" customFormat="1" x14ac:dyDescent="0.2">
      <c r="A138" s="50"/>
      <c r="B138" s="446" t="s">
        <v>4</v>
      </c>
      <c r="C138" s="446"/>
      <c r="D138" s="446"/>
      <c r="E138" s="446"/>
      <c r="F138" s="51">
        <f>F22</f>
        <v>1</v>
      </c>
      <c r="G138" s="52">
        <f ca="1">G136*F138</f>
        <v>0</v>
      </c>
      <c r="H138" s="6"/>
    </row>
    <row r="139" spans="1:8" s="53" customFormat="1" ht="13.5" thickBot="1" x14ac:dyDescent="0.25">
      <c r="A139" s="234"/>
      <c r="B139" s="447" t="s">
        <v>218</v>
      </c>
      <c r="C139" s="447"/>
      <c r="D139" s="447"/>
      <c r="E139" s="447"/>
      <c r="F139" s="54">
        <v>12</v>
      </c>
      <c r="G139" s="55">
        <f ca="1">G138*F139</f>
        <v>0</v>
      </c>
      <c r="H139" s="6"/>
    </row>
    <row r="140" spans="1:8" x14ac:dyDescent="0.2">
      <c r="F140" s="138"/>
    </row>
    <row r="147" spans="7:7" x14ac:dyDescent="0.2">
      <c r="G147" s="56"/>
    </row>
  </sheetData>
  <mergeCells count="140">
    <mergeCell ref="A1:G1"/>
    <mergeCell ref="A2:C2"/>
    <mergeCell ref="F2:G2"/>
    <mergeCell ref="A3:G4"/>
    <mergeCell ref="A5:G5"/>
    <mergeCell ref="A6:E6"/>
    <mergeCell ref="F6:G6"/>
    <mergeCell ref="A12:E12"/>
    <mergeCell ref="F12:G12"/>
    <mergeCell ref="A13:E13"/>
    <mergeCell ref="F13:G13"/>
    <mergeCell ref="A14:G14"/>
    <mergeCell ref="A15:E15"/>
    <mergeCell ref="F15:G15"/>
    <mergeCell ref="A7:E7"/>
    <mergeCell ref="F7:G7"/>
    <mergeCell ref="A8:G9"/>
    <mergeCell ref="A10:E10"/>
    <mergeCell ref="F10:G10"/>
    <mergeCell ref="A11:E11"/>
    <mergeCell ref="F11:G11"/>
    <mergeCell ref="A19:E19"/>
    <mergeCell ref="F19:G19"/>
    <mergeCell ref="A20:E20"/>
    <mergeCell ref="F20:G20"/>
    <mergeCell ref="A21:E21"/>
    <mergeCell ref="F21:G21"/>
    <mergeCell ref="A16:E16"/>
    <mergeCell ref="F16:G16"/>
    <mergeCell ref="A17:E17"/>
    <mergeCell ref="F17:G17"/>
    <mergeCell ref="A18:E18"/>
    <mergeCell ref="F18:G18"/>
    <mergeCell ref="B26:E26"/>
    <mergeCell ref="B27:E27"/>
    <mergeCell ref="B28:E28"/>
    <mergeCell ref="B29:E29"/>
    <mergeCell ref="B31:E31"/>
    <mergeCell ref="B30:E30"/>
    <mergeCell ref="A22:E22"/>
    <mergeCell ref="F22:G22"/>
    <mergeCell ref="A23:E23"/>
    <mergeCell ref="F23:G23"/>
    <mergeCell ref="A24:G24"/>
    <mergeCell ref="A25:G25"/>
    <mergeCell ref="B38:E38"/>
    <mergeCell ref="A40:E40"/>
    <mergeCell ref="A41:G41"/>
    <mergeCell ref="B42:E42"/>
    <mergeCell ref="B43:E43"/>
    <mergeCell ref="B44:E44"/>
    <mergeCell ref="B32:E32"/>
    <mergeCell ref="A33:F33"/>
    <mergeCell ref="A34:G34"/>
    <mergeCell ref="A35:G35"/>
    <mergeCell ref="B36:E36"/>
    <mergeCell ref="B37:E37"/>
    <mergeCell ref="A51:G51"/>
    <mergeCell ref="B52:D52"/>
    <mergeCell ref="B53:D53"/>
    <mergeCell ref="B54:D54"/>
    <mergeCell ref="B55:D55"/>
    <mergeCell ref="B56:D56"/>
    <mergeCell ref="B45:E45"/>
    <mergeCell ref="B46:E46"/>
    <mergeCell ref="B47:E47"/>
    <mergeCell ref="B48:E48"/>
    <mergeCell ref="B49:E49"/>
    <mergeCell ref="A50:E50"/>
    <mergeCell ref="B63:E63"/>
    <mergeCell ref="B64:E64"/>
    <mergeCell ref="B65:F65"/>
    <mergeCell ref="A66:F66"/>
    <mergeCell ref="A67:G67"/>
    <mergeCell ref="B69:E69"/>
    <mergeCell ref="B57:D57"/>
    <mergeCell ref="B58:D58"/>
    <mergeCell ref="B59:D59"/>
    <mergeCell ref="B60:D60"/>
    <mergeCell ref="A61:F61"/>
    <mergeCell ref="A62:G62"/>
    <mergeCell ref="A76:G76"/>
    <mergeCell ref="A77:G77"/>
    <mergeCell ref="B78:E78"/>
    <mergeCell ref="B79:E79"/>
    <mergeCell ref="B80:E80"/>
    <mergeCell ref="B81:E81"/>
    <mergeCell ref="B70:E70"/>
    <mergeCell ref="B71:E71"/>
    <mergeCell ref="B72:E72"/>
    <mergeCell ref="B73:E73"/>
    <mergeCell ref="B74:E74"/>
    <mergeCell ref="A75:E75"/>
    <mergeCell ref="B88:E88"/>
    <mergeCell ref="B89:E89"/>
    <mergeCell ref="A90:E90"/>
    <mergeCell ref="A91:G91"/>
    <mergeCell ref="B92:E92"/>
    <mergeCell ref="B93:E93"/>
    <mergeCell ref="B82:E82"/>
    <mergeCell ref="B83:E83"/>
    <mergeCell ref="A84:E84"/>
    <mergeCell ref="A85:G85"/>
    <mergeCell ref="B86:E86"/>
    <mergeCell ref="B87:E87"/>
    <mergeCell ref="B100:E100"/>
    <mergeCell ref="B101:E101"/>
    <mergeCell ref="B102:E102"/>
    <mergeCell ref="B103:E103"/>
    <mergeCell ref="A104:F104"/>
    <mergeCell ref="A105:G105"/>
    <mergeCell ref="A94:E94"/>
    <mergeCell ref="A95:G95"/>
    <mergeCell ref="B96:E96"/>
    <mergeCell ref="B97:E97"/>
    <mergeCell ref="A98:E98"/>
    <mergeCell ref="A99:G99"/>
    <mergeCell ref="B120:E120"/>
    <mergeCell ref="B121:E121"/>
    <mergeCell ref="B123:E123"/>
    <mergeCell ref="A124:E124"/>
    <mergeCell ref="A125:G125"/>
    <mergeCell ref="B126:F126"/>
    <mergeCell ref="A113:F113"/>
    <mergeCell ref="A114:G114"/>
    <mergeCell ref="B116:E116"/>
    <mergeCell ref="B117:E117"/>
    <mergeCell ref="B118:E118"/>
    <mergeCell ref="B119:E119"/>
    <mergeCell ref="B122:E122"/>
    <mergeCell ref="A133:F133"/>
    <mergeCell ref="A134:G134"/>
    <mergeCell ref="B138:E138"/>
    <mergeCell ref="B139:E139"/>
    <mergeCell ref="B127:F127"/>
    <mergeCell ref="B128:F128"/>
    <mergeCell ref="B129:F129"/>
    <mergeCell ref="B130:F130"/>
    <mergeCell ref="B131:F131"/>
    <mergeCell ref="B132:F132"/>
  </mergeCells>
  <printOptions horizontalCentered="1"/>
  <pageMargins left="0.78740157480314965" right="0.78740157480314965" top="0.59055118110236227" bottom="0.98425196850393704" header="0.11811023622047245" footer="0.31496062992125984"/>
  <pageSetup paperSize="9" scale="80" firstPageNumber="0" fitToHeight="2" orientation="portrait" r:id="rId1"/>
  <headerFooter alignWithMargins="0">
    <oddHeader>&amp;R&amp;9Planilha MODELO</oddHeader>
    <oddFooter>&amp;LPlanilha de Postos&amp;C&amp;9&amp;A - Pag. &amp;P</oddFooter>
  </headerFooter>
  <rowBreaks count="1" manualBreakCount="1">
    <brk id="6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11</vt:i4>
      </vt:variant>
    </vt:vector>
  </HeadingPairs>
  <TitlesOfParts>
    <vt:vector size="24" baseType="lpstr">
      <vt:lpstr>Observações</vt:lpstr>
      <vt:lpstr>Insumos Diversos</vt:lpstr>
      <vt:lpstr>Vigia NOT desarm - CEPIR</vt:lpstr>
      <vt:lpstr>Vigia DIU Desarm Mot - CESJC</vt:lpstr>
      <vt:lpstr>Vigia NOT Desarm Mot - CESJC</vt:lpstr>
      <vt:lpstr>Vigia NOT Desar Parcial - CESJC</vt:lpstr>
      <vt:lpstr>Vigia DIU Arm - CESOR</vt:lpstr>
      <vt:lpstr>Vigia NOT Arm - CESOR</vt:lpstr>
      <vt:lpstr>Vigia DIU Líder Arm Mot CESOR</vt:lpstr>
      <vt:lpstr>Vigia NOT Líder Arm Mot CESOR</vt:lpstr>
      <vt:lpstr>Vigia DIU Arm - FRISO</vt:lpstr>
      <vt:lpstr>Vigia NOT Arm - FRISO</vt:lpstr>
      <vt:lpstr>Resumo Geral</vt:lpstr>
      <vt:lpstr>'Resumo Geral'!Area_de_impressao</vt:lpstr>
      <vt:lpstr>'Vigia DIU Arm - CESOR'!Area_de_impressao</vt:lpstr>
      <vt:lpstr>'Vigia DIU Arm - FRISO'!Area_de_impressao</vt:lpstr>
      <vt:lpstr>'Vigia DIU Desarm Mot - CESJC'!Area_de_impressao</vt:lpstr>
      <vt:lpstr>'Vigia DIU Líder Arm Mot CESOR'!Area_de_impressao</vt:lpstr>
      <vt:lpstr>'Vigia NOT Arm - CESOR'!Area_de_impressao</vt:lpstr>
      <vt:lpstr>'Vigia NOT Arm - FRISO'!Area_de_impressao</vt:lpstr>
      <vt:lpstr>'Vigia NOT Desar Parcial - CESJC'!Area_de_impressao</vt:lpstr>
      <vt:lpstr>'Vigia NOT desarm - CEPIR'!Area_de_impressao</vt:lpstr>
      <vt:lpstr>'Vigia NOT Desarm Mot - CESJC'!Area_de_impressao</vt:lpstr>
      <vt:lpstr>'Vigia NOT Líder Arm Mot CESOR'!Area_de_impressao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Rosiane de Oliveira</dc:creator>
  <cp:lastModifiedBy>Rogerio Rodrigues Pontes</cp:lastModifiedBy>
  <cp:lastPrinted>2024-04-15T18:13:52Z</cp:lastPrinted>
  <dcterms:created xsi:type="dcterms:W3CDTF">2013-10-22T12:23:02Z</dcterms:created>
  <dcterms:modified xsi:type="dcterms:W3CDTF">2024-04-16T16:12:22Z</dcterms:modified>
</cp:coreProperties>
</file>