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015_25 Limpeza CEFRA - INICIAL\Instrução\"/>
    </mc:Choice>
  </mc:AlternateContent>
  <bookViews>
    <workbookView xWindow="0" yWindow="0" windowWidth="20460" windowHeight="7680" tabRatio="769"/>
  </bookViews>
  <sheets>
    <sheet name="Observações" sheetId="126" r:id="rId1"/>
    <sheet name="Insumos Diversos" sheetId="158" r:id="rId2"/>
    <sheet name="Materias de Limpeza CEFRA" sheetId="169" r:id="rId3"/>
    <sheet name="Agente de Higienização_CEFRA" sheetId="99" r:id="rId4"/>
    <sheet name="Jardineiro_CEFRA" sheetId="148" r:id="rId5"/>
    <sheet name="Quadro Resumo M² - CEFRA" sheetId="165" r:id="rId6"/>
    <sheet name="Quadro Resumo GERAL M² - SEAPL" sheetId="133" r:id="rId7"/>
  </sheets>
  <externalReferences>
    <externalReference r:id="rId8"/>
  </externalReferences>
  <definedNames>
    <definedName name="_xlnm.Print_Area" localSheetId="3">'Agente de Higienização_CEFRA'!$A$1:$G$139</definedName>
    <definedName name="_xlnm.Print_Area" localSheetId="1">'Insumos Diversos'!$A$1:$E$87</definedName>
    <definedName name="_xlnm.Print_Area" localSheetId="4">Jardineiro_CEFRA!$A$1:$G$139</definedName>
    <definedName name="_xlnm.Print_Area" localSheetId="2">'Materias de Limpeza CEFRA'!$A$1:$E$42</definedName>
    <definedName name="_xlnm.Print_Area" localSheetId="6">'Quadro Resumo GERAL M² - SEAPL'!$B$1:$G$28</definedName>
    <definedName name="_xlnm.Print_Area" localSheetId="5">'Quadro Resumo M² - CEFRA'!$B$1:$H$62</definedName>
    <definedName name="EQUIPTOS" localSheetId="4">'[1]Equipamentos e material'!#REF!</definedName>
    <definedName name="EQUIPTOS" localSheetId="2">'[1]Equipamentos e material'!#REF!</definedName>
    <definedName name="EQUIPTOS" localSheetId="5">'[1]Equipamentos e material'!#REF!</definedName>
    <definedName name="EQUIPTOS">'[1]Equipamentos e material'!#REF!</definedName>
    <definedName name="Excel_BuiltIn_Print_Area_1" localSheetId="4">#REF!</definedName>
    <definedName name="Excel_BuiltIn_Print_Area_1" localSheetId="2">#REF!</definedName>
    <definedName name="Excel_BuiltIn_Print_Area_1" localSheetId="5">#REF!</definedName>
    <definedName name="Excel_BuiltIn_Print_Area_1">#REF!</definedName>
    <definedName name="Excel_BuiltIn_Print_Area_2" localSheetId="4">#REF!</definedName>
    <definedName name="Excel_BuiltIn_Print_Area_2" localSheetId="2">#REF!</definedName>
    <definedName name="Excel_BuiltIn_Print_Area_2" localSheetId="5">#REF!</definedName>
    <definedName name="Excel_BuiltIn_Print_Area_2">#REF!</definedName>
  </definedNames>
  <calcPr calcId="152511" iterate="1" fullPrecision="0"/>
</workbook>
</file>

<file path=xl/calcChain.xml><?xml version="1.0" encoding="utf-8"?>
<calcChain xmlns="http://schemas.openxmlformats.org/spreadsheetml/2006/main">
  <c r="F29" i="148" l="1"/>
  <c r="F29" i="99"/>
  <c r="F98" i="148" l="1"/>
  <c r="F98" i="99"/>
  <c r="E59" i="148" l="1"/>
  <c r="E56" i="148"/>
  <c r="E55" i="148"/>
  <c r="E54" i="148"/>
  <c r="E53" i="148"/>
  <c r="E60" i="99"/>
  <c r="E59" i="99"/>
  <c r="E58" i="99"/>
  <c r="E56" i="99"/>
  <c r="E55" i="99"/>
  <c r="E53" i="99"/>
  <c r="E54" i="99"/>
  <c r="E16" i="158" l="1"/>
  <c r="E36" i="165" l="1"/>
  <c r="B21" i="133" l="1"/>
  <c r="B20" i="133"/>
  <c r="B19" i="133"/>
  <c r="B18" i="133"/>
  <c r="C41" i="165" l="1"/>
  <c r="C23" i="165"/>
  <c r="C27" i="165"/>
  <c r="C36" i="165"/>
  <c r="C30" i="165"/>
  <c r="E40" i="169"/>
  <c r="E39" i="169"/>
  <c r="E38" i="169"/>
  <c r="E37" i="169"/>
  <c r="E36" i="169"/>
  <c r="E35" i="169"/>
  <c r="E34" i="169"/>
  <c r="E33" i="169"/>
  <c r="E32" i="169"/>
  <c r="E31" i="169"/>
  <c r="E30" i="169"/>
  <c r="E29" i="169"/>
  <c r="E28" i="169"/>
  <c r="E27" i="169"/>
  <c r="E26" i="169"/>
  <c r="E25" i="169"/>
  <c r="E24" i="169"/>
  <c r="E23" i="169"/>
  <c r="E22" i="169"/>
  <c r="E21" i="169"/>
  <c r="E20" i="169"/>
  <c r="E19" i="169"/>
  <c r="E18" i="169"/>
  <c r="E17" i="169"/>
  <c r="E16" i="169"/>
  <c r="E15" i="169"/>
  <c r="E14" i="169"/>
  <c r="E13" i="169"/>
  <c r="E12" i="169"/>
  <c r="E11" i="169"/>
  <c r="E10" i="169"/>
  <c r="E9" i="169"/>
  <c r="E8" i="169"/>
  <c r="E7" i="169"/>
  <c r="E6" i="169"/>
  <c r="E41" i="169" l="1"/>
  <c r="E53" i="165" s="1"/>
  <c r="E59" i="158"/>
  <c r="E60" i="158"/>
  <c r="E76" i="158"/>
  <c r="E77" i="158"/>
  <c r="E37" i="158"/>
  <c r="E36" i="158"/>
  <c r="E35" i="158"/>
  <c r="E13" i="158"/>
  <c r="E14" i="158"/>
  <c r="E15" i="158"/>
  <c r="I12" i="165"/>
  <c r="E57" i="99"/>
  <c r="G60" i="99"/>
  <c r="F41" i="169" l="1"/>
  <c r="E42" i="169"/>
  <c r="E18" i="133"/>
  <c r="G19" i="133" s="1"/>
  <c r="G54" i="165"/>
  <c r="E38" i="158"/>
  <c r="B113" i="148" l="1"/>
  <c r="B113" i="99"/>
  <c r="B110" i="148"/>
  <c r="B110" i="99"/>
  <c r="B109" i="148"/>
  <c r="B109" i="99"/>
  <c r="B108" i="148"/>
  <c r="B108" i="99"/>
  <c r="G114" i="148"/>
  <c r="G114" i="99"/>
  <c r="D50" i="165"/>
  <c r="D49" i="165"/>
  <c r="D48" i="165"/>
  <c r="D47" i="165"/>
  <c r="D46" i="165"/>
  <c r="B19" i="165"/>
  <c r="B41" i="165" s="1"/>
  <c r="B18" i="165"/>
  <c r="B27" i="165" s="1"/>
  <c r="I50" i="165" l="1"/>
  <c r="D12" i="133"/>
  <c r="F12" i="133" s="1"/>
  <c r="F50" i="165"/>
  <c r="D11" i="133"/>
  <c r="F11" i="133" s="1"/>
  <c r="F49" i="165"/>
  <c r="D10" i="133"/>
  <c r="F10" i="133" s="1"/>
  <c r="F48" i="165"/>
  <c r="D9" i="133"/>
  <c r="F9" i="133" s="1"/>
  <c r="F47" i="165"/>
  <c r="D8" i="133"/>
  <c r="F8" i="133" s="1"/>
  <c r="F46" i="165"/>
  <c r="B36" i="165"/>
  <c r="B30" i="165"/>
  <c r="B23" i="165" l="1"/>
  <c r="E11" i="165"/>
  <c r="E10" i="165"/>
  <c r="E12" i="165"/>
  <c r="F12" i="165" s="1"/>
  <c r="F14" i="165" s="1"/>
  <c r="E9" i="165"/>
  <c r="E8" i="165"/>
  <c r="E69" i="158"/>
  <c r="E70" i="158"/>
  <c r="E71" i="158"/>
  <c r="E72" i="158"/>
  <c r="E73" i="158"/>
  <c r="E74" i="158"/>
  <c r="F8" i="165" l="1"/>
  <c r="F13" i="165" s="1"/>
  <c r="G16" i="133"/>
  <c r="G25" i="133" s="1"/>
  <c r="F36" i="165"/>
  <c r="G15" i="133" l="1"/>
  <c r="G24" i="133" s="1"/>
  <c r="F15" i="165"/>
  <c r="E39" i="158" s="1"/>
  <c r="E75" i="158"/>
  <c r="E63" i="158"/>
  <c r="E62" i="158"/>
  <c r="E61" i="158"/>
  <c r="E58" i="158"/>
  <c r="E57" i="158"/>
  <c r="E56" i="158"/>
  <c r="E55" i="158"/>
  <c r="E54" i="158"/>
  <c r="E53" i="158"/>
  <c r="E52" i="158"/>
  <c r="E29" i="158"/>
  <c r="E28" i="158"/>
  <c r="E27" i="158"/>
  <c r="E26" i="158"/>
  <c r="E25" i="158"/>
  <c r="E19" i="158"/>
  <c r="E18" i="158"/>
  <c r="E17" i="158"/>
  <c r="E12" i="158"/>
  <c r="E11" i="158"/>
  <c r="E10" i="158"/>
  <c r="E9" i="158"/>
  <c r="E8" i="158"/>
  <c r="E7" i="158"/>
  <c r="E6" i="158"/>
  <c r="G17" i="133" l="1"/>
  <c r="E112" i="99"/>
  <c r="E112" i="148"/>
  <c r="E78" i="158"/>
  <c r="E64" i="158"/>
  <c r="E65" i="158" s="1"/>
  <c r="E20" i="158"/>
  <c r="E30" i="158"/>
  <c r="E31" i="158" s="1"/>
  <c r="E111" i="148" l="1"/>
  <c r="G111" i="148" s="1"/>
  <c r="E111" i="99"/>
  <c r="G111" i="99" s="1"/>
  <c r="E108" i="99"/>
  <c r="E108" i="148"/>
  <c r="E109" i="148"/>
  <c r="E109" i="99"/>
  <c r="E21" i="158"/>
  <c r="E110" i="148" s="1"/>
  <c r="E58" i="148" l="1"/>
  <c r="E57" i="148"/>
  <c r="F140" i="148" l="1"/>
  <c r="G139" i="148"/>
  <c r="F138" i="148"/>
  <c r="F125" i="148"/>
  <c r="F126" i="148" s="1"/>
  <c r="G112" i="148"/>
  <c r="G110" i="148"/>
  <c r="G108" i="148"/>
  <c r="F100" i="148"/>
  <c r="F105" i="148" s="1"/>
  <c r="F94" i="148"/>
  <c r="F96" i="148" s="1"/>
  <c r="F104" i="148" s="1"/>
  <c r="F88" i="148"/>
  <c r="F85" i="148"/>
  <c r="F83" i="148"/>
  <c r="F82" i="148"/>
  <c r="F81" i="148"/>
  <c r="F74" i="148"/>
  <c r="F73" i="148"/>
  <c r="F71" i="148"/>
  <c r="G61" i="148"/>
  <c r="G60" i="148"/>
  <c r="G59" i="148"/>
  <c r="G57" i="148"/>
  <c r="G56" i="148"/>
  <c r="G55" i="148"/>
  <c r="G54" i="148"/>
  <c r="G58" i="148"/>
  <c r="F51" i="148"/>
  <c r="F90" i="148" s="1"/>
  <c r="F38" i="148"/>
  <c r="F37" i="148"/>
  <c r="F31" i="148"/>
  <c r="F32" i="148" s="1"/>
  <c r="G32" i="148" s="1"/>
  <c r="G30" i="148"/>
  <c r="G29" i="148"/>
  <c r="G28" i="148"/>
  <c r="G27" i="148"/>
  <c r="F75" i="148" l="1"/>
  <c r="F86" i="148"/>
  <c r="F102" i="148" s="1"/>
  <c r="F39" i="148"/>
  <c r="F66" i="148"/>
  <c r="F89" i="148"/>
  <c r="F92" i="148" s="1"/>
  <c r="F103" i="148" s="1"/>
  <c r="F99" i="148"/>
  <c r="G31" i="148"/>
  <c r="G34" i="148" s="1"/>
  <c r="F95" i="148"/>
  <c r="F40" i="148"/>
  <c r="F41" i="148" s="1"/>
  <c r="F65" i="148" s="1"/>
  <c r="G53" i="148"/>
  <c r="G63" i="148" s="1"/>
  <c r="G67" i="148" s="1"/>
  <c r="F72" i="148"/>
  <c r="F77" i="148" l="1"/>
  <c r="H77" i="148" s="1"/>
  <c r="G99" i="148"/>
  <c r="G85" i="148"/>
  <c r="G74" i="148"/>
  <c r="G43" i="148"/>
  <c r="G38" i="148"/>
  <c r="G94" i="148"/>
  <c r="G89" i="148"/>
  <c r="G80" i="148"/>
  <c r="G50" i="148"/>
  <c r="G98" i="148"/>
  <c r="G84" i="148"/>
  <c r="G73" i="148"/>
  <c r="G49" i="148"/>
  <c r="H41" i="148"/>
  <c r="G37" i="148"/>
  <c r="G48" i="148"/>
  <c r="G95" i="148"/>
  <c r="G90" i="148"/>
  <c r="H92" i="148"/>
  <c r="G88" i="148"/>
  <c r="G83" i="148"/>
  <c r="G81" i="148"/>
  <c r="G44" i="148"/>
  <c r="H100" i="148" s="1"/>
  <c r="H96" i="148"/>
  <c r="G72" i="148"/>
  <c r="G47" i="148"/>
  <c r="H86" i="148"/>
  <c r="G82" i="148"/>
  <c r="G76" i="148"/>
  <c r="G46" i="148"/>
  <c r="G40" i="148"/>
  <c r="G91" i="148"/>
  <c r="G75" i="148"/>
  <c r="G71" i="148"/>
  <c r="H51" i="148"/>
  <c r="G45" i="148"/>
  <c r="G128" i="148"/>
  <c r="G41" i="148" l="1"/>
  <c r="G65" i="148" s="1"/>
  <c r="G86" i="148"/>
  <c r="G102" i="148" s="1"/>
  <c r="G77" i="148"/>
  <c r="G130" i="148" s="1"/>
  <c r="G96" i="148"/>
  <c r="G104" i="148" s="1"/>
  <c r="G92" i="148"/>
  <c r="G103" i="148" s="1"/>
  <c r="G51" i="148"/>
  <c r="G66" i="148" s="1"/>
  <c r="G100" i="148"/>
  <c r="G105" i="148" s="1"/>
  <c r="H42" i="148" l="1"/>
  <c r="G106" i="148"/>
  <c r="G131" i="148" s="1"/>
  <c r="G68" i="148"/>
  <c r="G129" i="148" s="1"/>
  <c r="F100" i="99" l="1"/>
  <c r="F94" i="99"/>
  <c r="F96" i="99" s="1"/>
  <c r="G59" i="99" l="1"/>
  <c r="G58" i="99"/>
  <c r="F38" i="99" l="1"/>
  <c r="F37" i="99"/>
  <c r="G139" i="99" l="1"/>
  <c r="F88" i="99"/>
  <c r="F85" i="99"/>
  <c r="F83" i="99"/>
  <c r="F82" i="99"/>
  <c r="F81" i="99"/>
  <c r="G61" i="99"/>
  <c r="G57" i="99"/>
  <c r="G56" i="99"/>
  <c r="G55" i="99"/>
  <c r="F31" i="99"/>
  <c r="F32" i="99" s="1"/>
  <c r="G32" i="99" s="1"/>
  <c r="G30" i="99"/>
  <c r="G29" i="99"/>
  <c r="G28" i="99"/>
  <c r="G27" i="99"/>
  <c r="G53" i="99" s="1"/>
  <c r="G54" i="99" l="1"/>
  <c r="G31" i="99"/>
  <c r="G34" i="99" s="1"/>
  <c r="G128" i="99" l="1"/>
  <c r="G98" i="99"/>
  <c r="G94" i="99"/>
  <c r="F125" i="99" l="1"/>
  <c r="F73" i="99" l="1"/>
  <c r="F74" i="99" l="1"/>
  <c r="F71" i="99"/>
  <c r="F72" i="99" s="1"/>
  <c r="F51" i="99"/>
  <c r="F99" i="99" l="1"/>
  <c r="G99" i="99" s="1"/>
  <c r="G100" i="99" s="1"/>
  <c r="F95" i="99"/>
  <c r="G95" i="99" s="1"/>
  <c r="G96" i="99" s="1"/>
  <c r="F90" i="99"/>
  <c r="F89" i="99"/>
  <c r="F75" i="99"/>
  <c r="F77" i="99" s="1"/>
  <c r="G112" i="99"/>
  <c r="F92" i="99" l="1"/>
  <c r="F138" i="99"/>
  <c r="F105" i="99" l="1"/>
  <c r="F86" i="99" l="1"/>
  <c r="F39" i="99"/>
  <c r="F40" i="99" s="1"/>
  <c r="F41" i="99" s="1"/>
  <c r="F140" i="99" l="1"/>
  <c r="F102" i="99"/>
  <c r="F126"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0" i="99" s="1"/>
  <c r="G86" i="99"/>
  <c r="G102" i="99" s="1"/>
  <c r="G51" i="99"/>
  <c r="G66" i="99" s="1"/>
  <c r="G41" i="99"/>
  <c r="G92" i="99"/>
  <c r="G103" i="99" s="1"/>
  <c r="G65" i="99" l="1"/>
  <c r="H42" i="99"/>
  <c r="G106" i="99"/>
  <c r="G131" i="99" s="1"/>
  <c r="G68" i="99" l="1"/>
  <c r="G129" i="99" s="1"/>
  <c r="E45" i="158" l="1"/>
  <c r="E44" i="158"/>
  <c r="E46" i="158"/>
  <c r="E43" i="158"/>
  <c r="E47" i="158" l="1"/>
  <c r="E48" i="158" l="1"/>
  <c r="E113" i="148" l="1"/>
  <c r="G113" i="148" s="1"/>
  <c r="G115" i="148" s="1"/>
  <c r="G132" i="148" s="1"/>
  <c r="G133" i="148" s="1"/>
  <c r="G118" i="148" s="1"/>
  <c r="G119" i="148" s="1"/>
  <c r="G113" i="99"/>
  <c r="G115" i="99" s="1"/>
  <c r="G132" i="99" s="1"/>
  <c r="G133" i="99" s="1"/>
  <c r="G118" i="99" s="1"/>
  <c r="G119" i="99" l="1"/>
  <c r="G121" i="99"/>
  <c r="G122" i="99"/>
  <c r="G123" i="99"/>
  <c r="G124" i="99"/>
  <c r="G125" i="99"/>
  <c r="H125" i="99"/>
  <c r="G126" i="99"/>
  <c r="G134" i="99"/>
  <c r="G135" i="99"/>
  <c r="H135" i="99"/>
  <c r="G137" i="99"/>
  <c r="G138" i="99"/>
  <c r="G140" i="99"/>
  <c r="G141" i="99"/>
  <c r="H141" i="99"/>
  <c r="G121" i="148"/>
  <c r="G122" i="148"/>
  <c r="G123" i="148"/>
  <c r="G124" i="148"/>
  <c r="G125" i="148"/>
  <c r="H125" i="148"/>
  <c r="G126" i="148"/>
  <c r="G134" i="148"/>
  <c r="G135" i="148"/>
  <c r="H135" i="148"/>
  <c r="G137" i="148"/>
  <c r="G138" i="148"/>
  <c r="G140" i="148"/>
  <c r="G141" i="148"/>
  <c r="H141" i="148"/>
  <c r="C8" i="133"/>
  <c r="E8" i="133"/>
  <c r="G8" i="133"/>
  <c r="C9" i="133"/>
  <c r="E9" i="133"/>
  <c r="G9" i="133"/>
  <c r="C10" i="133"/>
  <c r="E10" i="133"/>
  <c r="G10" i="133"/>
  <c r="C11" i="133"/>
  <c r="E11" i="133"/>
  <c r="G11" i="133"/>
  <c r="C12" i="133"/>
  <c r="E12" i="133"/>
  <c r="G12" i="133"/>
  <c r="E13" i="133"/>
  <c r="G14" i="133"/>
  <c r="E20" i="133"/>
  <c r="G21" i="133"/>
  <c r="H21" i="133"/>
  <c r="G23" i="133"/>
  <c r="C18" i="165"/>
  <c r="C19" i="165"/>
  <c r="D23" i="165"/>
  <c r="E23" i="165"/>
  <c r="E24" i="165"/>
  <c r="D27" i="165"/>
  <c r="E27" i="165"/>
  <c r="E28" i="165"/>
  <c r="D30" i="165"/>
  <c r="E30" i="165"/>
  <c r="E31" i="165"/>
  <c r="G36" i="165"/>
  <c r="H36" i="165"/>
  <c r="H37" i="165"/>
  <c r="D41" i="165"/>
  <c r="E41" i="165"/>
  <c r="E42" i="165"/>
  <c r="C46" i="165"/>
  <c r="E46" i="165"/>
  <c r="G46" i="165"/>
  <c r="C47" i="165"/>
  <c r="E47" i="165"/>
  <c r="G47" i="165"/>
  <c r="C48" i="165"/>
  <c r="E48" i="165"/>
  <c r="G48" i="165"/>
  <c r="C49" i="165"/>
  <c r="E49" i="165"/>
  <c r="G49" i="165"/>
  <c r="C50" i="165"/>
  <c r="E50" i="165"/>
  <c r="G50" i="165"/>
  <c r="E51" i="165"/>
  <c r="G52" i="165"/>
  <c r="I52" i="165"/>
  <c r="J52" i="165"/>
  <c r="E55" i="165"/>
  <c r="G56" i="165"/>
  <c r="I56" i="165"/>
</calcChain>
</file>

<file path=xl/comments1.xml><?xml version="1.0" encoding="utf-8"?>
<comments xmlns="http://schemas.openxmlformats.org/spreadsheetml/2006/main">
  <authors>
    <author>Rogerio Rodrigues Pontes</author>
  </authors>
  <commentLis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Rogerio Rodrigues Pontes</author>
  </authors>
  <commentLis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<sst xmlns="http://schemas.openxmlformats.org/spreadsheetml/2006/main" count="733" uniqueCount="378">
  <si>
    <t>Categoria Profissional:</t>
  </si>
  <si>
    <t>Salário Normativo da Categoria Profissional:</t>
  </si>
  <si>
    <t>MODULO 1 - COMPOSIÇÃO DA REMUNERAÇÃO</t>
  </si>
  <si>
    <t>Valor Total</t>
  </si>
  <si>
    <t>VALOR MENSAL PELO TOTAL DE POSTOS DE SERVIÇO</t>
  </si>
  <si>
    <t>VALOR ANUAL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</si>
  <si>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</si>
  <si>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</si>
  <si>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</si>
  <si>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</si>
  <si>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</si>
  <si>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</si>
  <si>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</si>
  <si>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</si>
  <si>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</si>
  <si>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</si>
  <si>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</si>
  <si>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</si>
  <si>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</si>
  <si>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</si>
  <si>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</si>
  <si>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</si>
  <si>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</si>
  <si>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</si>
  <si>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</si>
  <si>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</si>
  <si>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</si>
  <si>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</si>
  <si>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</si>
  <si>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</si>
  <si>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</si>
  <si>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</si>
  <si>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</si>
  <si>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</si>
  <si>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</si>
  <si>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</si>
  <si>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</si>
  <si>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</si>
  <si>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</si>
  <si>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</si>
  <si>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</si>
  <si>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</si>
  <si>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</si>
  <si>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</si>
  <si>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</si>
  <si>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</si>
  <si>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</si>
  <si>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</si>
  <si>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</si>
  <si>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</si>
  <si>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</si>
  <si>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</si>
  <si>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</si>
  <si>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</si>
  <si>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</si>
  <si>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</si>
  <si>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</si>
  <si>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</si>
  <si>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</si>
  <si>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</si>
  <si>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</si>
  <si>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</si>
  <si>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</si>
  <si>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</si>
  <si>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</si>
  <si>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</si>
  <si>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</si>
  <si>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</si>
  <si>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</si>
  <si>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</si>
  <si>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</si>
  <si>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</si>
  <si>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</si>
  <si>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</si>
  <si>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</si>
  <si>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</si>
  <si>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</si>
  <si>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</si>
  <si>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</si>
  <si>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</si>
  <si>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</si>
  <si>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</si>
  <si>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</si>
  <si>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</si>
  <si>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</si>
  <si>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</si>
  <si>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</si>
  <si>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</si>
  <si>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</si>
  <si>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</si>
  <si>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</si>
  <si>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</si>
  <si>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</si>
  <si>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</si>
  <si>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</si>
  <si>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</si>
  <si>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</si>
  <si>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</si>
  <si>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</si>
  <si>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</si>
  <si>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</si>
  <si>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</si>
  <si>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</si>
  <si>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</si>
  <si>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</si>
  <si>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</si>
  <si>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</si>
  <si>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</si>
  <si>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</si>
  <si>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</si>
  <si>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</si>
  <si>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</si>
  <si>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</si>
  <si>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</si>
  <si>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</si>
  <si>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</si>
  <si>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</si>
  <si>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</si>
  <si>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</si>
  <si>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</si>
  <si>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</si>
  <si>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</si>
  <si>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</si>
  <si>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</si>
  <si>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</si>
  <si>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</si>
  <si>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</si>
  <si>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</si>
  <si>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</si>
  <si>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</si>
  <si>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</si>
  <si>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</si>
  <si>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</si>
  <si>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</si>
  <si>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</si>
  <si>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Média Mensal</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</si>
  <si>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</si>
  <si>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</si>
  <si>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</si>
  <si>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</si>
  <si>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</si>
  <si>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</si>
  <si>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</si>
  <si>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</si>
  <si>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</si>
  <si>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</si>
  <si>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</si>
  <si>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</si>
  <si>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CPRB</t>
  </si>
  <si>
    <t>Sindicato: SEAC/SP SINDICATO DAS EMPRESAS DE ASSEIO E CONSERVAÇÃO NO ESTADO DE SAO PAULO e SIEMACO-SP - SINDICATO TRABALHADORES EMPRESAS PRESTACAO DE SERVICOS DE ASSEIO E CONSERVACAO E LIMPEZA URBANA DE SP</t>
  </si>
  <si>
    <t>LIMPEZA</t>
  </si>
  <si>
    <t>Periodicidade/ meses</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</si>
  <si>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</si>
  <si>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</si>
  <si>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</si>
  <si>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</si>
  <si>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</si>
  <si>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</si>
  <si>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</si>
  <si>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</si>
  <si>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</si>
  <si>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</si>
  <si>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</si>
  <si>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ÁREAS ENVIDRAÇADAS COM EXPOSIÇÃO DE RISCO</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</si>
  <si>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</si>
  <si>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</si>
  <si>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</si>
  <si>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</si>
  <si>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</si>
  <si>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</si>
  <si>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</si>
  <si>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</si>
  <si>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</si>
  <si>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</si>
  <si>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</si>
  <si>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</si>
  <si>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</si>
  <si>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</si>
  <si>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</si>
  <si>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</si>
  <si>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áreas envidraçadas c/ expos.risco</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</si>
  <si>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</si>
  <si>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</si>
  <si>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</si>
  <si>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</si>
  <si>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</si>
  <si>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</si>
  <si>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</si>
  <si>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</si>
  <si>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</si>
  <si>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5 - Algumas células apresentam fórmulas multiplicadas por 0 (zero) para manter a integridade dos cálculos, caso o conteúdo da célula seja aplicável a licitante sugere-se apagar o zero e manter a integridade do cálculo e/ou adaptar conforme a característica e particularidade da Licitante.</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</si>
  <si>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</si>
  <si>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</si>
  <si>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</si>
  <si>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</si>
  <si>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</si>
  <si>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</si>
  <si>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</si>
  <si>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</si>
  <si>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t>Uniformes</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</si>
  <si>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</si>
  <si>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</si>
  <si>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</si>
  <si>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</si>
  <si>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</si>
  <si>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</si>
  <si>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</si>
  <si>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</si>
  <si>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</si>
  <si>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</si>
  <si>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</si>
  <si>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</si>
  <si>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</si>
  <si>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</si>
  <si>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</si>
  <si>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</si>
  <si>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</si>
  <si>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</si>
  <si>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</si>
  <si>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</si>
  <si>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</si>
  <si>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</si>
  <si>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</si>
  <si>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</si>
  <si>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</si>
  <si>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</si>
  <si>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</si>
  <si>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</si>
  <si>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</si>
  <si>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</si>
  <si>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</si>
  <si>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</si>
  <si>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</si>
  <si>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</si>
  <si>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VALOR MENSAL POR POSTO</t>
  </si>
  <si>
    <t>UTENSÍLIOS - Jardinagem</t>
  </si>
  <si>
    <t>Periodicidade</t>
  </si>
  <si>
    <t>Valor mensal p/ posto</t>
  </si>
  <si>
    <t>UTENSÍLIOS (Uso Geral)</t>
  </si>
  <si>
    <t>MÁQUINAS E EQUIPAMENTOS (Uso Geral)</t>
  </si>
  <si>
    <t>PREÇO MÉDIO R$</t>
  </si>
  <si>
    <t>DEPRECIAÇÃO ANUAL %</t>
  </si>
  <si>
    <t>TOTAL  MENSAL</t>
  </si>
  <si>
    <t>EPI's</t>
  </si>
  <si>
    <t>TOTAL MÉDIA MENSAL P/ PESSOA</t>
  </si>
  <si>
    <t>TOTAL MENSAL P/ PESSOA</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</si>
  <si>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</si>
  <si>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</si>
  <si>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</si>
  <si>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</si>
  <si>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</si>
  <si>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</si>
  <si>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</si>
  <si>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</si>
  <si>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</si>
  <si>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</si>
  <si>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</si>
  <si>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</si>
  <si>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</si>
  <si>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</si>
  <si>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</si>
  <si>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</si>
  <si>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</si>
  <si>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</si>
  <si>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</si>
  <si>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</si>
  <si>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</si>
  <si>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</si>
  <si>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t>TOTAL GERAL DA CONTRATAÇÃO ANUAL</t>
  </si>
  <si>
    <t>TOTAL GERAL - AGENTE DE HIGIENIZAÇÃO</t>
  </si>
  <si>
    <t>TOTAL GERAL - JARDINEIRO</t>
  </si>
  <si>
    <r>
      <t>(1)</t>
    </r>
    <r>
      <rPr>
        <sz val="11"/>
        <rFont val="Arial Narrow"/>
        <family val="2"/>
      </rPr>
      <t xml:space="preserve"> Produtividades auferidas de acordo com o Termo de Referência e informações enviadas pela área gestora.</t>
    </r>
  </si>
  <si>
    <t>Prêmio Assiduidade</t>
  </si>
  <si>
    <t>Posto de trabalho: 2ª à 6ª - c/ início às 7:00 - (com intervalo para refeição)</t>
  </si>
  <si>
    <t>FRANCA/SP</t>
  </si>
  <si>
    <t>PROCESSO Nº 015/2025</t>
  </si>
  <si>
    <t>OBJETO: PRESTAÇÃO DE SERVIÇOS DE LIMPEZA, CONSERVAÇÃO E HIGIENIZAÇÃO NO ENTREPOSTO DE FRANCA</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</si>
  <si>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</si>
  <si>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</si>
  <si>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</si>
  <si>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</si>
  <si>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</si>
  <si>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</si>
  <si>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</si>
  <si>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</si>
  <si>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</si>
  <si>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Saco de Lixo reforçado P14 com espessura de 0,14mm - 200 litros (kg)</t>
  </si>
  <si>
    <t>Saco de Lixo reforçado P4 com espessura de 0,05mm - 60 litros (kg)</t>
  </si>
  <si>
    <t>Vassoura Multiuso com Cabo - Cerdas de Fibra</t>
  </si>
  <si>
    <t>Vassoura de Palha Caipira</t>
  </si>
  <si>
    <t>Rastelo Plástico de 55cm com Cabo Longo</t>
  </si>
  <si>
    <t>Papel higiênico 100% celulose virgem - 600m X 10cm (por rolo)</t>
  </si>
  <si>
    <t>Papel higiênico branco de 1ª qualidade, 100% celulose, folhas duplas, picotado e de alta absorção - 30m X 10cm (por rolo)</t>
  </si>
  <si>
    <t>Papel toalha branco interfolha 20 X 21cm, 02 dobras, fardo com 1.000 folhas</t>
  </si>
  <si>
    <t>Sabonete líquido neutro biodegradável – galão com 5 litros</t>
  </si>
  <si>
    <t>Álcool etílico diluído 45º (litro)</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</si>
  <si>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</si>
  <si>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</si>
  <si>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</si>
  <si>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</si>
  <si>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</si>
  <si>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</si>
  <si>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</si>
  <si>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</si>
  <si>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</si>
  <si>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</si>
  <si>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</si>
  <si>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Estimativa - CEFRA</t>
  </si>
  <si>
    <t>Enxada com Cabo Longo</t>
  </si>
  <si>
    <t>Sacho de 2 pontas com Cabo</t>
  </si>
  <si>
    <t>Facão de corte - 18 polegadas</t>
  </si>
  <si>
    <t>Cavadeira Articulada com Cabo Longo</t>
  </si>
  <si>
    <t>Vanga com ponta e Cabo Longo</t>
  </si>
  <si>
    <t>Garfo de 4 dentes com Cabo Longo</t>
  </si>
  <si>
    <t>Rastelo Metálico de 18 dentes com Cabo Longo</t>
  </si>
  <si>
    <t xml:space="preserve">Materiais e utensiílios para manutenção de jardins </t>
  </si>
  <si>
    <t>Regador - 14 litros</t>
  </si>
  <si>
    <t>Tesoura de poda e grama cerca viva tipo tramontina</t>
  </si>
  <si>
    <t>Serrote de poda - 14 polegadas</t>
  </si>
  <si>
    <t>Serrote para madeira de 40 cm</t>
  </si>
  <si>
    <t>Cone de sinalização - polietileno, base quadrada com 110x60x60</t>
  </si>
  <si>
    <t>Escada  doméstica 5 degruas</t>
  </si>
  <si>
    <t>Extensão elétrica cabo PP 10/20A – 30m</t>
  </si>
  <si>
    <t>Mangueira doméstica de 50 m</t>
  </si>
  <si>
    <t>Rádio Comunicador (HT) com bateriais reserva</t>
  </si>
  <si>
    <t>Máquina de Pressão VAP Profissional ou similar</t>
  </si>
  <si>
    <t>Carrinho plataforma fechado em tela para carga, com 4 rodas maciças (1,5m x 0,80m) ''</t>
  </si>
  <si>
    <t>Carriola reforçada com pneu e câmara de ar (65 litros)</t>
  </si>
  <si>
    <t>MÁQUINAS E EQUIPAMENTOS (Jardinagem)</t>
  </si>
  <si>
    <t>Podador a Altura a gasolina 2 Tempos 52 CC</t>
  </si>
  <si>
    <t>Roçadeira costal movida a gasolina (profissional)</t>
  </si>
  <si>
    <t>Soprador, aspirador e triturador de folhas à gasolina</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</si>
  <si>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</si>
  <si>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</si>
  <si>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</si>
  <si>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</si>
  <si>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</si>
  <si>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</si>
  <si>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</si>
  <si>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</si>
  <si>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</si>
  <si>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Crachá</t>
  </si>
  <si>
    <t>Caneleira/perneira de proteção para roçadeira (par)</t>
  </si>
  <si>
    <t>Capa Longa Impermeável com Capuz (amarela)</t>
  </si>
  <si>
    <t xml:space="preserve">Colete de Proteção Refletivo </t>
  </si>
  <si>
    <t>Luvas de Borracha para limpeza com Cano Longo (par)</t>
  </si>
  <si>
    <t>Luvas de Vaqueta com Cano Curto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</si>
  <si>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</si>
  <si>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</si>
  <si>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</si>
  <si>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</si>
  <si>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</si>
  <si>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</si>
  <si>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</si>
  <si>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</si>
  <si>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</si>
  <si>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</si>
  <si>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MATERIAIS (Limpeza e Conservação)</t>
  </si>
  <si>
    <t>TOTAL MÉDIO PELO PERÍODO DE 12 MESES</t>
  </si>
  <si>
    <t>Limite Máximo Contratação mão de obra mensal (R$)</t>
  </si>
  <si>
    <t>Limite Máximo Contratação mão de obra anual (R$)</t>
  </si>
  <si>
    <t>Materiais de Limpeza Média Mensal</t>
  </si>
  <si>
    <t>Materiais de Limpeza Média - Período de 12 meses</t>
  </si>
  <si>
    <t>TOTAL MENSAL MÃO DE OBRA + MATERIAIS DE LIMPEZA</t>
  </si>
  <si>
    <t>TOTAL PELO PERÍODO DE 12 MESES MÃO DE OBRA + MATERIAIS DE LIMPEZA</t>
  </si>
  <si>
    <t>Quantidade mínimo de pessoas conforme Termo de Referência item 3.8.2</t>
  </si>
  <si>
    <t>ENTREPOSTO DE FRANCA/SP - CEFRA</t>
  </si>
  <si>
    <t>Limite Máximo Contratação da mão de obra pelo período de 12 meses (R$)</t>
  </si>
  <si>
    <t>Quant. Mínimo conf. Termo de Referência (3.8.2)</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</si>
  <si>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</si>
  <si>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</si>
  <si>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</si>
  <si>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Protetor para roçagem (flexível) 5,0m x 1,5m altura – fixação no solo</t>
  </si>
  <si>
    <r>
      <t>(3)</t>
    </r>
    <r>
      <rPr>
        <sz val="11"/>
        <rFont val="Arial Narrow"/>
        <family val="2"/>
      </rPr>
      <t xml:space="preserve"> Freqüência  em horas por mês, no caso da área de vidros - fachada externa.</t>
    </r>
  </si>
  <si>
    <r>
      <rPr>
        <b/>
        <sz val="11"/>
        <rFont val="Arial Narrow"/>
        <family val="2"/>
      </rPr>
      <t xml:space="preserve">(2) </t>
    </r>
    <r>
      <rPr>
        <sz val="11"/>
        <rFont val="Arial Narrow"/>
        <family val="2"/>
      </rPr>
      <t>O preço do homem-mês está acrescido da provisão dos insumos diversos, exceto materias de limpeza.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</si>
  <si>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</si>
  <si>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QUADRO RESUMO - CÁLCULO PRODUTIVIDADE</t>
  </si>
  <si>
    <t>QUADRO RESUMO GERAL - ESTIMATIVA</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</si>
</sst>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
  </numFmts>
  <fonts count="48"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s>
  <fills count="56">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theme="4" tint="0.59999389629810485"/>
        <bgColor indexed="26"/>
      </patternFill>
    </fill>
    <fill>
      <patternFill patternType="solid">
        <fgColor theme="4" tint="0.79998168889431442"/>
        <bgColor indexed="41"/>
      </patternFill>
    </fill>
    <fill>
      <patternFill patternType="solid">
        <fgColor theme="4" tint="0.59999389629810485"/>
        <bgColor indexed="31"/>
      </patternFill>
    </fill>
    <fill>
      <patternFill patternType="solid">
        <fgColor theme="4" tint="0.39997558519241921"/>
        <bgColor indexed="31"/>
      </patternFill>
    </fill>
  </fills>
  <borders count="21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medium">
        <color auto="1"/>
      </right>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right style="thin">
        <color indexed="8"/>
      </right>
      <top/>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thin">
        <color auto="1"/>
      </left>
      <right style="medium">
        <color indexed="64"/>
      </right>
      <top/>
      <bottom style="medium">
        <color indexed="64"/>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style="medium">
        <color indexed="64"/>
      </left>
      <right/>
      <top style="thin">
        <color indexed="64"/>
      </top>
      <bottom style="medium">
        <color indexed="64"/>
      </bottom>
      <diagonal/>
    </border>
    <border>
      <left style="thin">
        <color auto="1"/>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diagonal/>
    </border>
    <border>
      <left style="thin">
        <color auto="1"/>
      </left>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style="thin">
        <color auto="1"/>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auto="1"/>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top style="thin">
        <color indexed="8"/>
      </top>
      <bottom style="thin">
        <color indexed="64"/>
      </bottom>
      <diagonal/>
    </border>
    <border>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auto="1"/>
      </top>
      <bottom style="medium">
        <color indexed="64"/>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8"/>
      </left>
      <right style="medium">
        <color indexed="64"/>
      </right>
      <top style="thin">
        <color indexed="8"/>
      </top>
      <bottom/>
      <diagonal/>
    </border>
    <border>
      <left style="thin">
        <color auto="1"/>
      </left>
      <right/>
      <top style="medium">
        <color indexed="64"/>
      </top>
      <bottom style="thin">
        <color auto="1"/>
      </bottom>
      <diagonal/>
    </border>
    <border>
      <left/>
      <right style="medium">
        <color indexed="64"/>
      </right>
      <top style="medium">
        <color indexed="64"/>
      </top>
      <bottom style="thin">
        <color indexed="64"/>
      </bottom>
      <diagonal/>
    </border>
    <border>
      <left style="thin">
        <color indexed="8"/>
      </left>
      <right style="medium">
        <color indexed="64"/>
      </right>
      <top style="thin">
        <color indexed="8"/>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thin">
        <color indexed="64"/>
      </left>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style="thin">
        <color indexed="8"/>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8"/>
      </right>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right style="medium">
        <color indexed="64"/>
      </right>
      <top style="thin">
        <color indexed="8"/>
      </top>
      <bottom style="thin">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thin">
        <color auto="1"/>
      </left>
      <right style="medium">
        <color indexed="64"/>
      </right>
      <top style="medium">
        <color indexed="64"/>
      </top>
      <bottom/>
      <diagonal/>
    </border>
    <border>
      <left style="medium">
        <color indexed="64"/>
      </left>
      <right/>
      <top style="thin">
        <color auto="1"/>
      </top>
      <bottom/>
      <diagonal/>
    </border>
    <border>
      <left style="medium">
        <color indexed="64"/>
      </left>
      <right/>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635">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30"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5" xfId="50" applyNumberFormat="1" applyFont="1" applyBorder="1" applyAlignment="1" applyProtection="1">
      <alignment vertical="center"/>
    </xf>
    <xf numFmtId="170" fontId="29" fillId="0" borderId="20" xfId="50" applyNumberFormat="1" applyFont="1" applyBorder="1" applyAlignment="1" applyProtection="1">
      <alignment vertical="center"/>
    </xf>
    <xf numFmtId="10" fontId="28" fillId="32" borderId="21" xfId="49" applyNumberFormat="1" applyFont="1" applyFill="1" applyBorder="1" applyAlignment="1" applyProtection="1">
      <alignment horizontal="center" vertical="center"/>
    </xf>
    <xf numFmtId="0" fontId="29" fillId="0" borderId="31" xfId="49" applyFont="1" applyBorder="1" applyAlignment="1">
      <alignment horizontal="center"/>
    </xf>
    <xf numFmtId="10" fontId="29" fillId="0" borderId="28" xfId="35" applyNumberFormat="1" applyFont="1" applyBorder="1" applyAlignment="1" applyProtection="1">
      <alignment horizontal="center" vertical="center"/>
    </xf>
    <xf numFmtId="170" fontId="29" fillId="0" borderId="24" xfId="50" applyNumberFormat="1" applyFont="1" applyBorder="1" applyAlignment="1" applyProtection="1">
      <alignment vertical="center"/>
    </xf>
    <xf numFmtId="44" fontId="29" fillId="0" borderId="32" xfId="49" applyNumberFormat="1" applyFont="1" applyBorder="1" applyAlignment="1" applyProtection="1">
      <alignment horizontal="center" vertical="center"/>
    </xf>
    <xf numFmtId="166" fontId="29" fillId="0" borderId="33" xfId="50" applyFont="1" applyBorder="1" applyAlignment="1" applyProtection="1">
      <alignment vertical="center"/>
    </xf>
    <xf numFmtId="0" fontId="28" fillId="33" borderId="22" xfId="49" applyFont="1" applyFill="1" applyBorder="1" applyAlignment="1" applyProtection="1">
      <alignment horizontal="center" vertical="center"/>
    </xf>
    <xf numFmtId="10" fontId="28" fillId="33" borderId="32" xfId="49" applyNumberFormat="1" applyFont="1" applyFill="1" applyBorder="1" applyAlignment="1" applyProtection="1">
      <alignment horizontal="center" vertical="center"/>
    </xf>
    <xf numFmtId="170" fontId="28" fillId="33" borderId="33"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3" xfId="49" applyFont="1" applyFill="1" applyBorder="1" applyAlignment="1" applyProtection="1">
      <alignment horizontal="left" vertical="center"/>
    </xf>
    <xf numFmtId="0" fontId="28" fillId="31" borderId="24"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3" xfId="50" applyNumberFormat="1" applyFont="1" applyBorder="1" applyAlignment="1" applyProtection="1">
      <alignment vertical="center"/>
    </xf>
    <xf numFmtId="10" fontId="28" fillId="32" borderId="27" xfId="49" applyNumberFormat="1" applyFont="1" applyFill="1" applyBorder="1" applyAlignment="1" applyProtection="1">
      <alignment horizontal="center" vertical="center"/>
    </xf>
    <xf numFmtId="1" fontId="29" fillId="0" borderId="32" xfId="49" applyNumberFormat="1" applyFont="1" applyBorder="1" applyAlignment="1" applyProtection="1">
      <alignment horizontal="center" vertical="center"/>
    </xf>
    <xf numFmtId="0" fontId="29" fillId="25" borderId="22" xfId="49" applyFont="1" applyFill="1" applyBorder="1"/>
    <xf numFmtId="0" fontId="28" fillId="32" borderId="23" xfId="49" applyFont="1" applyFill="1" applyBorder="1" applyAlignment="1" applyProtection="1">
      <alignment vertical="center"/>
    </xf>
    <xf numFmtId="0" fontId="28" fillId="32" borderId="32" xfId="49" applyFont="1" applyFill="1" applyBorder="1" applyAlignment="1" applyProtection="1">
      <alignment vertical="center"/>
    </xf>
    <xf numFmtId="166" fontId="28" fillId="32" borderId="33" xfId="31" applyNumberFormat="1"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0" fontId="28" fillId="36" borderId="13" xfId="49" applyFont="1" applyFill="1" applyBorder="1" applyAlignment="1" applyProtection="1">
      <alignment vertical="center"/>
    </xf>
    <xf numFmtId="3" fontId="28" fillId="36" borderId="11" xfId="35" applyNumberFormat="1" applyFont="1" applyFill="1" applyBorder="1" applyAlignment="1" applyProtection="1">
      <alignment vertical="center"/>
    </xf>
    <xf numFmtId="8" fontId="28" fillId="37" borderId="29" xfId="31" applyNumberFormat="1" applyFont="1" applyFill="1" applyBorder="1" applyAlignment="1" applyProtection="1">
      <alignment vertical="center"/>
    </xf>
    <xf numFmtId="0" fontId="29" fillId="38" borderId="0" xfId="49" applyFont="1" applyFill="1" applyAlignment="1" applyProtection="1">
      <alignment vertical="center"/>
    </xf>
    <xf numFmtId="0" fontId="28" fillId="36" borderId="14" xfId="49" applyFont="1" applyFill="1" applyBorder="1" applyAlignment="1" applyProtection="1">
      <alignment vertical="center"/>
    </xf>
    <xf numFmtId="3" fontId="28" fillId="36" borderId="35" xfId="35" applyNumberFormat="1" applyFont="1" applyFill="1" applyBorder="1" applyAlignment="1" applyProtection="1">
      <alignment vertical="center"/>
    </xf>
    <xf numFmtId="8" fontId="28" fillId="36" borderId="36" xfId="31" applyNumberFormat="1" applyFont="1" applyFill="1" applyBorder="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30" xfId="0" applyFont="1" applyBorder="1" applyAlignment="1">
      <alignment horizontal="center"/>
    </xf>
    <xf numFmtId="10" fontId="28" fillId="0" borderId="19" xfId="51" applyNumberFormat="1" applyFont="1" applyBorder="1" applyAlignment="1" applyProtection="1">
      <alignment horizontal="center" vertical="center"/>
    </xf>
    <xf numFmtId="0" fontId="29" fillId="0" borderId="21" xfId="0" applyFont="1" applyBorder="1" applyAlignment="1" applyProtection="1">
      <alignment vertical="center"/>
    </xf>
    <xf numFmtId="0" fontId="29" fillId="0" borderId="19" xfId="0" applyFont="1" applyBorder="1" applyAlignment="1" applyProtection="1">
      <alignment vertical="center"/>
    </xf>
    <xf numFmtId="10" fontId="29" fillId="0" borderId="18" xfId="51" applyNumberFormat="1" applyFont="1" applyBorder="1" applyAlignment="1" applyProtection="1">
      <alignment horizontal="center" vertical="center"/>
    </xf>
    <xf numFmtId="10" fontId="28" fillId="32" borderId="21" xfId="0" applyNumberFormat="1" applyFont="1" applyFill="1" applyBorder="1" applyAlignment="1" applyProtection="1">
      <alignment horizontal="center" vertical="center"/>
    </xf>
    <xf numFmtId="0" fontId="29" fillId="0" borderId="31" xfId="0" applyFont="1" applyBorder="1" applyAlignment="1">
      <alignment horizontal="center"/>
    </xf>
    <xf numFmtId="10" fontId="29" fillId="0" borderId="28"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10" fontId="29" fillId="0" borderId="28" xfId="35" applyNumberFormat="1" applyFont="1" applyFill="1" applyBorder="1" applyAlignment="1" applyProtection="1">
      <alignment horizontal="center" vertical="center"/>
    </xf>
    <xf numFmtId="0" fontId="29" fillId="0" borderId="26" xfId="49" applyFont="1" applyBorder="1" applyAlignment="1" applyProtection="1">
      <alignment vertical="center"/>
    </xf>
    <xf numFmtId="0" fontId="29" fillId="24" borderId="0" xfId="47" applyFont="1" applyFill="1" applyAlignment="1">
      <alignment vertical="center"/>
    </xf>
    <xf numFmtId="0" fontId="29" fillId="24" borderId="0" xfId="33" applyFont="1" applyFill="1" applyAlignment="1">
      <alignment vertical="center"/>
    </xf>
    <xf numFmtId="44" fontId="29" fillId="0" borderId="23" xfId="49" applyNumberFormat="1" applyFont="1" applyBorder="1" applyAlignment="1" applyProtection="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8"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9" xfId="65" applyFont="1" applyFill="1" applyBorder="1" applyAlignment="1" applyProtection="1"/>
    <xf numFmtId="0" fontId="33" fillId="42" borderId="37" xfId="0" applyFont="1" applyFill="1" applyBorder="1"/>
    <xf numFmtId="0" fontId="33" fillId="42" borderId="0" xfId="0" applyFont="1" applyFill="1" applyProtection="1"/>
    <xf numFmtId="166" fontId="33" fillId="0" borderId="39" xfId="0" applyNumberFormat="1" applyFont="1" applyBorder="1"/>
    <xf numFmtId="0" fontId="33" fillId="0" borderId="38" xfId="0" applyFont="1" applyBorder="1"/>
    <xf numFmtId="39" fontId="33" fillId="42" borderId="0" xfId="0" applyNumberFormat="1" applyFont="1" applyFill="1" applyProtection="1"/>
    <xf numFmtId="0" fontId="32" fillId="16" borderId="39" xfId="0" applyFont="1" applyFill="1" applyBorder="1"/>
    <xf numFmtId="4" fontId="33" fillId="42" borderId="0" xfId="0" applyNumberFormat="1" applyFont="1" applyFill="1" applyProtection="1"/>
    <xf numFmtId="0" fontId="33" fillId="0" borderId="0" xfId="0" applyFont="1" applyFill="1" applyProtection="1"/>
    <xf numFmtId="174" fontId="32" fillId="0" borderId="39" xfId="0" applyNumberFormat="1" applyFont="1" applyFill="1" applyBorder="1" applyAlignment="1">
      <alignment horizontal="right"/>
    </xf>
    <xf numFmtId="166" fontId="32" fillId="0" borderId="39"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41" xfId="0" applyFont="1" applyFill="1" applyBorder="1"/>
    <xf numFmtId="0" fontId="33" fillId="42" borderId="40" xfId="0" applyFont="1" applyFill="1" applyBorder="1" applyProtection="1"/>
    <xf numFmtId="0" fontId="33" fillId="42" borderId="41" xfId="0" applyFont="1" applyFill="1" applyBorder="1" applyProtection="1"/>
    <xf numFmtId="0" fontId="33" fillId="0" borderId="41" xfId="0" applyFont="1" applyBorder="1"/>
    <xf numFmtId="0" fontId="33" fillId="16" borderId="43"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8" xfId="0" applyNumberFormat="1" applyFont="1" applyBorder="1"/>
    <xf numFmtId="10" fontId="29" fillId="0" borderId="26" xfId="35" applyNumberFormat="1" applyFont="1" applyBorder="1" applyAlignment="1" applyProtection="1">
      <alignment horizontal="center" vertical="center"/>
    </xf>
    <xf numFmtId="0" fontId="28" fillId="31" borderId="18" xfId="49" applyFont="1" applyFill="1" applyBorder="1" applyAlignment="1" applyProtection="1">
      <alignment horizontal="center" vertical="center"/>
    </xf>
    <xf numFmtId="0" fontId="29" fillId="0" borderId="0" xfId="49" applyFont="1" applyBorder="1" applyAlignment="1" applyProtection="1">
      <alignment vertical="center"/>
    </xf>
    <xf numFmtId="0" fontId="29" fillId="0" borderId="0" xfId="0" applyFont="1" applyBorder="1" applyAlignment="1" applyProtection="1">
      <alignment vertical="center"/>
    </xf>
    <xf numFmtId="0" fontId="33" fillId="42" borderId="0" xfId="0" applyFont="1" applyFill="1" applyBorder="1" applyAlignment="1">
      <alignment vertical="center"/>
    </xf>
    <xf numFmtId="0" fontId="33" fillId="42" borderId="37" xfId="0" applyFont="1" applyFill="1" applyBorder="1" applyAlignment="1">
      <alignment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52" xfId="0" applyFont="1" applyFill="1" applyBorder="1" applyAlignment="1">
      <alignment horizontal="center" vertical="center" wrapText="1"/>
    </xf>
    <xf numFmtId="0" fontId="44" fillId="0" borderId="41" xfId="0" applyFont="1" applyFill="1" applyBorder="1" applyAlignment="1">
      <alignment horizontal="justify" vertical="center" wrapText="1"/>
    </xf>
    <xf numFmtId="0" fontId="42" fillId="0" borderId="45" xfId="0" applyFont="1" applyFill="1" applyBorder="1" applyAlignment="1">
      <alignment horizontal="justify" vertical="center" wrapText="1"/>
    </xf>
    <xf numFmtId="0" fontId="42" fillId="48" borderId="45" xfId="0" applyFont="1" applyFill="1" applyBorder="1" applyAlignment="1">
      <alignment horizontal="justify" vertical="center" wrapText="1"/>
    </xf>
    <xf numFmtId="0" fontId="44" fillId="48" borderId="46" xfId="0" applyFont="1" applyFill="1" applyBorder="1" applyAlignment="1">
      <alignment horizontal="left" vertical="center" wrapText="1"/>
    </xf>
    <xf numFmtId="0" fontId="44" fillId="0" borderId="46" xfId="0" applyFont="1" applyFill="1" applyBorder="1" applyAlignment="1">
      <alignment horizontal="justify" vertical="center" wrapText="1"/>
    </xf>
    <xf numFmtId="0" fontId="28" fillId="31" borderId="49" xfId="49" applyFont="1" applyFill="1" applyBorder="1" applyAlignment="1" applyProtection="1">
      <alignment horizontal="center" vertical="center"/>
    </xf>
    <xf numFmtId="166" fontId="28" fillId="31" borderId="50" xfId="50" applyFont="1" applyFill="1" applyBorder="1" applyAlignment="1" applyProtection="1">
      <alignment horizontal="center" vertical="center"/>
    </xf>
    <xf numFmtId="0" fontId="29" fillId="0" borderId="40" xfId="0" applyFont="1" applyBorder="1" applyAlignment="1">
      <alignment horizontal="center"/>
    </xf>
    <xf numFmtId="0" fontId="29" fillId="0" borderId="61" xfId="0" applyFont="1" applyBorder="1" applyAlignment="1" applyProtection="1">
      <alignment horizontal="center" vertical="center"/>
    </xf>
    <xf numFmtId="166" fontId="29" fillId="0" borderId="62" xfId="50" applyFont="1" applyBorder="1" applyAlignment="1" applyProtection="1">
      <alignment vertical="center"/>
    </xf>
    <xf numFmtId="10" fontId="29" fillId="0" borderId="61" xfId="0" applyNumberFormat="1" applyFont="1" applyBorder="1" applyAlignment="1" applyProtection="1">
      <alignment horizontal="center" vertical="center"/>
    </xf>
    <xf numFmtId="166" fontId="28" fillId="32" borderId="50" xfId="50" applyFont="1" applyFill="1" applyBorder="1" applyAlignment="1" applyProtection="1">
      <alignment vertical="center"/>
    </xf>
    <xf numFmtId="10" fontId="29" fillId="0" borderId="61" xfId="51" applyNumberFormat="1" applyFont="1" applyBorder="1" applyAlignment="1" applyProtection="1">
      <alignment horizontal="center" vertical="center"/>
    </xf>
    <xf numFmtId="170" fontId="29" fillId="0" borderId="41" xfId="50" applyNumberFormat="1" applyFont="1" applyBorder="1" applyAlignment="1" applyProtection="1">
      <alignment vertical="center"/>
    </xf>
    <xf numFmtId="0" fontId="29" fillId="0" borderId="45" xfId="0" applyFont="1" applyBorder="1" applyAlignment="1">
      <alignment horizontal="center"/>
    </xf>
    <xf numFmtId="10" fontId="29" fillId="0" borderId="42" xfId="51" applyNumberFormat="1" applyFont="1" applyBorder="1" applyAlignment="1" applyProtection="1">
      <alignment horizontal="center" vertical="center"/>
    </xf>
    <xf numFmtId="0" fontId="29" fillId="0" borderId="40" xfId="0" applyFont="1" applyBorder="1"/>
    <xf numFmtId="0" fontId="29" fillId="0" borderId="49" xfId="0" applyFont="1" applyBorder="1" applyAlignment="1" applyProtection="1">
      <alignment horizontal="center" vertical="center"/>
    </xf>
    <xf numFmtId="170" fontId="28" fillId="32" borderId="50" xfId="0" applyNumberFormat="1" applyFont="1" applyFill="1" applyBorder="1" applyAlignment="1" applyProtection="1">
      <alignment horizontal="right" vertical="center"/>
    </xf>
    <xf numFmtId="170" fontId="29" fillId="0" borderId="62" xfId="50" applyNumberFormat="1" applyFont="1" applyBorder="1" applyAlignment="1" applyProtection="1">
      <alignment vertical="center"/>
    </xf>
    <xf numFmtId="10" fontId="29" fillId="0" borderId="61" xfId="51" applyNumberFormat="1" applyFont="1" applyFill="1" applyBorder="1" applyAlignment="1" applyProtection="1">
      <alignment horizontal="center" vertical="center"/>
    </xf>
    <xf numFmtId="44" fontId="29" fillId="0" borderId="61" xfId="49" applyNumberFormat="1" applyFont="1" applyFill="1" applyBorder="1" applyAlignment="1" applyProtection="1">
      <alignment horizontal="center" vertical="center"/>
    </xf>
    <xf numFmtId="0" fontId="29" fillId="0" borderId="61" xfId="0" applyNumberFormat="1" applyFont="1" applyBorder="1" applyAlignment="1" applyProtection="1">
      <alignment horizontal="center" vertical="center"/>
    </xf>
    <xf numFmtId="0" fontId="29" fillId="0" borderId="61" xfId="0" applyNumberFormat="1" applyFont="1" applyFill="1" applyBorder="1" applyAlignment="1" applyProtection="1">
      <alignment horizontal="center" vertical="center"/>
    </xf>
    <xf numFmtId="166" fontId="29" fillId="0" borderId="41" xfId="50" applyFont="1" applyFill="1" applyBorder="1" applyAlignment="1" applyProtection="1">
      <alignment vertical="center"/>
    </xf>
    <xf numFmtId="166" fontId="29" fillId="0" borderId="41" xfId="50" applyFont="1" applyBorder="1" applyAlignment="1" applyProtection="1">
      <alignment vertical="center"/>
    </xf>
    <xf numFmtId="44" fontId="29" fillId="0" borderId="42" xfId="0" applyNumberFormat="1" applyFont="1" applyFill="1" applyBorder="1" applyAlignment="1" applyProtection="1">
      <alignment horizontal="center" vertical="center"/>
    </xf>
    <xf numFmtId="0" fontId="28" fillId="33" borderId="40" xfId="49" applyFont="1" applyFill="1" applyBorder="1" applyAlignment="1" applyProtection="1">
      <alignment horizontal="center" vertical="center"/>
    </xf>
    <xf numFmtId="170" fontId="28" fillId="33" borderId="62" xfId="49" applyNumberFormat="1" applyFont="1" applyFill="1" applyBorder="1" applyAlignment="1" applyProtection="1">
      <alignment horizontal="right" vertical="center"/>
    </xf>
    <xf numFmtId="10" fontId="29" fillId="0" borderId="61" xfId="35" applyNumberFormat="1" applyFont="1" applyFill="1" applyBorder="1" applyAlignment="1" applyProtection="1">
      <alignment horizontal="center" vertical="center"/>
    </xf>
    <xf numFmtId="10" fontId="29" fillId="0" borderId="42" xfId="35" applyNumberFormat="1" applyFont="1" applyFill="1" applyBorder="1" applyAlignment="1" applyProtection="1">
      <alignment horizontal="center" vertical="center"/>
    </xf>
    <xf numFmtId="170" fontId="29" fillId="0" borderId="46" xfId="50" applyNumberFormat="1" applyFont="1" applyBorder="1" applyAlignment="1" applyProtection="1">
      <alignment vertical="center"/>
    </xf>
    <xf numFmtId="170" fontId="28" fillId="32" borderId="46" xfId="49" applyNumberFormat="1" applyFont="1" applyFill="1" applyBorder="1" applyAlignment="1" applyProtection="1">
      <alignment horizontal="right" vertical="center"/>
    </xf>
    <xf numFmtId="170" fontId="28" fillId="32" borderId="50" xfId="49" applyNumberFormat="1" applyFont="1" applyFill="1" applyBorder="1" applyAlignment="1" applyProtection="1">
      <alignment horizontal="right" vertical="center"/>
    </xf>
    <xf numFmtId="10" fontId="29" fillId="0" borderId="61" xfId="35" applyNumberFormat="1" applyFont="1" applyBorder="1" applyAlignment="1" applyProtection="1">
      <alignment horizontal="center" vertical="center"/>
    </xf>
    <xf numFmtId="10" fontId="28" fillId="0" borderId="42" xfId="35" applyNumberFormat="1" applyFont="1" applyFill="1" applyBorder="1" applyAlignment="1" applyProtection="1">
      <alignment horizontal="center" vertical="center"/>
    </xf>
    <xf numFmtId="170" fontId="28" fillId="0" borderId="46" xfId="50" applyNumberFormat="1" applyFont="1" applyBorder="1" applyAlignment="1" applyProtection="1">
      <alignment vertical="center"/>
    </xf>
    <xf numFmtId="0" fontId="29" fillId="25" borderId="40" xfId="49" applyFont="1" applyFill="1" applyBorder="1"/>
    <xf numFmtId="8" fontId="28" fillId="32" borderId="62" xfId="31" applyNumberFormat="1" applyFont="1" applyFill="1" applyBorder="1" applyAlignment="1" applyProtection="1">
      <alignment vertical="center"/>
    </xf>
    <xf numFmtId="0" fontId="29" fillId="0" borderId="44" xfId="49" applyFont="1" applyFill="1" applyBorder="1"/>
    <xf numFmtId="0" fontId="28" fillId="0" borderId="15" xfId="49" applyFont="1" applyFill="1" applyBorder="1" applyAlignment="1" applyProtection="1">
      <alignment vertical="center"/>
    </xf>
    <xf numFmtId="1" fontId="30" fillId="0" borderId="35" xfId="49" applyNumberFormat="1" applyFont="1" applyFill="1" applyBorder="1" applyAlignment="1" applyProtection="1">
      <alignment vertical="center"/>
    </xf>
    <xf numFmtId="171" fontId="28" fillId="0" borderId="56" xfId="31" applyNumberFormat="1" applyFont="1" applyFill="1" applyBorder="1" applyAlignment="1" applyProtection="1">
      <alignment horizontal="center" vertical="center"/>
    </xf>
    <xf numFmtId="0" fontId="29" fillId="0" borderId="0" xfId="49" applyFont="1" applyBorder="1" applyAlignment="1" applyProtection="1">
      <alignment vertical="center"/>
    </xf>
    <xf numFmtId="0" fontId="29" fillId="0" borderId="0" xfId="0" applyFont="1" applyBorder="1" applyAlignment="1" applyProtection="1">
      <alignment vertical="center"/>
    </xf>
    <xf numFmtId="0" fontId="28" fillId="31" borderId="18" xfId="49" applyFont="1" applyFill="1" applyBorder="1" applyAlignment="1" applyProtection="1">
      <alignment horizontal="center" vertical="center"/>
    </xf>
    <xf numFmtId="0" fontId="29" fillId="0" borderId="0" xfId="49" applyFont="1" applyBorder="1" applyAlignment="1" applyProtection="1">
      <alignment vertical="center"/>
    </xf>
    <xf numFmtId="0" fontId="29" fillId="0" borderId="0" xfId="0" applyFont="1" applyBorder="1" applyAlignment="1" applyProtection="1">
      <alignment vertical="center"/>
    </xf>
    <xf numFmtId="0" fontId="29" fillId="24" borderId="0" xfId="0" applyFont="1" applyFill="1" applyAlignment="1">
      <alignment vertical="center"/>
    </xf>
    <xf numFmtId="0" fontId="39" fillId="24" borderId="0" xfId="47" applyFont="1" applyFill="1" applyAlignment="1">
      <alignment vertical="center"/>
    </xf>
    <xf numFmtId="0" fontId="28" fillId="25" borderId="23" xfId="47" applyFont="1" applyFill="1" applyBorder="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0" fontId="29" fillId="0" borderId="0" xfId="0"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41"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41" xfId="0" applyNumberFormat="1" applyFont="1" applyFill="1" applyBorder="1"/>
    <xf numFmtId="0" fontId="32" fillId="16" borderId="67" xfId="0" applyFont="1" applyFill="1" applyBorder="1" applyAlignment="1">
      <alignment vertical="center"/>
    </xf>
    <xf numFmtId="174" fontId="33" fillId="0" borderId="39" xfId="0" applyNumberFormat="1" applyFont="1" applyFill="1" applyBorder="1" applyAlignment="1">
      <alignment horizontal="right"/>
    </xf>
    <xf numFmtId="166" fontId="33" fillId="0" borderId="39" xfId="0" applyNumberFormat="1" applyFont="1" applyFill="1" applyBorder="1" applyAlignment="1">
      <alignment horizontal="center"/>
    </xf>
    <xf numFmtId="1" fontId="32" fillId="41" borderId="70" xfId="0" applyNumberFormat="1" applyFont="1" applyFill="1" applyBorder="1" applyAlignment="1">
      <alignment horizontal="center" vertical="center"/>
    </xf>
    <xf numFmtId="1" fontId="33" fillId="41" borderId="75" xfId="0" applyNumberFormat="1" applyFont="1" applyFill="1" applyBorder="1" applyAlignment="1">
      <alignment horizontal="center" vertical="center"/>
    </xf>
    <xf numFmtId="0" fontId="29" fillId="0" borderId="76" xfId="47" applyFont="1" applyFill="1" applyBorder="1" applyAlignment="1">
      <alignment vertical="center"/>
    </xf>
    <xf numFmtId="165" fontId="29" fillId="24" borderId="78" xfId="48" applyFont="1" applyFill="1" applyBorder="1" applyAlignment="1">
      <alignment horizontal="center" vertical="center"/>
    </xf>
    <xf numFmtId="165" fontId="28" fillId="25" borderId="24" xfId="48" applyFont="1" applyFill="1" applyBorder="1" applyAlignment="1">
      <alignment horizontal="center" vertical="center"/>
    </xf>
    <xf numFmtId="0" fontId="29" fillId="24" borderId="0" xfId="47" applyFont="1" applyFill="1" applyBorder="1" applyAlignment="1">
      <alignment vertical="center"/>
    </xf>
    <xf numFmtId="0" fontId="29" fillId="24" borderId="41" xfId="47" applyFont="1" applyFill="1" applyBorder="1" applyAlignment="1">
      <alignment vertical="center"/>
    </xf>
    <xf numFmtId="0" fontId="29" fillId="0" borderId="76" xfId="0" applyFont="1" applyFill="1" applyBorder="1" applyAlignment="1">
      <alignment vertical="center"/>
    </xf>
    <xf numFmtId="0" fontId="29" fillId="0" borderId="80" xfId="0" applyFont="1" applyFill="1" applyBorder="1" applyAlignment="1">
      <alignment vertical="center" wrapText="1"/>
    </xf>
    <xf numFmtId="165" fontId="29" fillId="0" borderId="78" xfId="48" applyFont="1" applyFill="1" applyBorder="1" applyAlignment="1">
      <alignment horizontal="center" vertical="center"/>
    </xf>
    <xf numFmtId="0" fontId="28" fillId="25" borderId="88" xfId="47" applyFont="1" applyFill="1" applyBorder="1" applyAlignment="1">
      <alignment vertical="center"/>
    </xf>
    <xf numFmtId="167" fontId="29" fillId="24" borderId="78" xfId="46" applyFont="1" applyFill="1" applyBorder="1" applyAlignment="1">
      <alignment horizontal="center" vertical="center"/>
    </xf>
    <xf numFmtId="167" fontId="29" fillId="25" borderId="78" xfId="46" applyFont="1" applyFill="1" applyBorder="1" applyAlignment="1">
      <alignment horizontal="center" vertical="center"/>
    </xf>
    <xf numFmtId="0" fontId="28" fillId="0" borderId="48" xfId="33" applyFont="1" applyFill="1" applyBorder="1" applyAlignment="1">
      <alignment horizontal="left" vertical="center"/>
    </xf>
    <xf numFmtId="0" fontId="29" fillId="24" borderId="91" xfId="47" applyFont="1" applyFill="1" applyBorder="1" applyAlignment="1">
      <alignment vertical="center"/>
    </xf>
    <xf numFmtId="0" fontId="29" fillId="24" borderId="92" xfId="47" applyFont="1" applyFill="1" applyBorder="1" applyAlignment="1">
      <alignment vertical="center"/>
    </xf>
    <xf numFmtId="0" fontId="29" fillId="24" borderId="93" xfId="47" applyFont="1" applyFill="1" applyBorder="1" applyAlignment="1">
      <alignment vertical="center"/>
    </xf>
    <xf numFmtId="0" fontId="28" fillId="43" borderId="94" xfId="0" applyFont="1" applyFill="1" applyBorder="1" applyAlignment="1">
      <alignment horizontal="center" vertical="center" wrapText="1"/>
    </xf>
    <xf numFmtId="0" fontId="28" fillId="47" borderId="67" xfId="0" applyFont="1" applyFill="1" applyBorder="1" applyAlignment="1">
      <alignment vertical="center"/>
    </xf>
    <xf numFmtId="0" fontId="33" fillId="42" borderId="39" xfId="0" applyFont="1" applyFill="1" applyBorder="1"/>
    <xf numFmtId="43" fontId="33" fillId="42" borderId="39" xfId="0" applyNumberFormat="1" applyFont="1" applyFill="1" applyBorder="1"/>
    <xf numFmtId="0" fontId="28" fillId="47" borderId="95" xfId="0" applyFont="1" applyFill="1" applyBorder="1" applyAlignment="1">
      <alignment vertical="center"/>
    </xf>
    <xf numFmtId="166" fontId="33" fillId="0" borderId="96" xfId="65" applyFont="1" applyFill="1" applyBorder="1" applyAlignment="1" applyProtection="1"/>
    <xf numFmtId="0" fontId="33" fillId="42" borderId="96" xfId="0" applyFont="1" applyFill="1" applyBorder="1"/>
    <xf numFmtId="43" fontId="33" fillId="42" borderId="96" xfId="0" applyNumberFormat="1" applyFont="1" applyFill="1" applyBorder="1"/>
    <xf numFmtId="166" fontId="33" fillId="42" borderId="0" xfId="0" applyNumberFormat="1" applyFont="1" applyFill="1"/>
    <xf numFmtId="0" fontId="29" fillId="0" borderId="76" xfId="0" applyFont="1" applyFill="1" applyBorder="1"/>
    <xf numFmtId="0" fontId="29" fillId="0" borderId="76" xfId="0" applyFont="1" applyFill="1" applyBorder="1" applyAlignment="1">
      <alignment wrapText="1"/>
    </xf>
    <xf numFmtId="0" fontId="29" fillId="0" borderId="77" xfId="0" applyFont="1" applyFill="1" applyBorder="1" applyAlignment="1">
      <alignment horizontal="center" vertical="center"/>
    </xf>
    <xf numFmtId="166" fontId="29" fillId="0" borderId="77" xfId="50" applyFont="1" applyBorder="1" applyAlignment="1">
      <alignment horizontal="center" vertical="center"/>
    </xf>
    <xf numFmtId="165" fontId="29" fillId="24" borderId="77" xfId="48" applyFont="1" applyFill="1" applyBorder="1" applyAlignment="1">
      <alignment horizontal="center" vertical="center"/>
    </xf>
    <xf numFmtId="0" fontId="29" fillId="0" borderId="80" xfId="0" applyFont="1" applyFill="1" applyBorder="1"/>
    <xf numFmtId="0" fontId="29" fillId="0" borderId="76" xfId="50" applyNumberFormat="1" applyFont="1" applyFill="1" applyBorder="1" applyAlignment="1">
      <alignment horizontal="center" vertical="center"/>
    </xf>
    <xf numFmtId="0" fontId="29" fillId="24" borderId="98" xfId="47" applyFont="1" applyFill="1" applyBorder="1" applyAlignment="1">
      <alignment vertical="center"/>
    </xf>
    <xf numFmtId="0" fontId="29" fillId="0" borderId="76" xfId="0" applyFont="1" applyFill="1" applyBorder="1" applyAlignment="1">
      <alignment vertical="center" wrapText="1"/>
    </xf>
    <xf numFmtId="0" fontId="29" fillId="0" borderId="76" xfId="46" applyNumberFormat="1" applyFont="1" applyFill="1" applyBorder="1" applyAlignment="1">
      <alignment horizontal="center" vertical="center"/>
    </xf>
    <xf numFmtId="166" fontId="29" fillId="0" borderId="77" xfId="50" applyFont="1" applyFill="1" applyBorder="1" applyAlignment="1">
      <alignment horizontal="center" vertical="center"/>
    </xf>
    <xf numFmtId="0" fontId="29" fillId="0" borderId="76" xfId="55" applyFont="1" applyFill="1" applyBorder="1" applyAlignment="1">
      <alignment vertical="center"/>
    </xf>
    <xf numFmtId="0" fontId="29" fillId="0" borderId="72" xfId="47" applyFont="1" applyFill="1" applyBorder="1" applyAlignment="1">
      <alignment vertical="center"/>
    </xf>
    <xf numFmtId="0" fontId="35" fillId="40" borderId="73" xfId="47" applyFont="1" applyFill="1" applyBorder="1" applyAlignment="1">
      <alignment horizontal="center" vertical="center" wrapText="1"/>
    </xf>
    <xf numFmtId="0" fontId="35" fillId="40" borderId="74" xfId="47" applyFont="1" applyFill="1" applyBorder="1" applyAlignment="1">
      <alignment horizontal="center" vertical="center" wrapText="1"/>
    </xf>
    <xf numFmtId="0" fontId="28" fillId="25" borderId="71" xfId="47" applyFont="1" applyFill="1" applyBorder="1" applyAlignment="1">
      <alignment horizontal="center" vertical="center"/>
    </xf>
    <xf numFmtId="0" fontId="47" fillId="25" borderId="102" xfId="0" applyFont="1" applyFill="1" applyBorder="1" applyAlignment="1">
      <alignment vertical="center"/>
    </xf>
    <xf numFmtId="0" fontId="47" fillId="25" borderId="103" xfId="0" applyFont="1" applyFill="1" applyBorder="1" applyAlignment="1">
      <alignment vertical="center"/>
    </xf>
    <xf numFmtId="174" fontId="47" fillId="25" borderId="104" xfId="0" applyNumberFormat="1" applyFont="1" applyFill="1" applyBorder="1" applyAlignment="1">
      <alignment horizontal="center" vertical="center"/>
    </xf>
    <xf numFmtId="167" fontId="29" fillId="0" borderId="73" xfId="46" applyFont="1" applyFill="1" applyBorder="1" applyAlignment="1">
      <alignment horizontal="center" vertical="center"/>
    </xf>
    <xf numFmtId="9" fontId="29" fillId="24" borderId="77" xfId="46" applyNumberFormat="1" applyFont="1" applyFill="1" applyBorder="1" applyAlignment="1">
      <alignment vertical="center"/>
    </xf>
    <xf numFmtId="0" fontId="29" fillId="24" borderId="77" xfId="33" applyFont="1" applyFill="1" applyBorder="1" applyAlignment="1">
      <alignment horizontal="center" vertical="center"/>
    </xf>
    <xf numFmtId="0" fontId="28" fillId="25" borderId="81" xfId="33" applyFont="1" applyFill="1" applyBorder="1" applyAlignment="1">
      <alignment vertical="center"/>
    </xf>
    <xf numFmtId="0" fontId="28" fillId="25" borderId="102" xfId="47" applyFont="1" applyFill="1" applyBorder="1" applyAlignment="1">
      <alignment vertical="center"/>
    </xf>
    <xf numFmtId="0" fontId="28" fillId="25" borderId="103" xfId="47" applyFont="1" applyFill="1" applyBorder="1" applyAlignment="1">
      <alignment vertical="center"/>
    </xf>
    <xf numFmtId="0" fontId="28" fillId="25" borderId="104" xfId="47" applyFont="1" applyFill="1" applyBorder="1" applyAlignment="1">
      <alignment vertical="center"/>
    </xf>
    <xf numFmtId="0" fontId="28" fillId="25" borderId="102" xfId="47" applyFont="1" applyFill="1" applyBorder="1" applyAlignment="1">
      <alignment horizontal="center" vertical="center"/>
    </xf>
    <xf numFmtId="165" fontId="28" fillId="25" borderId="104" xfId="48" applyFont="1" applyFill="1" applyBorder="1" applyAlignment="1">
      <alignment horizontal="center" vertical="center"/>
    </xf>
    <xf numFmtId="166" fontId="33" fillId="42" borderId="0" xfId="0" applyNumberFormat="1" applyFont="1" applyFill="1" applyProtection="1"/>
    <xf numFmtId="43" fontId="29" fillId="24" borderId="0" xfId="47" applyNumberFormat="1" applyFont="1" applyFill="1" applyAlignment="1">
      <alignment vertical="center"/>
    </xf>
    <xf numFmtId="174" fontId="33" fillId="42" borderId="0" xfId="0" applyNumberFormat="1" applyFont="1" applyFill="1" applyProtection="1"/>
    <xf numFmtId="165" fontId="28" fillId="25" borderId="116" xfId="48" applyFont="1" applyFill="1" applyBorder="1" applyAlignment="1">
      <alignment horizontal="center" vertical="center"/>
    </xf>
    <xf numFmtId="165" fontId="29" fillId="24" borderId="115" xfId="48" applyFont="1" applyFill="1" applyBorder="1" applyAlignment="1">
      <alignment horizontal="center" vertical="center"/>
    </xf>
    <xf numFmtId="0" fontId="35" fillId="40" borderId="117" xfId="47" applyFont="1" applyFill="1" applyBorder="1" applyAlignment="1">
      <alignment horizontal="center" vertical="center" wrapText="1"/>
    </xf>
    <xf numFmtId="0" fontId="35" fillId="40" borderId="118" xfId="47" applyFont="1" applyFill="1" applyBorder="1" applyAlignment="1">
      <alignment horizontal="center" vertical="center" wrapText="1"/>
    </xf>
    <xf numFmtId="0" fontId="29" fillId="0" borderId="119" xfId="48" applyNumberFormat="1" applyFont="1" applyFill="1" applyBorder="1" applyAlignment="1">
      <alignment horizontal="center" vertical="center"/>
    </xf>
    <xf numFmtId="165" fontId="29" fillId="24" borderId="120" xfId="48" applyFont="1" applyFill="1" applyBorder="1" applyAlignment="1">
      <alignment horizontal="center" vertical="center"/>
    </xf>
    <xf numFmtId="0" fontId="28" fillId="25" borderId="113" xfId="47" applyFont="1" applyFill="1" applyBorder="1" applyAlignment="1">
      <alignment horizontal="center" vertical="center"/>
    </xf>
    <xf numFmtId="0" fontId="29" fillId="0" borderId="119" xfId="0" applyFont="1" applyFill="1" applyBorder="1"/>
    <xf numFmtId="0" fontId="29" fillId="0" borderId="124" xfId="0" applyFont="1" applyFill="1" applyBorder="1" applyAlignment="1">
      <alignment horizontal="center" vertical="center"/>
    </xf>
    <xf numFmtId="0" fontId="29" fillId="0" borderId="119" xfId="0" applyFont="1" applyFill="1" applyBorder="1" applyAlignment="1">
      <alignment wrapText="1"/>
    </xf>
    <xf numFmtId="0" fontId="28" fillId="40" borderId="91" xfId="47" applyFont="1" applyFill="1" applyBorder="1" applyAlignment="1">
      <alignment vertical="center"/>
    </xf>
    <xf numFmtId="43" fontId="28" fillId="40" borderId="93" xfId="47" applyNumberFormat="1" applyFont="1" applyFill="1" applyBorder="1" applyAlignment="1">
      <alignment vertical="center"/>
    </xf>
    <xf numFmtId="0" fontId="28" fillId="24" borderId="0" xfId="47" applyFont="1" applyFill="1" applyAlignment="1">
      <alignment vertical="center"/>
    </xf>
    <xf numFmtId="43" fontId="33" fillId="42" borderId="0" xfId="0" applyNumberFormat="1" applyFont="1" applyFill="1" applyProtection="1"/>
    <xf numFmtId="0" fontId="33" fillId="52" borderId="0" xfId="0" applyFont="1" applyFill="1" applyProtection="1"/>
    <xf numFmtId="0" fontId="33" fillId="42" borderId="98" xfId="0" applyFont="1" applyFill="1" applyBorder="1"/>
    <xf numFmtId="174" fontId="32" fillId="0" borderId="96" xfId="0" applyNumberFormat="1" applyFont="1" applyFill="1" applyBorder="1"/>
    <xf numFmtId="174" fontId="33" fillId="0" borderId="130" xfId="0" applyNumberFormat="1" applyFont="1" applyFill="1" applyBorder="1"/>
    <xf numFmtId="174" fontId="33" fillId="0" borderId="131" xfId="0" applyNumberFormat="1" applyFont="1" applyFill="1" applyBorder="1"/>
    <xf numFmtId="0" fontId="32" fillId="16" borderId="137" xfId="0" applyFont="1" applyFill="1" applyBorder="1" applyAlignment="1">
      <alignment vertical="center"/>
    </xf>
    <xf numFmtId="174" fontId="32" fillId="0" borderId="140" xfId="0" applyNumberFormat="1" applyFont="1" applyFill="1" applyBorder="1"/>
    <xf numFmtId="174" fontId="32" fillId="42" borderId="143" xfId="0" applyNumberFormat="1" applyFont="1" applyFill="1" applyBorder="1"/>
    <xf numFmtId="1" fontId="33" fillId="41" borderId="144" xfId="0" applyNumberFormat="1" applyFont="1" applyFill="1" applyBorder="1" applyAlignment="1">
      <alignment horizontal="center" vertical="center"/>
    </xf>
    <xf numFmtId="174" fontId="32" fillId="0" borderId="147" xfId="0" applyNumberFormat="1" applyFont="1" applyFill="1" applyBorder="1"/>
    <xf numFmtId="174" fontId="32" fillId="0" borderId="150" xfId="0" applyNumberFormat="1" applyFont="1" applyFill="1" applyBorder="1"/>
    <xf numFmtId="174" fontId="32" fillId="0" borderId="153" xfId="0" applyNumberFormat="1" applyFont="1" applyFill="1" applyBorder="1"/>
    <xf numFmtId="174" fontId="32" fillId="50" borderId="157" xfId="0" applyNumberFormat="1" applyFont="1" applyFill="1" applyBorder="1"/>
    <xf numFmtId="1" fontId="32" fillId="50" borderId="157" xfId="0" applyNumberFormat="1" applyFont="1" applyFill="1" applyBorder="1" applyAlignment="1">
      <alignment horizontal="center" vertical="center"/>
    </xf>
    <xf numFmtId="0" fontId="34" fillId="42" borderId="98" xfId="0" applyFont="1" applyFill="1" applyBorder="1" applyAlignment="1" applyProtection="1">
      <alignment horizontal="left"/>
    </xf>
    <xf numFmtId="1" fontId="32" fillId="46" borderId="70" xfId="0" applyNumberFormat="1" applyFont="1" applyFill="1" applyBorder="1" applyAlignment="1">
      <alignment horizontal="center" vertical="center"/>
    </xf>
    <xf numFmtId="0" fontId="29" fillId="0" borderId="0" xfId="49" applyFont="1" applyBorder="1" applyAlignment="1" applyProtection="1">
      <alignment vertical="center"/>
    </xf>
    <xf numFmtId="0" fontId="29" fillId="0" borderId="0" xfId="0" applyFont="1" applyBorder="1" applyAlignment="1" applyProtection="1">
      <alignment vertical="center"/>
    </xf>
    <xf numFmtId="1" fontId="33" fillId="0" borderId="0" xfId="0" applyNumberFormat="1" applyFont="1" applyFill="1" applyBorder="1" applyAlignment="1">
      <alignment horizontal="center" vertical="center"/>
    </xf>
    <xf numFmtId="1" fontId="33" fillId="42" borderId="54" xfId="0" applyNumberFormat="1" applyFont="1" applyFill="1" applyBorder="1" applyAlignment="1">
      <alignment horizontal="center" vertical="center"/>
    </xf>
    <xf numFmtId="0" fontId="29" fillId="0" borderId="161" xfId="0" applyFont="1" applyBorder="1" applyAlignment="1">
      <alignment horizontal="center"/>
    </xf>
    <xf numFmtId="0" fontId="32" fillId="16" borderId="165" xfId="0" applyFont="1" applyFill="1" applyBorder="1" applyAlignment="1">
      <alignment vertical="center"/>
    </xf>
    <xf numFmtId="174" fontId="32" fillId="0" borderId="168" xfId="0" applyNumberFormat="1" applyFont="1" applyFill="1" applyBorder="1"/>
    <xf numFmtId="0" fontId="32" fillId="0" borderId="102" xfId="0" applyFont="1" applyBorder="1" applyAlignment="1">
      <alignment vertical="center"/>
    </xf>
    <xf numFmtId="0" fontId="28" fillId="43" borderId="173" xfId="0" applyFont="1" applyFill="1" applyBorder="1" applyAlignment="1">
      <alignment horizontal="center" vertical="center" wrapText="1"/>
    </xf>
    <xf numFmtId="0" fontId="28" fillId="43" borderId="174" xfId="0" applyFont="1" applyFill="1" applyBorder="1" applyAlignment="1">
      <alignment horizontal="center" vertical="center" wrapText="1"/>
    </xf>
    <xf numFmtId="0" fontId="28" fillId="47" borderId="165" xfId="0" applyFont="1" applyFill="1" applyBorder="1" applyAlignment="1">
      <alignment vertical="center"/>
    </xf>
    <xf numFmtId="0" fontId="33" fillId="42" borderId="163" xfId="0" applyFont="1" applyFill="1" applyBorder="1"/>
    <xf numFmtId="43" fontId="33" fillId="42" borderId="163" xfId="0" applyNumberFormat="1" applyFont="1" applyFill="1" applyBorder="1"/>
    <xf numFmtId="166" fontId="33" fillId="0" borderId="163" xfId="65" applyFont="1" applyFill="1" applyBorder="1" applyAlignment="1" applyProtection="1"/>
    <xf numFmtId="0" fontId="28" fillId="47" borderId="175" xfId="0" applyFont="1" applyFill="1" applyBorder="1" applyAlignment="1">
      <alignment vertical="center"/>
    </xf>
    <xf numFmtId="166" fontId="33" fillId="0" borderId="176" xfId="65" applyFont="1" applyFill="1" applyBorder="1" applyAlignment="1" applyProtection="1"/>
    <xf numFmtId="0" fontId="33" fillId="42" borderId="176" xfId="0" applyFont="1" applyFill="1" applyBorder="1"/>
    <xf numFmtId="43" fontId="33" fillId="42" borderId="176" xfId="0" applyNumberFormat="1" applyFont="1" applyFill="1" applyBorder="1"/>
    <xf numFmtId="1" fontId="32" fillId="46" borderId="158" xfId="0" applyNumberFormat="1" applyFont="1" applyFill="1" applyBorder="1" applyAlignment="1">
      <alignment horizontal="center" vertical="center"/>
    </xf>
    <xf numFmtId="1" fontId="32" fillId="46" borderId="172" xfId="0" applyNumberFormat="1" applyFont="1" applyFill="1" applyBorder="1" applyAlignment="1">
      <alignment horizontal="center" vertical="center"/>
    </xf>
    <xf numFmtId="0" fontId="33" fillId="42" borderId="162" xfId="0" applyFont="1" applyFill="1" applyBorder="1"/>
    <xf numFmtId="0" fontId="28" fillId="43" borderId="177" xfId="0" applyFont="1" applyFill="1" applyBorder="1" applyAlignment="1">
      <alignment horizontal="center" vertical="center" wrapText="1"/>
    </xf>
    <xf numFmtId="0" fontId="33" fillId="16" borderId="67" xfId="0" applyFont="1" applyFill="1" applyBorder="1" applyAlignment="1">
      <alignment vertical="center"/>
    </xf>
    <xf numFmtId="166" fontId="33" fillId="0" borderId="68" xfId="65" applyFont="1" applyFill="1" applyBorder="1" applyAlignment="1" applyProtection="1"/>
    <xf numFmtId="0" fontId="28" fillId="43" borderId="178" xfId="0" applyFont="1" applyFill="1" applyBorder="1" applyAlignment="1">
      <alignment horizontal="center" vertical="center"/>
    </xf>
    <xf numFmtId="0" fontId="28" fillId="43" borderId="179" xfId="0" applyFont="1" applyFill="1" applyBorder="1" applyAlignment="1">
      <alignment horizontal="center" vertical="center" wrapText="1"/>
    </xf>
    <xf numFmtId="0" fontId="32" fillId="16" borderId="180" xfId="0" applyFont="1" applyFill="1" applyBorder="1" applyAlignment="1">
      <alignment vertical="center"/>
    </xf>
    <xf numFmtId="0" fontId="32" fillId="16" borderId="181" xfId="0" applyFont="1" applyFill="1" applyBorder="1"/>
    <xf numFmtId="0" fontId="32" fillId="16" borderId="182" xfId="0" applyFont="1" applyFill="1" applyBorder="1"/>
    <xf numFmtId="177" fontId="33" fillId="0" borderId="163" xfId="0" applyNumberFormat="1" applyFont="1" applyBorder="1"/>
    <xf numFmtId="0" fontId="33" fillId="43" borderId="183" xfId="0" applyFont="1" applyFill="1" applyBorder="1"/>
    <xf numFmtId="2" fontId="32" fillId="0" borderId="186" xfId="0" applyNumberFormat="1" applyFont="1" applyBorder="1"/>
    <xf numFmtId="0" fontId="33" fillId="0" borderId="163" xfId="0" applyNumberFormat="1" applyFont="1" applyBorder="1"/>
    <xf numFmtId="166" fontId="33" fillId="0" borderId="163" xfId="0" applyNumberFormat="1" applyFont="1" applyBorder="1"/>
    <xf numFmtId="0" fontId="32" fillId="0" borderId="186" xfId="0" applyFont="1" applyBorder="1"/>
    <xf numFmtId="0" fontId="33" fillId="0" borderId="162" xfId="0" applyFont="1" applyBorder="1"/>
    <xf numFmtId="0" fontId="32" fillId="16" borderId="190" xfId="0" applyFont="1" applyFill="1" applyBorder="1" applyAlignment="1">
      <alignment vertical="center"/>
    </xf>
    <xf numFmtId="0" fontId="32" fillId="16" borderId="191" xfId="0" applyFont="1" applyFill="1" applyBorder="1"/>
    <xf numFmtId="0" fontId="32" fillId="16" borderId="192" xfId="0" applyFont="1" applyFill="1" applyBorder="1"/>
    <xf numFmtId="175" fontId="33" fillId="0" borderId="193" xfId="0" applyNumberFormat="1" applyFont="1" applyBorder="1" applyAlignment="1">
      <alignment horizontal="center"/>
    </xf>
    <xf numFmtId="0" fontId="33" fillId="0" borderId="193" xfId="0" applyFont="1" applyBorder="1"/>
    <xf numFmtId="176" fontId="33" fillId="0" borderId="193" xfId="0" applyNumberFormat="1" applyFont="1" applyBorder="1"/>
    <xf numFmtId="166" fontId="33" fillId="0" borderId="193" xfId="0" applyNumberFormat="1" applyFont="1" applyBorder="1"/>
    <xf numFmtId="4" fontId="33" fillId="0" borderId="194" xfId="0" applyNumberFormat="1" applyFont="1" applyBorder="1"/>
    <xf numFmtId="0" fontId="33" fillId="43" borderId="183" xfId="0" applyFont="1" applyFill="1" applyBorder="1" applyAlignment="1">
      <alignment vertical="center"/>
    </xf>
    <xf numFmtId="0" fontId="33" fillId="43" borderId="184" xfId="0" applyFont="1" applyFill="1" applyBorder="1"/>
    <xf numFmtId="0" fontId="32" fillId="43" borderId="185" xfId="0" applyFont="1" applyFill="1" applyBorder="1" applyAlignment="1">
      <alignment horizontal="right" vertical="center"/>
    </xf>
    <xf numFmtId="4" fontId="32" fillId="0" borderId="195" xfId="0" applyNumberFormat="1" applyFont="1" applyBorder="1"/>
    <xf numFmtId="0" fontId="33" fillId="0" borderId="162" xfId="0" applyFont="1" applyFill="1" applyBorder="1"/>
    <xf numFmtId="174" fontId="32" fillId="0" borderId="163" xfId="0" applyNumberFormat="1" applyFont="1" applyFill="1" applyBorder="1"/>
    <xf numFmtId="174" fontId="32" fillId="0" borderId="200" xfId="0" applyNumberFormat="1" applyFont="1" applyFill="1" applyBorder="1"/>
    <xf numFmtId="174" fontId="32" fillId="0" borderId="171" xfId="0" applyNumberFormat="1" applyFont="1" applyFill="1" applyBorder="1"/>
    <xf numFmtId="0" fontId="34" fillId="42" borderId="162" xfId="0" applyFont="1" applyFill="1" applyBorder="1" applyAlignment="1" applyProtection="1">
      <alignment horizontal="left"/>
    </xf>
    <xf numFmtId="0" fontId="33" fillId="42" borderId="162" xfId="0" applyFont="1" applyFill="1" applyBorder="1" applyAlignment="1" applyProtection="1">
      <alignment horizontal="left" vertical="center"/>
    </xf>
    <xf numFmtId="0" fontId="33" fillId="42" borderId="93" xfId="0" applyFont="1" applyFill="1" applyBorder="1"/>
    <xf numFmtId="174" fontId="32" fillId="0" borderId="164" xfId="0" applyNumberFormat="1" applyFont="1" applyFill="1" applyBorder="1"/>
    <xf numFmtId="174" fontId="32" fillId="42" borderId="172" xfId="0" applyNumberFormat="1" applyFont="1" applyFill="1" applyBorder="1"/>
    <xf numFmtId="174" fontId="32" fillId="0" borderId="172" xfId="0" applyNumberFormat="1" applyFont="1" applyFill="1" applyBorder="1"/>
    <xf numFmtId="174" fontId="32" fillId="0" borderId="70" xfId="0" applyNumberFormat="1" applyFont="1" applyFill="1" applyBorder="1"/>
    <xf numFmtId="0" fontId="42" fillId="0" borderId="45" xfId="0" applyFont="1" applyFill="1" applyBorder="1" applyAlignment="1">
      <alignment horizontal="center" vertical="center" wrapText="1"/>
    </xf>
    <xf numFmtId="0" fontId="44" fillId="0" borderId="46" xfId="0" applyFont="1" applyFill="1" applyBorder="1" applyAlignment="1">
      <alignment horizontal="left" vertical="center" wrapText="1"/>
    </xf>
    <xf numFmtId="0" fontId="42" fillId="0" borderId="24" xfId="0" applyFont="1" applyFill="1" applyBorder="1" applyAlignment="1">
      <alignment horizontal="center" vertical="center" wrapText="1"/>
    </xf>
    <xf numFmtId="0" fontId="42" fillId="0" borderId="41" xfId="0" applyFont="1" applyFill="1" applyBorder="1" applyAlignment="1">
      <alignment horizontal="center" vertical="center" wrapText="1"/>
    </xf>
    <xf numFmtId="0" fontId="42" fillId="0" borderId="41" xfId="0" applyFont="1" applyFill="1" applyBorder="1" applyAlignment="1">
      <alignment horizontal="left" vertical="center" wrapText="1"/>
    </xf>
    <xf numFmtId="0" fontId="38" fillId="44" borderId="48" xfId="0" applyFont="1" applyFill="1" applyBorder="1" applyAlignment="1">
      <alignment horizontal="center" vertical="center" wrapText="1"/>
    </xf>
    <xf numFmtId="0" fontId="42" fillId="0" borderId="45" xfId="0" applyFont="1" applyFill="1" applyBorder="1" applyAlignment="1">
      <alignment horizontal="center" vertical="center" wrapText="1"/>
    </xf>
    <xf numFmtId="0" fontId="44" fillId="0" borderId="46" xfId="0" applyFont="1" applyFill="1" applyBorder="1" applyAlignment="1">
      <alignment horizontal="left" vertical="center" wrapText="1"/>
    </xf>
    <xf numFmtId="0" fontId="34" fillId="40" borderId="99" xfId="33" applyFont="1" applyFill="1" applyBorder="1" applyAlignment="1">
      <alignment horizontal="center" vertical="center" wrapText="1"/>
    </xf>
    <xf numFmtId="0" fontId="34" fillId="40" borderId="100" xfId="33" applyFont="1" applyFill="1" applyBorder="1" applyAlignment="1">
      <alignment horizontal="center" vertical="center" wrapText="1"/>
    </xf>
    <xf numFmtId="0" fontId="34" fillId="40" borderId="101" xfId="33" applyFont="1" applyFill="1" applyBorder="1" applyAlignment="1">
      <alignment horizontal="center" vertical="center" wrapText="1"/>
    </xf>
    <xf numFmtId="0" fontId="32" fillId="40" borderId="98"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41" xfId="33" applyFont="1" applyFill="1" applyBorder="1" applyAlignment="1">
      <alignment horizontal="center" vertical="center"/>
    </xf>
    <xf numFmtId="0" fontId="28" fillId="24" borderId="55" xfId="33" applyFont="1" applyFill="1" applyBorder="1" applyAlignment="1">
      <alignment horizontal="center" vertical="center" wrapText="1"/>
    </xf>
    <xf numFmtId="0" fontId="28" fillId="24" borderId="12" xfId="33" applyFont="1" applyFill="1" applyBorder="1" applyAlignment="1">
      <alignment horizontal="center" vertical="center" wrapText="1"/>
    </xf>
    <xf numFmtId="0" fontId="28" fillId="24" borderId="25" xfId="33" applyFont="1" applyFill="1" applyBorder="1" applyAlignment="1">
      <alignment horizontal="center" vertical="center" wrapText="1"/>
    </xf>
    <xf numFmtId="0" fontId="35" fillId="40" borderId="73" xfId="47" applyFont="1" applyFill="1" applyBorder="1" applyAlignment="1">
      <alignment horizontal="center" vertical="center" wrapText="1"/>
    </xf>
    <xf numFmtId="0" fontId="35" fillId="40" borderId="105" xfId="47" applyFont="1" applyFill="1" applyBorder="1" applyAlignment="1">
      <alignment horizontal="center" vertical="center" wrapText="1"/>
    </xf>
    <xf numFmtId="0" fontId="35" fillId="40" borderId="77" xfId="47" applyFont="1" applyFill="1" applyBorder="1" applyAlignment="1">
      <alignment horizontal="center" vertical="center" wrapText="1"/>
    </xf>
    <xf numFmtId="0" fontId="39" fillId="40" borderId="77" xfId="47" applyFont="1" applyFill="1" applyBorder="1" applyAlignment="1">
      <alignment horizontal="center" vertical="center" wrapText="1"/>
    </xf>
    <xf numFmtId="0" fontId="35" fillId="40" borderId="86" xfId="47" applyFont="1" applyFill="1" applyBorder="1" applyAlignment="1">
      <alignment horizontal="center" vertical="center" wrapText="1"/>
    </xf>
    <xf numFmtId="0" fontId="35" fillId="40" borderId="87" xfId="47" applyFont="1" applyFill="1" applyBorder="1" applyAlignment="1">
      <alignment horizontal="center" vertical="center" wrapText="1"/>
    </xf>
    <xf numFmtId="0" fontId="32" fillId="40" borderId="72" xfId="47" applyFont="1" applyFill="1" applyBorder="1" applyAlignment="1">
      <alignment horizontal="center" vertical="center" wrapText="1"/>
    </xf>
    <xf numFmtId="0" fontId="32" fillId="40" borderId="45" xfId="47" applyFont="1" applyFill="1" applyBorder="1" applyAlignment="1">
      <alignment horizontal="center" vertical="center" wrapText="1"/>
    </xf>
    <xf numFmtId="0" fontId="47" fillId="25" borderId="102" xfId="0" applyFont="1" applyFill="1" applyBorder="1" applyAlignment="1">
      <alignment horizontal="center" vertical="center"/>
    </xf>
    <xf numFmtId="0" fontId="47" fillId="25" borderId="103" xfId="0" applyFont="1" applyFill="1" applyBorder="1" applyAlignment="1">
      <alignment horizontal="center" vertical="center"/>
    </xf>
    <xf numFmtId="0" fontId="47" fillId="25" borderId="104" xfId="0" applyFont="1" applyFill="1" applyBorder="1" applyAlignment="1">
      <alignment horizontal="center" vertical="center"/>
    </xf>
    <xf numFmtId="0" fontId="47" fillId="0" borderId="111" xfId="0" applyFont="1" applyFill="1" applyBorder="1" applyAlignment="1">
      <alignment horizontal="center" vertical="center"/>
    </xf>
    <xf numFmtId="0" fontId="47" fillId="0" borderId="112" xfId="0" applyFont="1" applyFill="1" applyBorder="1" applyAlignment="1">
      <alignment horizontal="center" vertical="center"/>
    </xf>
    <xf numFmtId="0" fontId="47" fillId="0" borderId="110" xfId="0" applyFont="1" applyFill="1" applyBorder="1" applyAlignment="1">
      <alignment horizontal="center" vertical="center"/>
    </xf>
    <xf numFmtId="0" fontId="28" fillId="25" borderId="85" xfId="47" applyFont="1" applyFill="1" applyBorder="1" applyAlignment="1">
      <alignment horizontal="center" vertical="center"/>
    </xf>
    <xf numFmtId="0" fontId="28" fillId="25" borderId="83" xfId="47" applyFont="1" applyFill="1" applyBorder="1" applyAlignment="1">
      <alignment horizontal="center" vertical="center"/>
    </xf>
    <xf numFmtId="0" fontId="28" fillId="25" borderId="84" xfId="47" applyFont="1" applyFill="1" applyBorder="1" applyAlignment="1">
      <alignment horizontal="center" vertical="center"/>
    </xf>
    <xf numFmtId="0" fontId="32" fillId="40" borderId="106" xfId="47" applyFont="1" applyFill="1" applyBorder="1" applyAlignment="1">
      <alignment horizontal="center" vertical="center" wrapText="1"/>
    </xf>
    <xf numFmtId="0" fontId="35" fillId="40" borderId="107" xfId="47"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08" xfId="47" applyFont="1" applyFill="1" applyBorder="1" applyAlignment="1">
      <alignment horizontal="center" vertical="center" wrapText="1"/>
    </xf>
    <xf numFmtId="0" fontId="35" fillId="40" borderId="34" xfId="47" applyFont="1" applyFill="1" applyBorder="1" applyAlignment="1">
      <alignment horizontal="center" vertical="center" wrapText="1"/>
    </xf>
    <xf numFmtId="0" fontId="35" fillId="40" borderId="109" xfId="47" applyFont="1" applyFill="1" applyBorder="1" applyAlignment="1">
      <alignment horizontal="center" vertical="center" wrapText="1"/>
    </xf>
    <xf numFmtId="0" fontId="35" fillId="40" borderId="110" xfId="47" applyFont="1" applyFill="1" applyBorder="1" applyAlignment="1">
      <alignment horizontal="center" vertical="center" wrapText="1"/>
    </xf>
    <xf numFmtId="0" fontId="29" fillId="0" borderId="89" xfId="46" applyNumberFormat="1" applyFont="1" applyFill="1" applyBorder="1" applyAlignment="1">
      <alignment horizontal="center" vertical="center"/>
    </xf>
    <xf numFmtId="0" fontId="29" fillId="0" borderId="84" xfId="46" applyNumberFormat="1" applyFont="1" applyFill="1" applyBorder="1" applyAlignment="1">
      <alignment horizontal="center" vertical="center"/>
    </xf>
    <xf numFmtId="0" fontId="29" fillId="0" borderId="89" xfId="33" applyFont="1" applyFill="1" applyBorder="1" applyAlignment="1">
      <alignment horizontal="center" vertical="center"/>
    </xf>
    <xf numFmtId="0" fontId="29" fillId="0" borderId="90" xfId="33" applyFont="1" applyFill="1" applyBorder="1" applyAlignment="1">
      <alignment horizontal="center" vertical="center"/>
    </xf>
    <xf numFmtId="0" fontId="29" fillId="0" borderId="86" xfId="46" applyNumberFormat="1" applyFont="1" applyFill="1" applyBorder="1" applyAlignment="1">
      <alignment horizontal="center" vertical="center"/>
    </xf>
    <xf numFmtId="0" fontId="29" fillId="0" borderId="82" xfId="46" applyNumberFormat="1" applyFont="1" applyFill="1" applyBorder="1" applyAlignment="1">
      <alignment horizontal="center" vertical="center"/>
    </xf>
    <xf numFmtId="0" fontId="29" fillId="0" borderId="86" xfId="33" applyFont="1" applyFill="1" applyBorder="1" applyAlignment="1">
      <alignment horizontal="center" vertical="center"/>
    </xf>
    <xf numFmtId="0" fontId="29" fillId="0" borderId="87" xfId="33" applyFont="1" applyFill="1" applyBorder="1" applyAlignment="1">
      <alignment horizontal="center" vertical="center"/>
    </xf>
    <xf numFmtId="0" fontId="35" fillId="40" borderId="71" xfId="47" applyFont="1" applyFill="1" applyBorder="1" applyAlignment="1">
      <alignment horizontal="center" vertical="center" wrapText="1"/>
    </xf>
    <xf numFmtId="0" fontId="35" fillId="40" borderId="32" xfId="47" applyFont="1" applyFill="1" applyBorder="1" applyAlignment="1">
      <alignment horizontal="center" vertical="center" wrapText="1"/>
    </xf>
    <xf numFmtId="0" fontId="35" fillId="40" borderId="27" xfId="47" applyFont="1" applyFill="1" applyBorder="1" applyAlignment="1">
      <alignment horizontal="center" vertical="center" wrapText="1"/>
    </xf>
    <xf numFmtId="0" fontId="28" fillId="40" borderId="85" xfId="47" applyFont="1" applyFill="1" applyBorder="1" applyAlignment="1">
      <alignment horizontal="right" vertical="center"/>
    </xf>
    <xf numFmtId="0" fontId="28" fillId="40" borderId="125" xfId="47" applyFont="1" applyFill="1" applyBorder="1" applyAlignment="1">
      <alignment horizontal="right" vertical="center"/>
    </xf>
    <xf numFmtId="0" fontId="28" fillId="40" borderId="126" xfId="47" applyFont="1" applyFill="1" applyBorder="1" applyAlignment="1">
      <alignment horizontal="right" vertical="center"/>
    </xf>
    <xf numFmtId="0" fontId="28" fillId="25" borderId="113" xfId="47" applyFont="1" applyFill="1" applyBorder="1" applyAlignment="1">
      <alignment horizontal="right" vertical="center"/>
    </xf>
    <xf numFmtId="0" fontId="28" fillId="25" borderId="114" xfId="47" applyFont="1" applyFill="1" applyBorder="1" applyAlignment="1">
      <alignment horizontal="right" vertical="center"/>
    </xf>
    <xf numFmtId="0" fontId="34" fillId="40" borderId="107" xfId="33" applyFont="1" applyFill="1" applyBorder="1" applyAlignment="1">
      <alignment horizontal="center" vertical="center" wrapText="1"/>
    </xf>
    <xf numFmtId="0" fontId="28" fillId="24" borderId="91" xfId="33" applyFont="1" applyFill="1" applyBorder="1" applyAlignment="1">
      <alignment horizontal="center" vertical="center" wrapText="1"/>
    </xf>
    <xf numFmtId="0" fontId="28" fillId="24" borderId="92" xfId="33" applyFont="1" applyFill="1" applyBorder="1" applyAlignment="1">
      <alignment horizontal="center" vertical="center" wrapText="1"/>
    </xf>
    <xf numFmtId="0" fontId="28" fillId="24" borderId="93" xfId="33" applyFont="1" applyFill="1" applyBorder="1" applyAlignment="1">
      <alignment horizontal="center" vertical="center" wrapText="1"/>
    </xf>
    <xf numFmtId="0" fontId="32" fillId="40" borderId="30" xfId="47" applyFont="1" applyFill="1" applyBorder="1" applyAlignment="1">
      <alignment horizontal="center" vertical="center" wrapText="1"/>
    </xf>
    <xf numFmtId="0" fontId="39" fillId="40" borderId="124" xfId="47" applyFont="1" applyFill="1" applyBorder="1" applyAlignment="1">
      <alignment horizontal="center" vertical="center" wrapText="1"/>
    </xf>
    <xf numFmtId="0" fontId="35" fillId="40" borderId="121" xfId="47" applyFont="1" applyFill="1" applyBorder="1" applyAlignment="1">
      <alignment horizontal="center" vertical="center" wrapText="1"/>
    </xf>
    <xf numFmtId="0" fontId="39" fillId="40" borderId="115" xfId="47" applyFont="1" applyFill="1" applyBorder="1" applyAlignment="1">
      <alignment horizontal="center" vertical="center" wrapText="1"/>
    </xf>
    <xf numFmtId="0" fontId="35" fillId="40" borderId="122" xfId="47" applyFont="1" applyFill="1" applyBorder="1" applyAlignment="1">
      <alignment horizontal="center" vertical="center" wrapText="1"/>
    </xf>
    <xf numFmtId="0" fontId="35" fillId="40" borderId="123" xfId="47" applyFont="1" applyFill="1" applyBorder="1" applyAlignment="1">
      <alignment horizontal="center" vertical="center" wrapText="1"/>
    </xf>
    <xf numFmtId="0" fontId="28" fillId="32" borderId="51" xfId="0" applyFont="1" applyFill="1" applyBorder="1" applyAlignment="1" applyProtection="1">
      <alignment horizontal="right" vertical="center"/>
    </xf>
    <xf numFmtId="0" fontId="28" fillId="32" borderId="19"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8" fillId="0" borderId="57" xfId="49" applyFont="1" applyBorder="1" applyAlignment="1" applyProtection="1">
      <alignment horizontal="left" vertical="center"/>
    </xf>
    <xf numFmtId="0" fontId="28" fillId="0" borderId="58"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7" xfId="49" applyFont="1" applyBorder="1" applyAlignment="1" applyProtection="1">
      <alignment horizontal="center" vertical="center"/>
    </xf>
    <xf numFmtId="0" fontId="28" fillId="0" borderId="59" xfId="49" applyFont="1" applyBorder="1" applyAlignment="1" applyProtection="1">
      <alignment horizontal="center" vertical="center"/>
    </xf>
    <xf numFmtId="0" fontId="28" fillId="0" borderId="40"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41" xfId="49" applyFont="1" applyBorder="1" applyAlignment="1" applyProtection="1">
      <alignment horizontal="justify" vertical="center"/>
    </xf>
    <xf numFmtId="0" fontId="28" fillId="0" borderId="44" xfId="49" applyFont="1" applyBorder="1" applyAlignment="1" applyProtection="1">
      <alignment horizontal="justify" vertical="center"/>
    </xf>
    <xf numFmtId="0" fontId="28" fillId="0" borderId="15" xfId="49" applyFont="1" applyBorder="1" applyAlignment="1" applyProtection="1">
      <alignment horizontal="justify" vertical="center"/>
    </xf>
    <xf numFmtId="0" fontId="28" fillId="0" borderId="16" xfId="49" applyFont="1" applyBorder="1" applyAlignment="1" applyProtection="1">
      <alignment horizontal="justify" vertical="center"/>
    </xf>
    <xf numFmtId="0" fontId="28" fillId="27" borderId="53" xfId="49" applyFont="1" applyFill="1" applyBorder="1" applyAlignment="1" applyProtection="1">
      <alignment horizontal="center" vertical="center" wrapText="1"/>
    </xf>
    <xf numFmtId="0" fontId="28" fillId="27" borderId="17" xfId="49" applyFont="1" applyFill="1" applyBorder="1" applyAlignment="1" applyProtection="1">
      <alignment horizontal="center" vertical="center" wrapText="1"/>
    </xf>
    <xf numFmtId="0" fontId="28" fillId="27" borderId="47" xfId="49" applyFont="1" applyFill="1" applyBorder="1" applyAlignment="1" applyProtection="1">
      <alignment horizontal="center" vertical="center" wrapText="1"/>
    </xf>
    <xf numFmtId="0" fontId="28" fillId="27" borderId="50" xfId="49" applyFont="1" applyFill="1" applyBorder="1" applyAlignment="1" applyProtection="1">
      <alignment horizontal="center" vertical="center" wrapText="1"/>
    </xf>
    <xf numFmtId="0" fontId="29" fillId="0" borderId="51" xfId="49" applyFont="1" applyBorder="1" applyAlignment="1" applyProtection="1">
      <alignment horizontal="right" vertical="center" wrapText="1"/>
    </xf>
    <xf numFmtId="0" fontId="29" fillId="0" borderId="19"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center" vertical="center" wrapText="1"/>
    </xf>
    <xf numFmtId="0" fontId="29" fillId="0" borderId="60"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11" xfId="0" applyFont="1" applyBorder="1" applyAlignment="1" applyProtection="1">
      <alignment horizontal="left" vertical="center"/>
    </xf>
    <xf numFmtId="0" fontId="29" fillId="0" borderId="27"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34" xfId="0" applyFont="1" applyBorder="1" applyAlignment="1" applyProtection="1">
      <alignment horizontal="left" vertical="center"/>
    </xf>
    <xf numFmtId="0" fontId="28" fillId="0" borderId="19" xfId="49" applyFont="1" applyBorder="1" applyAlignment="1" applyProtection="1">
      <alignment horizontal="center" vertical="center"/>
    </xf>
    <xf numFmtId="0" fontId="28" fillId="0" borderId="20" xfId="49" applyFont="1" applyBorder="1" applyAlignment="1" applyProtection="1">
      <alignment horizontal="center" vertical="center"/>
    </xf>
    <xf numFmtId="0" fontId="29" fillId="0" borderId="51" xfId="49" applyFont="1" applyBorder="1" applyAlignment="1" applyProtection="1">
      <alignment horizontal="right" vertical="center"/>
    </xf>
    <xf numFmtId="0" fontId="29" fillId="0" borderId="19" xfId="49" applyFont="1" applyBorder="1" applyAlignment="1" applyProtection="1">
      <alignment horizontal="right" vertical="center"/>
    </xf>
    <xf numFmtId="0" fontId="29" fillId="0" borderId="17" xfId="49" applyFont="1" applyBorder="1" applyAlignment="1" applyProtection="1">
      <alignment horizontal="right" vertical="center"/>
    </xf>
    <xf numFmtId="0" fontId="28" fillId="0" borderId="21" xfId="49" applyFont="1" applyBorder="1" applyAlignment="1" applyProtection="1">
      <alignment horizontal="center" vertical="center" wrapText="1"/>
    </xf>
    <xf numFmtId="0" fontId="28" fillId="0" borderId="2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0" borderId="24" xfId="49" applyFont="1" applyBorder="1" applyAlignment="1" applyProtection="1">
      <alignment horizontal="justify" vertical="center" wrapText="1"/>
    </xf>
    <xf numFmtId="0" fontId="28" fillId="0" borderId="55"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5" xfId="49" applyFont="1" applyBorder="1" applyAlignment="1" applyProtection="1">
      <alignment horizontal="justify" vertical="center" wrapText="1"/>
    </xf>
    <xf numFmtId="0" fontId="28" fillId="28" borderId="60" xfId="0" applyFont="1" applyFill="1" applyBorder="1" applyAlignment="1" applyProtection="1">
      <alignment horizontal="center" vertical="center"/>
    </xf>
    <xf numFmtId="0" fontId="28" fillId="28" borderId="41" xfId="0" applyFont="1" applyFill="1" applyBorder="1" applyAlignment="1" applyProtection="1">
      <alignment horizontal="center" vertical="center"/>
    </xf>
    <xf numFmtId="168" fontId="28" fillId="29" borderId="60" xfId="64" applyNumberFormat="1" applyFont="1" applyFill="1" applyBorder="1" applyAlignment="1" applyProtection="1">
      <alignment horizontal="center" vertical="center"/>
    </xf>
    <xf numFmtId="168" fontId="28" fillId="29" borderId="41" xfId="64" applyNumberFormat="1" applyFont="1" applyFill="1" applyBorder="1" applyAlignment="1" applyProtection="1">
      <alignment horizontal="center" vertical="center"/>
    </xf>
    <xf numFmtId="14" fontId="28" fillId="30" borderId="60" xfId="49" applyNumberFormat="1" applyFont="1" applyFill="1" applyBorder="1" applyAlignment="1" applyProtection="1">
      <alignment horizontal="center" vertical="center"/>
    </xf>
    <xf numFmtId="14" fontId="28" fillId="30" borderId="41" xfId="49" applyNumberFormat="1" applyFont="1" applyFill="1" applyBorder="1" applyAlignment="1" applyProtection="1">
      <alignment horizontal="center" vertical="center"/>
    </xf>
    <xf numFmtId="0" fontId="28" fillId="27" borderId="49" xfId="49" applyFont="1" applyFill="1" applyBorder="1" applyAlignment="1" applyProtection="1">
      <alignment horizontal="center" vertical="center"/>
    </xf>
    <xf numFmtId="0" fontId="28" fillId="27" borderId="17" xfId="49" applyFont="1" applyFill="1" applyBorder="1" applyAlignment="1" applyProtection="1">
      <alignment horizontal="center" vertical="center"/>
    </xf>
    <xf numFmtId="0" fontId="28" fillId="27" borderId="18" xfId="49" applyFont="1" applyFill="1" applyBorder="1" applyAlignment="1" applyProtection="1">
      <alignment horizontal="center" vertical="center"/>
    </xf>
    <xf numFmtId="0" fontId="28" fillId="27" borderId="50" xfId="49" applyFont="1" applyFill="1" applyBorder="1" applyAlignment="1" applyProtection="1">
      <alignment horizontal="center" vertical="center"/>
    </xf>
    <xf numFmtId="168" fontId="28" fillId="0" borderId="26" xfId="64" applyNumberFormat="1" applyFont="1" applyBorder="1" applyAlignment="1" applyProtection="1">
      <alignment horizontal="center" vertical="center"/>
    </xf>
    <xf numFmtId="168" fontId="28" fillId="0" borderId="24" xfId="64" applyNumberFormat="1" applyFont="1" applyBorder="1" applyAlignment="1" applyProtection="1">
      <alignment horizontal="center" vertical="center"/>
    </xf>
    <xf numFmtId="0" fontId="28" fillId="0" borderId="27" xfId="49" applyFont="1" applyBorder="1" applyAlignment="1" applyProtection="1">
      <alignment horizontal="center" vertical="center" wrapText="1"/>
    </xf>
    <xf numFmtId="0" fontId="28" fillId="0" borderId="25" xfId="49" applyFont="1" applyBorder="1" applyAlignment="1" applyProtection="1">
      <alignment horizontal="center" vertical="center" wrapText="1"/>
    </xf>
    <xf numFmtId="0" fontId="28" fillId="0" borderId="51" xfId="49" applyFont="1" applyBorder="1" applyAlignment="1" applyProtection="1">
      <alignment horizontal="center" vertical="center" wrapText="1"/>
    </xf>
    <xf numFmtId="0" fontId="28" fillId="31" borderId="18" xfId="49" applyFont="1" applyFill="1" applyBorder="1" applyAlignment="1" applyProtection="1">
      <alignment horizontal="center" vertical="center"/>
    </xf>
    <xf numFmtId="0" fontId="28" fillId="0" borderId="60" xfId="49" applyFont="1" applyBorder="1" applyAlignment="1" applyProtection="1">
      <alignment horizontal="center" vertical="center"/>
    </xf>
    <xf numFmtId="0" fontId="28" fillId="0" borderId="41" xfId="49" applyFont="1" applyBorder="1" applyAlignment="1" applyProtection="1">
      <alignment horizontal="center" vertical="center"/>
    </xf>
    <xf numFmtId="1" fontId="28" fillId="0" borderId="60" xfId="49" applyNumberFormat="1" applyFont="1" applyBorder="1" applyAlignment="1" applyProtection="1">
      <alignment horizontal="center" vertical="center"/>
    </xf>
    <xf numFmtId="1" fontId="28" fillId="0" borderId="41" xfId="49" applyNumberFormat="1" applyFont="1" applyBorder="1" applyAlignment="1" applyProtection="1">
      <alignment horizontal="center" vertical="center"/>
    </xf>
    <xf numFmtId="0" fontId="29" fillId="0" borderId="61" xfId="0" applyFont="1" applyBorder="1" applyAlignment="1" applyProtection="1">
      <alignment horizontal="left" vertical="center"/>
    </xf>
    <xf numFmtId="0" fontId="28" fillId="32" borderId="49"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8" fillId="32" borderId="18" xfId="49" applyFont="1" applyFill="1" applyBorder="1" applyAlignment="1" applyProtection="1">
      <alignment horizontal="right" vertical="center"/>
    </xf>
    <xf numFmtId="0" fontId="28" fillId="31" borderId="51" xfId="0" applyFont="1" applyFill="1" applyBorder="1" applyAlignment="1" applyProtection="1">
      <alignment horizontal="left" vertical="center"/>
    </xf>
    <xf numFmtId="0" fontId="28" fillId="31" borderId="19" xfId="0" applyFont="1" applyFill="1" applyBorder="1" applyAlignment="1" applyProtection="1">
      <alignment horizontal="left" vertical="center"/>
    </xf>
    <xf numFmtId="0" fontId="28" fillId="31" borderId="20" xfId="0" applyFont="1" applyFill="1" applyBorder="1" applyAlignment="1" applyProtection="1">
      <alignment horizontal="left" vertical="center"/>
    </xf>
    <xf numFmtId="0" fontId="29" fillId="0" borderId="26" xfId="0" applyFont="1" applyBorder="1" applyAlignment="1" applyProtection="1">
      <alignment horizontal="left" vertical="center"/>
    </xf>
    <xf numFmtId="0" fontId="29" fillId="0" borderId="23" xfId="0" applyFont="1" applyBorder="1" applyAlignment="1" applyProtection="1">
      <alignment horizontal="left" vertical="center"/>
    </xf>
    <xf numFmtId="0" fontId="29" fillId="0" borderId="32" xfId="0" applyFont="1" applyBorder="1" applyAlignment="1" applyProtection="1">
      <alignment horizontal="left" vertical="center"/>
    </xf>
    <xf numFmtId="0" fontId="29" fillId="0" borderId="28" xfId="0" applyFont="1" applyBorder="1" applyAlignment="1" applyProtection="1">
      <alignment horizontal="left" vertical="center"/>
    </xf>
    <xf numFmtId="0" fontId="28" fillId="0" borderId="19" xfId="0" applyFont="1" applyBorder="1" applyAlignment="1" applyProtection="1">
      <alignment horizontal="right" vertical="center"/>
      <protection locked="0"/>
    </xf>
    <xf numFmtId="0" fontId="29" fillId="0" borderId="60" xfId="49" applyFont="1" applyBorder="1" applyAlignment="1" applyProtection="1">
      <alignment vertical="center"/>
    </xf>
    <xf numFmtId="0" fontId="29" fillId="0" borderId="0" xfId="49" applyFont="1" applyBorder="1" applyAlignment="1" applyProtection="1">
      <alignment vertical="center"/>
    </xf>
    <xf numFmtId="0" fontId="28" fillId="32" borderId="51" xfId="49" applyFont="1" applyFill="1" applyBorder="1" applyAlignment="1" applyProtection="1">
      <alignment horizontal="right" vertical="center"/>
    </xf>
    <xf numFmtId="0" fontId="28" fillId="32" borderId="19" xfId="49" applyFont="1" applyFill="1" applyBorder="1" applyAlignment="1" applyProtection="1">
      <alignment horizontal="right" vertical="center"/>
    </xf>
    <xf numFmtId="0" fontId="29" fillId="0" borderId="26" xfId="0" applyFont="1" applyBorder="1" applyAlignment="1" applyProtection="1">
      <alignment vertical="center"/>
    </xf>
    <xf numFmtId="0" fontId="29" fillId="0" borderId="23" xfId="0" applyFont="1" applyBorder="1" applyAlignment="1" applyProtection="1">
      <alignment vertical="center"/>
    </xf>
    <xf numFmtId="0" fontId="29" fillId="0" borderId="60" xfId="0" applyFont="1" applyBorder="1" applyAlignment="1" applyProtection="1">
      <alignment vertical="center"/>
    </xf>
    <xf numFmtId="0" fontId="29" fillId="0" borderId="0" xfId="0" applyFont="1" applyBorder="1" applyAlignment="1" applyProtection="1">
      <alignment vertical="center"/>
    </xf>
    <xf numFmtId="0" fontId="29" fillId="0" borderId="60"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26" xfId="49" applyFont="1" applyBorder="1" applyAlignment="1" applyProtection="1">
      <alignment horizontal="left" vertical="center"/>
    </xf>
    <xf numFmtId="0" fontId="29" fillId="0" borderId="23" xfId="49" applyFont="1" applyBorder="1" applyAlignment="1" applyProtection="1">
      <alignment horizontal="left" vertical="center"/>
    </xf>
    <xf numFmtId="0" fontId="29" fillId="0" borderId="60" xfId="49" applyFont="1" applyBorder="1" applyAlignment="1" applyProtection="1">
      <alignment horizontal="left" vertical="center"/>
    </xf>
    <xf numFmtId="0" fontId="29" fillId="0" borderId="0" xfId="49" applyFont="1" applyBorder="1" applyAlignment="1" applyProtection="1">
      <alignment horizontal="left" vertical="center"/>
    </xf>
    <xf numFmtId="0" fontId="28" fillId="33" borderId="22" xfId="49" applyFont="1" applyFill="1" applyBorder="1" applyAlignment="1" applyProtection="1">
      <alignment horizontal="left" vertical="center"/>
    </xf>
    <xf numFmtId="0" fontId="28" fillId="33" borderId="23" xfId="49" applyFont="1" applyFill="1" applyBorder="1" applyAlignment="1" applyProtection="1">
      <alignment horizontal="left" vertical="center"/>
    </xf>
    <xf numFmtId="0" fontId="28" fillId="33" borderId="40"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9" fillId="0" borderId="27" xfId="49" applyFont="1" applyBorder="1" applyAlignment="1" applyProtection="1">
      <alignment horizontal="left" vertical="center"/>
    </xf>
    <xf numFmtId="0" fontId="29" fillId="0" borderId="12" xfId="49" applyFont="1" applyBorder="1" applyAlignment="1" applyProtection="1">
      <alignment horizontal="left" vertical="center"/>
    </xf>
    <xf numFmtId="0" fontId="28" fillId="31" borderId="51" xfId="49" applyFont="1" applyFill="1" applyBorder="1" applyAlignment="1" applyProtection="1">
      <alignment horizontal="left" vertical="center"/>
    </xf>
    <xf numFmtId="0" fontId="28" fillId="31" borderId="19" xfId="49" applyFont="1" applyFill="1" applyBorder="1" applyAlignment="1" applyProtection="1">
      <alignment horizontal="left" vertical="center"/>
    </xf>
    <xf numFmtId="0" fontId="28" fillId="31" borderId="20" xfId="49" applyFont="1" applyFill="1" applyBorder="1" applyAlignment="1" applyProtection="1">
      <alignment horizontal="left" vertical="center"/>
    </xf>
    <xf numFmtId="0" fontId="28" fillId="32" borderId="49" xfId="0" applyFont="1" applyFill="1" applyBorder="1" applyAlignment="1" applyProtection="1">
      <alignment horizontal="right" vertical="center"/>
    </xf>
    <xf numFmtId="0" fontId="28" fillId="33" borderId="55"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9" fillId="0" borderId="21"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8" fillId="36" borderId="0" xfId="49" applyFont="1" applyFill="1" applyBorder="1" applyAlignment="1" applyProtection="1">
      <alignment horizontal="left" vertical="center"/>
    </xf>
    <xf numFmtId="0" fontId="28" fillId="36" borderId="15" xfId="49" applyFont="1" applyFill="1" applyBorder="1" applyAlignment="1" applyProtection="1">
      <alignment horizontal="left" vertical="center"/>
    </xf>
    <xf numFmtId="0" fontId="28" fillId="33" borderId="40"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34" xfId="49" applyFont="1" applyFill="1" applyBorder="1" applyAlignment="1" applyProtection="1">
      <alignment horizontal="left" vertical="center"/>
    </xf>
    <xf numFmtId="0" fontId="28" fillId="35" borderId="51" xfId="49" applyFont="1" applyFill="1" applyBorder="1" applyAlignment="1" applyProtection="1">
      <alignment horizontal="center" vertical="center"/>
    </xf>
    <xf numFmtId="0" fontId="28" fillId="35" borderId="19" xfId="49" applyFont="1" applyFill="1" applyBorder="1" applyAlignment="1" applyProtection="1">
      <alignment horizontal="center" vertical="center"/>
    </xf>
    <xf numFmtId="0" fontId="28" fillId="35" borderId="20" xfId="49" applyFont="1" applyFill="1" applyBorder="1" applyAlignment="1" applyProtection="1">
      <alignment horizontal="center" vertical="center"/>
    </xf>
    <xf numFmtId="0" fontId="28" fillId="0" borderId="60"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7"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33" borderId="32" xfId="49" applyFont="1" applyFill="1" applyBorder="1" applyAlignment="1" applyProtection="1">
      <alignment horizontal="left" vertical="center"/>
    </xf>
    <xf numFmtId="0" fontId="32" fillId="51" borderId="48" xfId="0" applyFont="1" applyFill="1" applyBorder="1" applyAlignment="1">
      <alignment horizontal="right" vertical="center"/>
    </xf>
    <xf numFmtId="0" fontId="32" fillId="51" borderId="69" xfId="0" applyFont="1" applyFill="1" applyBorder="1" applyAlignment="1">
      <alignment horizontal="right" vertical="center"/>
    </xf>
    <xf numFmtId="0" fontId="32" fillId="53" borderId="197" xfId="0" applyFont="1" applyFill="1" applyBorder="1" applyAlignment="1">
      <alignment horizontal="right" vertical="center"/>
    </xf>
    <xf numFmtId="0" fontId="32" fillId="53" borderId="198" xfId="0" applyFont="1" applyFill="1" applyBorder="1" applyAlignment="1">
      <alignment horizontal="right" vertical="center"/>
    </xf>
    <xf numFmtId="0" fontId="32" fillId="53" borderId="199" xfId="0" applyFont="1" applyFill="1" applyBorder="1" applyAlignment="1">
      <alignment horizontal="right" vertical="center"/>
    </xf>
    <xf numFmtId="0" fontId="32" fillId="53" borderId="201" xfId="0" applyFont="1" applyFill="1" applyBorder="1" applyAlignment="1">
      <alignment horizontal="center" vertical="center"/>
    </xf>
    <xf numFmtId="0" fontId="32" fillId="53" borderId="169" xfId="0" applyFont="1" applyFill="1" applyBorder="1" applyAlignment="1">
      <alignment horizontal="center" vertical="center"/>
    </xf>
    <xf numFmtId="0" fontId="32" fillId="51" borderId="197" xfId="0" applyFont="1" applyFill="1" applyBorder="1" applyAlignment="1">
      <alignment horizontal="right" vertical="center"/>
    </xf>
    <xf numFmtId="0" fontId="32" fillId="51" borderId="198" xfId="0" applyFont="1" applyFill="1" applyBorder="1" applyAlignment="1">
      <alignment horizontal="right" vertical="center"/>
    </xf>
    <xf numFmtId="0" fontId="32" fillId="51" borderId="199" xfId="0" applyFont="1" applyFill="1" applyBorder="1" applyAlignment="1">
      <alignment horizontal="right" vertical="center"/>
    </xf>
    <xf numFmtId="0" fontId="32" fillId="51" borderId="202" xfId="0" applyFont="1" applyFill="1" applyBorder="1" applyAlignment="1">
      <alignment horizontal="center" vertical="center"/>
    </xf>
    <xf numFmtId="0" fontId="32" fillId="51" borderId="169" xfId="0" applyFont="1" applyFill="1" applyBorder="1" applyAlignment="1">
      <alignment horizontal="center" vertical="center"/>
    </xf>
    <xf numFmtId="0" fontId="32" fillId="43" borderId="170" xfId="0" applyFont="1" applyFill="1" applyBorder="1" applyAlignment="1">
      <alignment horizontal="right" vertical="center"/>
    </xf>
    <xf numFmtId="0" fontId="32" fillId="43" borderId="171" xfId="0" applyFont="1" applyFill="1" applyBorder="1" applyAlignment="1">
      <alignment horizontal="right" vertical="center"/>
    </xf>
    <xf numFmtId="0" fontId="33" fillId="49" borderId="196" xfId="0" applyFont="1" applyFill="1" applyBorder="1" applyAlignment="1">
      <alignment horizontal="center"/>
    </xf>
    <xf numFmtId="0" fontId="33" fillId="49" borderId="207" xfId="0" applyFont="1" applyFill="1" applyBorder="1" applyAlignment="1">
      <alignment horizontal="center"/>
    </xf>
    <xf numFmtId="0" fontId="32" fillId="0" borderId="99" xfId="0" applyFont="1" applyBorder="1" applyAlignment="1" applyProtection="1">
      <alignment horizontal="center" vertical="center" wrapText="1"/>
    </xf>
    <xf numFmtId="0" fontId="32" fillId="0" borderId="107" xfId="0" applyFont="1" applyBorder="1" applyAlignment="1" applyProtection="1">
      <alignment horizontal="center" vertical="center" wrapText="1"/>
    </xf>
    <xf numFmtId="0" fontId="32" fillId="0" borderId="101" xfId="0" applyFont="1" applyBorder="1" applyAlignment="1" applyProtection="1">
      <alignment horizontal="center" vertical="center" wrapText="1"/>
    </xf>
    <xf numFmtId="0" fontId="32" fillId="39" borderId="91" xfId="49" applyFont="1" applyFill="1" applyBorder="1" applyAlignment="1" applyProtection="1">
      <alignment horizontal="center" vertical="center"/>
    </xf>
    <xf numFmtId="0" fontId="32" fillId="39" borderId="92" xfId="49" applyFont="1" applyFill="1" applyBorder="1" applyAlignment="1" applyProtection="1">
      <alignment horizontal="center" vertical="center"/>
    </xf>
    <xf numFmtId="0" fontId="32" fillId="39" borderId="93" xfId="49" applyFont="1" applyFill="1" applyBorder="1" applyAlignment="1" applyProtection="1">
      <alignment horizontal="center" vertical="center"/>
    </xf>
    <xf numFmtId="0" fontId="32" fillId="0" borderId="102" xfId="33" applyFont="1" applyBorder="1" applyAlignment="1">
      <alignment horizontal="center" vertical="center" wrapText="1"/>
    </xf>
    <xf numFmtId="0" fontId="32" fillId="0" borderId="103" xfId="33" applyFont="1" applyBorder="1" applyAlignment="1">
      <alignment horizontal="center" vertical="center" wrapText="1"/>
    </xf>
    <xf numFmtId="0" fontId="32" fillId="0" borderId="104" xfId="33" applyFont="1" applyBorder="1" applyAlignment="1">
      <alignment horizontal="center" vertical="center" wrapText="1"/>
    </xf>
    <xf numFmtId="0" fontId="28" fillId="43" borderId="205" xfId="0" applyFont="1" applyFill="1" applyBorder="1" applyAlignment="1">
      <alignment horizontal="center" vertical="center" wrapText="1"/>
    </xf>
    <xf numFmtId="0" fontId="28" fillId="43" borderId="188" xfId="0" applyFont="1" applyFill="1" applyBorder="1" applyAlignment="1">
      <alignment horizontal="center" vertical="center" wrapText="1"/>
    </xf>
    <xf numFmtId="0" fontId="32" fillId="43" borderId="184" xfId="0" applyFont="1" applyFill="1" applyBorder="1" applyAlignment="1">
      <alignment horizontal="right" vertical="center"/>
    </xf>
    <xf numFmtId="0" fontId="32" fillId="43" borderId="185" xfId="0" applyFont="1" applyFill="1" applyBorder="1" applyAlignment="1">
      <alignment horizontal="right" vertic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87" xfId="0" applyFont="1" applyFill="1" applyBorder="1" applyAlignment="1" applyProtection="1">
      <alignment horizontal="center" vertical="center" wrapText="1"/>
    </xf>
    <xf numFmtId="0" fontId="28" fillId="43" borderId="188" xfId="0" applyFont="1" applyFill="1" applyBorder="1" applyAlignment="1" applyProtection="1">
      <alignment horizontal="center" vertical="center" wrapText="1"/>
    </xf>
    <xf numFmtId="0" fontId="28" fillId="45" borderId="159" xfId="0" applyFont="1" applyFill="1" applyBorder="1" applyAlignment="1">
      <alignment horizontal="right" vertical="center"/>
    </xf>
    <xf numFmtId="0" fontId="28" fillId="45" borderId="160" xfId="0" applyFont="1" applyFill="1" applyBorder="1" applyAlignment="1">
      <alignment horizontal="right" vertical="center"/>
    </xf>
    <xf numFmtId="0" fontId="28" fillId="45" borderId="170" xfId="0" applyFont="1" applyFill="1" applyBorder="1" applyAlignment="1">
      <alignment horizontal="right" vertical="center"/>
    </xf>
    <xf numFmtId="0" fontId="28" fillId="45" borderId="171" xfId="0" applyFont="1" applyFill="1" applyBorder="1" applyAlignment="1">
      <alignment horizontal="right" vertical="center"/>
    </xf>
    <xf numFmtId="0" fontId="28" fillId="45" borderId="48" xfId="0" applyFont="1" applyFill="1" applyBorder="1" applyAlignment="1">
      <alignment horizontal="right" vertical="center"/>
    </xf>
    <xf numFmtId="0" fontId="28" fillId="45" borderId="69" xfId="0" applyFont="1" applyFill="1" applyBorder="1" applyAlignment="1">
      <alignment horizontal="right" vertical="center"/>
    </xf>
    <xf numFmtId="1" fontId="33" fillId="42" borderId="97" xfId="0" applyNumberFormat="1" applyFont="1" applyFill="1" applyBorder="1" applyAlignment="1">
      <alignment horizontal="center" vertical="center"/>
    </xf>
    <xf numFmtId="1" fontId="33" fillId="42" borderId="63" xfId="0" applyNumberFormat="1" applyFont="1" applyFill="1" applyBorder="1" applyAlignment="1">
      <alignment horizontal="center" vertical="center"/>
    </xf>
    <xf numFmtId="1" fontId="33" fillId="42" borderId="54" xfId="0" applyNumberFormat="1" applyFont="1" applyFill="1" applyBorder="1" applyAlignment="1">
      <alignment horizontal="center" vertical="center"/>
    </xf>
    <xf numFmtId="0" fontId="43" fillId="42" borderId="91" xfId="0" applyFont="1" applyFill="1" applyBorder="1" applyAlignment="1" applyProtection="1">
      <alignment horizontal="left" vertical="center" wrapText="1"/>
    </xf>
    <xf numFmtId="0" fontId="43" fillId="42" borderId="92" xfId="0" applyFont="1" applyFill="1" applyBorder="1" applyAlignment="1" applyProtection="1">
      <alignment horizontal="left" vertical="center" wrapText="1"/>
    </xf>
    <xf numFmtId="0" fontId="43" fillId="42" borderId="203" xfId="0" applyFont="1" applyFill="1" applyBorder="1" applyAlignment="1" applyProtection="1">
      <alignment horizontal="left" vertical="center" wrapText="1"/>
    </xf>
    <xf numFmtId="0" fontId="32" fillId="22" borderId="162"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41" xfId="0" applyFont="1" applyFill="1" applyBorder="1" applyAlignment="1" applyProtection="1">
      <alignment horizontal="center" vertical="center" wrapText="1"/>
      <protection locked="0"/>
    </xf>
    <xf numFmtId="0" fontId="32" fillId="0" borderId="103" xfId="0" applyFont="1" applyBorder="1" applyAlignment="1">
      <alignment horizontal="center"/>
    </xf>
    <xf numFmtId="0" fontId="32" fillId="0" borderId="104" xfId="0" applyFont="1" applyBorder="1" applyAlignment="1">
      <alignment horizontal="center"/>
    </xf>
    <xf numFmtId="0" fontId="32" fillId="43" borderId="166" xfId="0" applyFont="1" applyFill="1" applyBorder="1" applyAlignment="1">
      <alignment horizontal="right" vertical="center"/>
    </xf>
    <xf numFmtId="0" fontId="32" fillId="43" borderId="167" xfId="0" applyFont="1" applyFill="1" applyBorder="1" applyAlignment="1">
      <alignment horizontal="right" vertical="center"/>
    </xf>
    <xf numFmtId="0" fontId="32" fillId="0" borderId="162" xfId="0" applyFont="1" applyBorder="1" applyAlignment="1">
      <alignment horizontal="left" vertical="center"/>
    </xf>
    <xf numFmtId="0" fontId="32" fillId="0" borderId="0" xfId="0" applyFont="1" applyBorder="1" applyAlignment="1">
      <alignment horizontal="left" vertical="center"/>
    </xf>
    <xf numFmtId="0" fontId="32" fillId="0" borderId="37" xfId="0" applyFont="1" applyBorder="1" applyAlignment="1">
      <alignment horizontal="left" vertical="center"/>
    </xf>
    <xf numFmtId="0" fontId="32" fillId="42" borderId="162"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7" xfId="0" applyFont="1" applyFill="1" applyBorder="1" applyAlignment="1" applyProtection="1">
      <alignment horizontal="left" vertical="center" wrapText="1"/>
    </xf>
    <xf numFmtId="0" fontId="32" fillId="42" borderId="162"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7" xfId="0" applyFont="1" applyFill="1" applyBorder="1" applyAlignment="1" applyProtection="1">
      <alignment horizontal="left" vertical="center"/>
    </xf>
    <xf numFmtId="0" fontId="28" fillId="43" borderId="189" xfId="0" applyFont="1" applyFill="1" applyBorder="1" applyAlignment="1" applyProtection="1">
      <alignment horizontal="center" vertical="center" wrapText="1"/>
    </xf>
    <xf numFmtId="0" fontId="28" fillId="43" borderId="204" xfId="0" applyFont="1" applyFill="1" applyBorder="1" applyAlignment="1">
      <alignment horizontal="center" vertical="center"/>
    </xf>
    <xf numFmtId="0" fontId="28" fillId="43" borderId="187" xfId="0" applyFont="1" applyFill="1" applyBorder="1" applyAlignment="1">
      <alignment horizontal="center" vertical="center"/>
    </xf>
    <xf numFmtId="0" fontId="28" fillId="43" borderId="205" xfId="0" applyFont="1" applyFill="1" applyBorder="1" applyAlignment="1">
      <alignment horizontal="center" vertical="center"/>
    </xf>
    <xf numFmtId="0" fontId="28" fillId="43" borderId="188" xfId="0" applyFont="1" applyFill="1" applyBorder="1" applyAlignment="1">
      <alignment horizontal="center" vertical="center"/>
    </xf>
    <xf numFmtId="0" fontId="28" fillId="43" borderId="206" xfId="0" applyFont="1" applyFill="1" applyBorder="1" applyAlignment="1">
      <alignment horizontal="center" vertical="center" wrapText="1"/>
    </xf>
    <xf numFmtId="0" fontId="28" fillId="43" borderId="189" xfId="0" applyFont="1" applyFill="1" applyBorder="1" applyAlignment="1">
      <alignment horizontal="center" vertical="center" wrapText="1"/>
    </xf>
    <xf numFmtId="0" fontId="28" fillId="43" borderId="66" xfId="0" applyFont="1" applyFill="1" applyBorder="1" applyAlignment="1">
      <alignment horizontal="center" vertical="center" wrapText="1"/>
    </xf>
    <xf numFmtId="0" fontId="28" fillId="43" borderId="129" xfId="0" applyFont="1" applyFill="1" applyBorder="1" applyAlignment="1">
      <alignment horizontal="center" vertical="center" wrapText="1"/>
    </xf>
    <xf numFmtId="0" fontId="32" fillId="0" borderId="111" xfId="0" applyFont="1" applyFill="1" applyBorder="1" applyAlignment="1">
      <alignment horizontal="center" vertical="center"/>
    </xf>
    <xf numFmtId="0" fontId="32" fillId="0" borderId="154" xfId="0" applyFont="1" applyFill="1" applyBorder="1" applyAlignment="1">
      <alignment horizontal="center" vertical="center"/>
    </xf>
    <xf numFmtId="0" fontId="32" fillId="0" borderId="152" xfId="0" applyFont="1" applyFill="1" applyBorder="1" applyAlignment="1">
      <alignment horizontal="center" vertical="center"/>
    </xf>
    <xf numFmtId="0" fontId="32" fillId="50" borderId="155" xfId="0" applyFont="1" applyFill="1" applyBorder="1" applyAlignment="1">
      <alignment horizontal="right" vertical="center"/>
    </xf>
    <xf numFmtId="0" fontId="32" fillId="50" borderId="156" xfId="0" applyFont="1" applyFill="1" applyBorder="1" applyAlignment="1">
      <alignment horizontal="right" vertical="center"/>
    </xf>
    <xf numFmtId="0" fontId="32" fillId="54" borderId="148" xfId="0" applyFont="1" applyFill="1" applyBorder="1" applyAlignment="1">
      <alignment horizontal="right" vertical="center"/>
    </xf>
    <xf numFmtId="0" fontId="32" fillId="54" borderId="149" xfId="0" applyFont="1" applyFill="1" applyBorder="1" applyAlignment="1">
      <alignment horizontal="right" vertical="center"/>
    </xf>
    <xf numFmtId="0" fontId="32" fillId="55" borderId="48" xfId="0" applyFont="1" applyFill="1" applyBorder="1" applyAlignment="1">
      <alignment horizontal="right" vertical="center"/>
    </xf>
    <xf numFmtId="0" fontId="32" fillId="55" borderId="69" xfId="0" applyFont="1" applyFill="1" applyBorder="1" applyAlignment="1">
      <alignment horizontal="right" vertical="center"/>
    </xf>
    <xf numFmtId="0" fontId="32" fillId="54" borderId="111" xfId="0" applyFont="1" applyFill="1" applyBorder="1" applyAlignment="1">
      <alignment horizontal="right" vertical="center"/>
    </xf>
    <xf numFmtId="0" fontId="32" fillId="54" borderId="112" xfId="0" applyFont="1" applyFill="1" applyBorder="1" applyAlignment="1">
      <alignment horizontal="right" vertical="center"/>
    </xf>
    <xf numFmtId="0" fontId="32" fillId="54" borderId="79" xfId="0" applyFont="1" applyFill="1" applyBorder="1" applyAlignment="1">
      <alignment horizontal="right" vertical="center"/>
    </xf>
    <xf numFmtId="0" fontId="33" fillId="54" borderId="109" xfId="0" applyFont="1" applyFill="1" applyBorder="1" applyAlignment="1">
      <alignment horizontal="center" vertical="center"/>
    </xf>
    <xf numFmtId="0" fontId="33" fillId="54" borderId="110" xfId="0" applyFont="1" applyFill="1" applyBorder="1" applyAlignment="1">
      <alignment horizontal="center" vertical="center"/>
    </xf>
    <xf numFmtId="0" fontId="32" fillId="55" borderId="111" xfId="0" applyFont="1" applyFill="1" applyBorder="1" applyAlignment="1">
      <alignment horizontal="right" vertical="center"/>
    </xf>
    <xf numFmtId="0" fontId="32" fillId="55" borderId="112" xfId="0" applyFont="1" applyFill="1" applyBorder="1" applyAlignment="1">
      <alignment horizontal="right" vertical="center"/>
    </xf>
    <xf numFmtId="0" fontId="32" fillId="55" borderId="79" xfId="0" applyFont="1" applyFill="1" applyBorder="1" applyAlignment="1">
      <alignment horizontal="right" vertical="center"/>
    </xf>
    <xf numFmtId="0" fontId="32" fillId="55" borderId="151" xfId="0" applyFont="1" applyFill="1" applyBorder="1" applyAlignment="1">
      <alignment horizontal="center" vertical="center"/>
    </xf>
    <xf numFmtId="0" fontId="32" fillId="55" borderId="152" xfId="0" applyFont="1" applyFill="1" applyBorder="1" applyAlignment="1">
      <alignment horizontal="center" vertical="center"/>
    </xf>
    <xf numFmtId="0" fontId="33" fillId="49" borderId="141" xfId="0" applyFont="1" applyFill="1" applyBorder="1" applyAlignment="1">
      <alignment horizontal="center"/>
    </xf>
    <xf numFmtId="0" fontId="33" fillId="49" borderId="142" xfId="0" applyFont="1" applyFill="1" applyBorder="1" applyAlignment="1">
      <alignment horizontal="center"/>
    </xf>
    <xf numFmtId="0" fontId="32" fillId="43" borderId="135" xfId="0" applyFont="1" applyFill="1" applyBorder="1" applyAlignment="1">
      <alignment horizontal="right" vertical="center"/>
    </xf>
    <xf numFmtId="0" fontId="32" fillId="43" borderId="136" xfId="0" applyFont="1" applyFill="1" applyBorder="1" applyAlignment="1">
      <alignment horizontal="right" vertical="center"/>
    </xf>
    <xf numFmtId="0" fontId="43" fillId="42" borderId="93" xfId="0" applyFont="1" applyFill="1" applyBorder="1" applyAlignment="1" applyProtection="1">
      <alignment horizontal="left" vertical="center" wrapText="1"/>
    </xf>
    <xf numFmtId="0" fontId="32" fillId="0" borderId="98" xfId="0" applyFont="1" applyBorder="1" applyAlignment="1">
      <alignment horizontal="left" vertical="center"/>
    </xf>
    <xf numFmtId="0" fontId="32" fillId="0" borderId="41" xfId="0" applyFont="1" applyBorder="1" applyAlignment="1">
      <alignment horizontal="left" vertical="center"/>
    </xf>
    <xf numFmtId="0" fontId="33" fillId="45" borderId="111" xfId="0" applyFont="1" applyFill="1" applyBorder="1" applyAlignment="1">
      <alignment horizontal="right" vertical="center"/>
    </xf>
    <xf numFmtId="0" fontId="33" fillId="45" borderId="112" xfId="0" applyFont="1" applyFill="1" applyBorder="1" applyAlignment="1">
      <alignment horizontal="right" vertical="center"/>
    </xf>
    <xf numFmtId="0" fontId="33" fillId="45" borderId="132" xfId="0" applyFont="1" applyFill="1" applyBorder="1" applyAlignment="1">
      <alignment horizontal="right" vertical="center"/>
    </xf>
    <xf numFmtId="0" fontId="33" fillId="45" borderId="133" xfId="0" applyFont="1" applyFill="1" applyBorder="1" applyAlignment="1">
      <alignment horizontal="right" vertical="center"/>
    </xf>
    <xf numFmtId="0" fontId="33" fillId="45" borderId="134" xfId="0" applyFont="1" applyFill="1" applyBorder="1" applyAlignment="1">
      <alignment horizontal="right" vertical="center"/>
    </xf>
    <xf numFmtId="0" fontId="32" fillId="45" borderId="85" xfId="0" applyFont="1" applyFill="1" applyBorder="1" applyAlignment="1">
      <alignment horizontal="right" vertical="center"/>
    </xf>
    <xf numFmtId="0" fontId="32" fillId="45" borderId="145" xfId="0" applyFont="1" applyFill="1" applyBorder="1" applyAlignment="1">
      <alignment horizontal="right" vertical="center"/>
    </xf>
    <xf numFmtId="0" fontId="32" fillId="45" borderId="146" xfId="0" applyFont="1" applyFill="1" applyBorder="1" applyAlignment="1">
      <alignment horizontal="right" vertical="center"/>
    </xf>
    <xf numFmtId="0" fontId="32" fillId="0" borderId="91" xfId="0" applyFont="1" applyFill="1" applyBorder="1" applyAlignment="1" applyProtection="1">
      <alignment horizontal="center" vertical="center" wrapText="1"/>
      <protection locked="0"/>
    </xf>
    <xf numFmtId="0" fontId="32" fillId="0" borderId="92" xfId="0" applyFont="1" applyFill="1" applyBorder="1" applyAlignment="1" applyProtection="1">
      <alignment horizontal="center" vertical="center" wrapText="1"/>
      <protection locked="0"/>
    </xf>
    <xf numFmtId="0" fontId="32" fillId="0" borderId="93" xfId="0" applyFont="1" applyFill="1" applyBorder="1" applyAlignment="1" applyProtection="1">
      <alignment horizontal="center" vertical="center" wrapText="1"/>
      <protection locked="0"/>
    </xf>
    <xf numFmtId="0" fontId="32" fillId="43" borderId="138" xfId="0" applyFont="1" applyFill="1" applyBorder="1" applyAlignment="1">
      <alignment horizontal="right" vertical="center"/>
    </xf>
    <xf numFmtId="0" fontId="32" fillId="43" borderId="139" xfId="0" applyFont="1" applyFill="1" applyBorder="1" applyAlignment="1">
      <alignment horizontal="right" vertical="center"/>
    </xf>
    <xf numFmtId="0" fontId="28" fillId="43" borderId="64" xfId="0" applyFont="1" applyFill="1" applyBorder="1" applyAlignment="1">
      <alignment horizontal="center" vertical="center"/>
    </xf>
    <xf numFmtId="0" fontId="28" fillId="43" borderId="127" xfId="0" applyFont="1" applyFill="1" applyBorder="1" applyAlignment="1">
      <alignment horizontal="center" vertical="center"/>
    </xf>
    <xf numFmtId="0" fontId="28" fillId="43" borderId="65" xfId="0" applyFont="1" applyFill="1" applyBorder="1" applyAlignment="1">
      <alignment horizontal="center" vertical="center" wrapText="1"/>
    </xf>
    <xf numFmtId="0" fontId="28" fillId="43" borderId="128" xfId="0" applyFont="1" applyFill="1" applyBorder="1" applyAlignment="1">
      <alignment horizontal="center" vertical="center" wrapText="1"/>
    </xf>
    <xf numFmtId="0" fontId="28" fillId="43" borderId="65" xfId="0" applyFont="1" applyFill="1" applyBorder="1" applyAlignment="1">
      <alignment horizontal="center" vertical="center"/>
    </xf>
    <xf numFmtId="0" fontId="28" fillId="43" borderId="128" xfId="0" applyFont="1" applyFill="1" applyBorder="1" applyAlignment="1">
      <alignment horizontal="center" vertical="center"/>
    </xf>
    <xf numFmtId="0" fontId="38" fillId="44" borderId="159" xfId="0" applyFont="1" applyFill="1" applyBorder="1" applyAlignment="1">
      <alignment horizontal="center" vertical="center" wrapText="1"/>
    </xf>
    <xf numFmtId="0" fontId="38" fillId="44" borderId="158" xfId="0" applyFont="1" applyFill="1" applyBorder="1" applyAlignment="1">
      <alignment horizontal="center" vertical="center" wrapText="1"/>
    </xf>
    <xf numFmtId="0" fontId="38" fillId="44" borderId="70" xfId="0" applyFont="1" applyFill="1" applyBorder="1" applyAlignment="1">
      <alignment horizontal="center" vertical="center" wrapText="1"/>
    </xf>
    <xf numFmtId="0" fontId="42" fillId="0" borderId="170" xfId="0" applyFont="1" applyFill="1" applyBorder="1" applyAlignment="1">
      <alignment horizontal="center" vertical="center" wrapText="1"/>
    </xf>
    <xf numFmtId="0" fontId="42" fillId="0" borderId="208" xfId="0" applyFont="1" applyFill="1" applyBorder="1" applyAlignment="1">
      <alignment horizontal="center" vertical="center" wrapText="1"/>
    </xf>
    <xf numFmtId="0" fontId="44" fillId="0" borderId="172" xfId="0" applyFont="1" applyFill="1" applyBorder="1" applyAlignment="1">
      <alignment horizontal="left" vertical="center" wrapText="1"/>
    </xf>
    <xf numFmtId="0" fontId="42" fillId="0" borderId="170" xfId="0" applyFont="1" applyFill="1" applyBorder="1" applyAlignment="1">
      <alignment horizontal="center" vertical="center" wrapText="1"/>
    </xf>
    <xf numFmtId="0" fontId="44" fillId="0" borderId="209" xfId="0" applyFont="1" applyFill="1" applyBorder="1" applyAlignment="1">
      <alignment horizontal="left" vertical="center" wrapText="1"/>
    </xf>
    <xf numFmtId="0" fontId="42" fillId="0" borderId="48" xfId="0" applyFont="1" applyFill="1" applyBorder="1" applyAlignment="1">
      <alignment horizontal="center" vertical="center" wrapText="1"/>
    </xf>
    <xf numFmtId="0" fontId="44" fillId="0" borderId="70" xfId="0" applyFont="1" applyFill="1" applyBorder="1" applyAlignment="1">
      <alignment horizontal="left" vertical="center" wrapText="1"/>
    </xf>
    <xf numFmtId="0" fontId="42" fillId="0" borderId="159" xfId="0" applyFont="1" applyFill="1" applyBorder="1" applyAlignment="1">
      <alignment horizontal="justify" vertical="center" wrapText="1"/>
    </xf>
    <xf numFmtId="0" fontId="44" fillId="0" borderId="210" xfId="0" applyFont="1" applyFill="1" applyBorder="1" applyAlignment="1">
      <alignment horizontal="left" vertical="center" wrapText="1"/>
    </xf>
    <xf numFmtId="0" fontId="42" fillId="0" borderId="170" xfId="0" applyFont="1" applyFill="1" applyBorder="1" applyAlignment="1">
      <alignment horizontal="justify" vertical="center" wrapText="1"/>
    </xf>
    <xf numFmtId="0" fontId="44" fillId="0" borderId="172" xfId="0" applyFont="1" applyFill="1" applyBorder="1" applyAlignment="1">
      <alignment horizontal="justify" vertical="center" wrapText="1"/>
    </xf>
    <xf numFmtId="0" fontId="46" fillId="0" borderId="172" xfId="49" applyFont="1" applyFill="1" applyBorder="1" applyAlignment="1">
      <alignment horizontal="justify" vertical="center"/>
    </xf>
    <xf numFmtId="0" fontId="44" fillId="0" borderId="172" xfId="0" applyFont="1" applyFill="1" applyBorder="1" applyAlignment="1">
      <alignment horizontal="left" vertical="center" wrapText="1"/>
    </xf>
    <xf numFmtId="0" fontId="42" fillId="48" borderId="170" xfId="0" applyFont="1" applyFill="1" applyBorder="1" applyAlignment="1">
      <alignment horizontal="center" vertical="center" wrapText="1"/>
    </xf>
    <xf numFmtId="0" fontId="44" fillId="48" borderId="172" xfId="0" applyFont="1" applyFill="1" applyBorder="1" applyAlignment="1">
      <alignment horizontal="justify" vertical="center" wrapText="1"/>
    </xf>
    <xf numFmtId="0" fontId="42" fillId="0" borderId="208" xfId="0" applyFont="1" applyFill="1" applyBorder="1" applyAlignment="1">
      <alignment horizontal="center" vertical="center" wrapText="1"/>
    </xf>
    <xf numFmtId="0" fontId="44" fillId="0" borderId="209" xfId="0" applyFont="1" applyFill="1" applyBorder="1" applyAlignment="1">
      <alignment horizontal="justify" vertical="center" wrapText="1"/>
    </xf>
    <xf numFmtId="0" fontId="42" fillId="48" borderId="172" xfId="0" applyFont="1" applyFill="1" applyBorder="1" applyAlignment="1">
      <alignment horizontal="justify" vertical="center" wrapText="1"/>
    </xf>
    <xf numFmtId="0" fontId="42" fillId="0" borderId="211" xfId="0" applyFont="1" applyFill="1" applyBorder="1" applyAlignment="1">
      <alignment horizontal="center" vertical="center" wrapText="1"/>
    </xf>
    <xf numFmtId="0" fontId="42" fillId="0" borderId="212" xfId="0" applyFont="1" applyFill="1" applyBorder="1" applyAlignment="1">
      <alignment horizontal="center" vertical="center" wrapText="1"/>
    </xf>
    <xf numFmtId="0" fontId="42" fillId="0" borderId="212" xfId="0" applyFont="1" applyFill="1" applyBorder="1" applyAlignment="1">
      <alignment horizontal="left" vertical="center" wrapText="1"/>
    </xf>
    <xf numFmtId="0" fontId="42" fillId="0" borderId="91" xfId="0" applyFont="1" applyFill="1" applyBorder="1" applyAlignment="1">
      <alignment horizontal="left" vertical="center" wrapText="1"/>
    </xf>
    <xf numFmtId="0" fontId="42" fillId="0" borderId="93" xfId="0" applyFont="1" applyFill="1" applyBorder="1" applyAlignment="1">
      <alignment horizontal="left" vertical="center" wrapText="1"/>
    </xf>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8EA9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31</xdr:row>
      <xdr:rowOff>0</xdr:rowOff>
    </xdr:from>
    <xdr:to>
      <xdr:col>1</xdr:col>
      <xdr:colOff>12700</xdr:colOff>
      <xdr:row>31</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33</xdr:row>
      <xdr:rowOff>0</xdr:rowOff>
    </xdr:from>
    <xdr:to>
      <xdr:col>8</xdr:col>
      <xdr:colOff>50800</xdr:colOff>
      <xdr:row>33</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pageSetUpPr fitToPage="1"/>
  </sheetPr>
  <dimension ref="A1:J38"/>
  <sheetViews>
    <sheetView showGridLines="0" tabSelected="1" view="pageBreakPreview" topLeftCell="A19" zoomScaleNormal="90" zoomScaleSheetLayoutView="100" workbookViewId="0">
      <selection sqref="A1:B2"/>
    </sheetView>
  </sheetViews>
  <sheetFormatPr defaultColWidth="9.140625" defaultRowHeight="12.75" x14ac:dyDescent="0.2"/>
  <cols>
    <col min="1" max="1" width="33.42578125" style="62" customWidth="1"/>
    <col min="2" max="2" width="98.5703125" style="87" customWidth="1"/>
    <col min="3" max="9" width="9.140625" style="87"/>
    <col min="10" max="10" width="15.85546875" style="87" customWidth="1"/>
    <col min="11" max="16384" width="9.140625" style="87"/>
  </cols>
  <sheetData>
    <row r="1" spans="1:2" ht="12.75" customHeight="1" x14ac:dyDescent="0.2">
      <c r="A1" s="609" t="s">
        <v>147</v>
      </c>
      <c r="B1" s="610"/>
    </row>
    <row r="2" spans="1:2" ht="13.5" thickBot="1" x14ac:dyDescent="0.25">
      <c r="A2" s="315"/>
      <c r="B2" s="611"/>
    </row>
    <row r="3" spans="1:2" ht="121.5" x14ac:dyDescent="0.2">
      <c r="A3" s="316" t="s">
        <v>144</v>
      </c>
      <c r="B3" s="99" t="s">
        <v>220</v>
      </c>
    </row>
    <row r="4" spans="1:2" ht="30" x14ac:dyDescent="0.2">
      <c r="A4" s="612"/>
      <c r="B4" s="99" t="s">
        <v>189</v>
      </c>
    </row>
    <row r="5" spans="1:2" ht="60" x14ac:dyDescent="0.2">
      <c r="A5" s="612"/>
      <c r="B5" s="99" t="s">
        <v>190</v>
      </c>
    </row>
    <row r="6" spans="1:2" ht="45" x14ac:dyDescent="0.2">
      <c r="A6" s="612"/>
      <c r="B6" s="99" t="s">
        <v>191</v>
      </c>
    </row>
    <row r="7" spans="1:2" ht="15.75" customHeight="1" x14ac:dyDescent="0.2">
      <c r="A7" s="613" t="s">
        <v>203</v>
      </c>
      <c r="B7" s="614" t="s">
        <v>371</v>
      </c>
    </row>
    <row r="8" spans="1:2" ht="45" customHeight="1" x14ac:dyDescent="0.2">
      <c r="A8" s="316"/>
      <c r="B8" s="614"/>
    </row>
    <row r="9" spans="1:2" ht="31.5" x14ac:dyDescent="0.2">
      <c r="A9" s="615" t="s">
        <v>204</v>
      </c>
      <c r="B9" s="616" t="s">
        <v>205</v>
      </c>
    </row>
    <row r="10" spans="1:2" ht="45" x14ac:dyDescent="0.2">
      <c r="A10" s="615" t="s">
        <v>206</v>
      </c>
      <c r="B10" s="616" t="s">
        <v>207</v>
      </c>
    </row>
    <row r="11" spans="1:2" ht="165.75" x14ac:dyDescent="0.2">
      <c r="A11" s="615" t="s">
        <v>208</v>
      </c>
      <c r="B11" s="616" t="s">
        <v>209</v>
      </c>
    </row>
    <row r="12" spans="1:2" ht="45.75" thickBot="1" x14ac:dyDescent="0.25">
      <c r="A12" s="617" t="s">
        <v>196</v>
      </c>
      <c r="B12" s="618" t="s">
        <v>197</v>
      </c>
    </row>
    <row r="13" spans="1:2" ht="38.25" customHeight="1" x14ac:dyDescent="0.2">
      <c r="A13" s="619" t="s">
        <v>2</v>
      </c>
      <c r="B13" s="620" t="s">
        <v>210</v>
      </c>
    </row>
    <row r="14" spans="1:2" ht="45.75" customHeight="1" x14ac:dyDescent="0.2">
      <c r="A14" s="621"/>
      <c r="B14" s="317"/>
    </row>
    <row r="15" spans="1:2" ht="31.5" x14ac:dyDescent="0.2">
      <c r="A15" s="100" t="s">
        <v>217</v>
      </c>
      <c r="B15" s="311" t="s">
        <v>211</v>
      </c>
    </row>
    <row r="16" spans="1:2" ht="45" x14ac:dyDescent="0.2">
      <c r="A16" s="101" t="s">
        <v>192</v>
      </c>
      <c r="B16" s="102" t="s">
        <v>193</v>
      </c>
    </row>
    <row r="17" spans="1:10" ht="90.75" x14ac:dyDescent="0.2">
      <c r="A17" s="310" t="s">
        <v>139</v>
      </c>
      <c r="B17" s="103" t="s">
        <v>212</v>
      </c>
    </row>
    <row r="18" spans="1:10" ht="60.75" x14ac:dyDescent="0.2">
      <c r="A18" s="615" t="s">
        <v>194</v>
      </c>
      <c r="B18" s="622" t="s">
        <v>213</v>
      </c>
      <c r="C18" s="61"/>
      <c r="D18" s="61"/>
      <c r="E18" s="61"/>
      <c r="F18" s="61"/>
      <c r="G18" s="61"/>
      <c r="H18" s="61"/>
      <c r="I18" s="88"/>
      <c r="J18" s="88"/>
    </row>
    <row r="19" spans="1:10" ht="30" x14ac:dyDescent="0.2">
      <c r="A19" s="615" t="s">
        <v>138</v>
      </c>
      <c r="B19" s="623" t="s">
        <v>214</v>
      </c>
    </row>
    <row r="20" spans="1:10" ht="90.75" x14ac:dyDescent="0.2">
      <c r="A20" s="615" t="s">
        <v>126</v>
      </c>
      <c r="B20" s="624" t="s">
        <v>218</v>
      </c>
    </row>
    <row r="21" spans="1:10" ht="150" x14ac:dyDescent="0.2">
      <c r="A21" s="625" t="s">
        <v>140</v>
      </c>
      <c r="B21" s="626" t="s">
        <v>215</v>
      </c>
    </row>
    <row r="22" spans="1:10" ht="135" x14ac:dyDescent="0.2">
      <c r="A22" s="627" t="s">
        <v>141</v>
      </c>
      <c r="B22" s="628" t="s">
        <v>143</v>
      </c>
    </row>
    <row r="23" spans="1:10" ht="150" x14ac:dyDescent="0.2">
      <c r="A23" s="627" t="s">
        <v>146</v>
      </c>
      <c r="B23" s="628" t="s">
        <v>145</v>
      </c>
    </row>
    <row r="24" spans="1:10" ht="47.25" x14ac:dyDescent="0.2">
      <c r="A24" s="625" t="s">
        <v>216</v>
      </c>
      <c r="B24" s="629" t="s">
        <v>219</v>
      </c>
    </row>
    <row r="25" spans="1:10" x14ac:dyDescent="0.2">
      <c r="A25" s="630" t="s">
        <v>195</v>
      </c>
      <c r="B25" s="312"/>
    </row>
    <row r="26" spans="1:10" x14ac:dyDescent="0.2">
      <c r="A26" s="631"/>
      <c r="B26" s="313"/>
    </row>
    <row r="27" spans="1:10" x14ac:dyDescent="0.2">
      <c r="A27" s="632" t="s">
        <v>375</v>
      </c>
      <c r="B27" s="314"/>
    </row>
    <row r="28" spans="1:10" x14ac:dyDescent="0.2">
      <c r="A28" s="632"/>
      <c r="B28" s="314"/>
    </row>
    <row r="29" spans="1:10" x14ac:dyDescent="0.2">
      <c r="A29" s="632"/>
      <c r="B29" s="314"/>
    </row>
    <row r="30" spans="1:10" x14ac:dyDescent="0.2">
      <c r="A30" s="632"/>
      <c r="B30" s="314"/>
    </row>
    <row r="31" spans="1:10" x14ac:dyDescent="0.2">
      <c r="A31" s="632"/>
      <c r="B31" s="314"/>
    </row>
    <row r="32" spans="1:10" x14ac:dyDescent="0.2">
      <c r="A32" s="632"/>
      <c r="B32" s="314"/>
    </row>
    <row r="33" spans="1:2" x14ac:dyDescent="0.2">
      <c r="A33" s="632"/>
      <c r="B33" s="314"/>
    </row>
    <row r="34" spans="1:2" x14ac:dyDescent="0.2">
      <c r="A34" s="632"/>
      <c r="B34" s="314"/>
    </row>
    <row r="35" spans="1:2" x14ac:dyDescent="0.2">
      <c r="A35" s="632"/>
      <c r="B35" s="314"/>
    </row>
    <row r="36" spans="1:2" x14ac:dyDescent="0.2">
      <c r="A36" s="632"/>
      <c r="B36" s="314"/>
    </row>
    <row r="37" spans="1:2" x14ac:dyDescent="0.2">
      <c r="A37" s="632"/>
      <c r="B37" s="314"/>
    </row>
    <row r="38" spans="1:2" ht="13.5" thickBot="1" x14ac:dyDescent="0.25">
      <c r="A38" s="633"/>
      <c r="B38" s="634"/>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MODELO</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pageSetUpPr fitToPage="1"/>
  </sheetPr>
  <dimension ref="A1:E106"/>
  <sheetViews>
    <sheetView view="pageBreakPreview" zoomScale="110" zoomScaleNormal="110" zoomScaleSheetLayoutView="110" workbookViewId="0">
      <selection sqref="A1:E1"/>
    </sheetView>
  </sheetViews>
  <sheetFormatPr defaultRowHeight="12.75" x14ac:dyDescent="0.2"/>
  <cols>
    <col min="1" max="1" width="51.7109375" style="57" customWidth="1"/>
    <col min="2" max="3" width="10.7109375" style="57" customWidth="1"/>
    <col min="4" max="5" width="11.5703125" style="57" customWidth="1"/>
    <col min="6" max="250" width="9.140625" style="57"/>
    <col min="251" max="251" width="13.5703125" style="57" customWidth="1"/>
    <col min="252" max="252" width="12.85546875" style="57" customWidth="1"/>
    <col min="253" max="253" width="15" style="57" customWidth="1"/>
    <col min="254" max="255" width="13.42578125" style="57" customWidth="1"/>
    <col min="256" max="506" width="9.140625" style="57"/>
    <col min="507" max="507" width="13.5703125" style="57" customWidth="1"/>
    <col min="508" max="508" width="12.85546875" style="57" customWidth="1"/>
    <col min="509" max="509" width="15" style="57" customWidth="1"/>
    <col min="510" max="511" width="13.42578125" style="57" customWidth="1"/>
    <col min="512" max="762" width="9.140625" style="57"/>
    <col min="763" max="763" width="13.5703125" style="57" customWidth="1"/>
    <col min="764" max="764" width="12.85546875" style="57" customWidth="1"/>
    <col min="765" max="765" width="15" style="57" customWidth="1"/>
    <col min="766" max="767" width="13.42578125" style="57" customWidth="1"/>
    <col min="768" max="1018" width="9.140625" style="57"/>
    <col min="1019" max="1019" width="13.5703125" style="57" customWidth="1"/>
    <col min="1020" max="1020" width="12.85546875" style="57" customWidth="1"/>
    <col min="1021" max="1021" width="15" style="57" customWidth="1"/>
    <col min="1022" max="1023" width="13.42578125" style="57" customWidth="1"/>
    <col min="1024" max="1274" width="9.140625" style="57"/>
    <col min="1275" max="1275" width="13.5703125" style="57" customWidth="1"/>
    <col min="1276" max="1276" width="12.85546875" style="57" customWidth="1"/>
    <col min="1277" max="1277" width="15" style="57" customWidth="1"/>
    <col min="1278" max="1279" width="13.42578125" style="57" customWidth="1"/>
    <col min="1280" max="1530" width="9.140625" style="57"/>
    <col min="1531" max="1531" width="13.5703125" style="57" customWidth="1"/>
    <col min="1532" max="1532" width="12.85546875" style="57" customWidth="1"/>
    <col min="1533" max="1533" width="15" style="57" customWidth="1"/>
    <col min="1534" max="1535" width="13.42578125" style="57" customWidth="1"/>
    <col min="1536" max="1786" width="9.140625" style="57"/>
    <col min="1787" max="1787" width="13.5703125" style="57" customWidth="1"/>
    <col min="1788" max="1788" width="12.85546875" style="57" customWidth="1"/>
    <col min="1789" max="1789" width="15" style="57" customWidth="1"/>
    <col min="1790" max="1791" width="13.42578125" style="57" customWidth="1"/>
    <col min="1792" max="2042" width="9.140625" style="57"/>
    <col min="2043" max="2043" width="13.5703125" style="57" customWidth="1"/>
    <col min="2044" max="2044" width="12.85546875" style="57" customWidth="1"/>
    <col min="2045" max="2045" width="15" style="57" customWidth="1"/>
    <col min="2046" max="2047" width="13.42578125" style="57" customWidth="1"/>
    <col min="2048" max="2298" width="9.140625" style="57"/>
    <col min="2299" max="2299" width="13.5703125" style="57" customWidth="1"/>
    <col min="2300" max="2300" width="12.85546875" style="57" customWidth="1"/>
    <col min="2301" max="2301" width="15" style="57" customWidth="1"/>
    <col min="2302" max="2303" width="13.42578125" style="57" customWidth="1"/>
    <col min="2304" max="2554" width="9.140625" style="57"/>
    <col min="2555" max="2555" width="13.5703125" style="57" customWidth="1"/>
    <col min="2556" max="2556" width="12.85546875" style="57" customWidth="1"/>
    <col min="2557" max="2557" width="15" style="57" customWidth="1"/>
    <col min="2558" max="2559" width="13.42578125" style="57" customWidth="1"/>
    <col min="2560" max="2810" width="9.140625" style="57"/>
    <col min="2811" max="2811" width="13.5703125" style="57" customWidth="1"/>
    <col min="2812" max="2812" width="12.85546875" style="57" customWidth="1"/>
    <col min="2813" max="2813" width="15" style="57" customWidth="1"/>
    <col min="2814" max="2815" width="13.42578125" style="57" customWidth="1"/>
    <col min="2816" max="3066" width="9.140625" style="57"/>
    <col min="3067" max="3067" width="13.5703125" style="57" customWidth="1"/>
    <col min="3068" max="3068" width="12.85546875" style="57" customWidth="1"/>
    <col min="3069" max="3069" width="15" style="57" customWidth="1"/>
    <col min="3070" max="3071" width="13.42578125" style="57" customWidth="1"/>
    <col min="3072" max="3322" width="9.140625" style="57"/>
    <col min="3323" max="3323" width="13.5703125" style="57" customWidth="1"/>
    <col min="3324" max="3324" width="12.85546875" style="57" customWidth="1"/>
    <col min="3325" max="3325" width="15" style="57" customWidth="1"/>
    <col min="3326" max="3327" width="13.42578125" style="57" customWidth="1"/>
    <col min="3328" max="3578" width="9.140625" style="57"/>
    <col min="3579" max="3579" width="13.5703125" style="57" customWidth="1"/>
    <col min="3580" max="3580" width="12.85546875" style="57" customWidth="1"/>
    <col min="3581" max="3581" width="15" style="57" customWidth="1"/>
    <col min="3582" max="3583" width="13.42578125" style="57" customWidth="1"/>
    <col min="3584" max="3834" width="9.140625" style="57"/>
    <col min="3835" max="3835" width="13.5703125" style="57" customWidth="1"/>
    <col min="3836" max="3836" width="12.85546875" style="57" customWidth="1"/>
    <col min="3837" max="3837" width="15" style="57" customWidth="1"/>
    <col min="3838" max="3839" width="13.42578125" style="57" customWidth="1"/>
    <col min="3840" max="4090" width="9.140625" style="57"/>
    <col min="4091" max="4091" width="13.5703125" style="57" customWidth="1"/>
    <col min="4092" max="4092" width="12.85546875" style="57" customWidth="1"/>
    <col min="4093" max="4093" width="15" style="57" customWidth="1"/>
    <col min="4094" max="4095" width="13.42578125" style="57" customWidth="1"/>
    <col min="4096" max="4346" width="9.140625" style="57"/>
    <col min="4347" max="4347" width="13.5703125" style="57" customWidth="1"/>
    <col min="4348" max="4348" width="12.85546875" style="57" customWidth="1"/>
    <col min="4349" max="4349" width="15" style="57" customWidth="1"/>
    <col min="4350" max="4351" width="13.42578125" style="57" customWidth="1"/>
    <col min="4352" max="4602" width="9.140625" style="57"/>
    <col min="4603" max="4603" width="13.5703125" style="57" customWidth="1"/>
    <col min="4604" max="4604" width="12.85546875" style="57" customWidth="1"/>
    <col min="4605" max="4605" width="15" style="57" customWidth="1"/>
    <col min="4606" max="4607" width="13.42578125" style="57" customWidth="1"/>
    <col min="4608" max="4858" width="9.140625" style="57"/>
    <col min="4859" max="4859" width="13.5703125" style="57" customWidth="1"/>
    <col min="4860" max="4860" width="12.85546875" style="57" customWidth="1"/>
    <col min="4861" max="4861" width="15" style="57" customWidth="1"/>
    <col min="4862" max="4863" width="13.42578125" style="57" customWidth="1"/>
    <col min="4864" max="5114" width="9.140625" style="57"/>
    <col min="5115" max="5115" width="13.5703125" style="57" customWidth="1"/>
    <col min="5116" max="5116" width="12.85546875" style="57" customWidth="1"/>
    <col min="5117" max="5117" width="15" style="57" customWidth="1"/>
    <col min="5118" max="5119" width="13.42578125" style="57" customWidth="1"/>
    <col min="5120" max="5370" width="9.140625" style="57"/>
    <col min="5371" max="5371" width="13.5703125" style="57" customWidth="1"/>
    <col min="5372" max="5372" width="12.85546875" style="57" customWidth="1"/>
    <col min="5373" max="5373" width="15" style="57" customWidth="1"/>
    <col min="5374" max="5375" width="13.42578125" style="57" customWidth="1"/>
    <col min="5376" max="5626" width="9.140625" style="57"/>
    <col min="5627" max="5627" width="13.5703125" style="57" customWidth="1"/>
    <col min="5628" max="5628" width="12.85546875" style="57" customWidth="1"/>
    <col min="5629" max="5629" width="15" style="57" customWidth="1"/>
    <col min="5630" max="5631" width="13.42578125" style="57" customWidth="1"/>
    <col min="5632" max="5882" width="9.140625" style="57"/>
    <col min="5883" max="5883" width="13.5703125" style="57" customWidth="1"/>
    <col min="5884" max="5884" width="12.85546875" style="57" customWidth="1"/>
    <col min="5885" max="5885" width="15" style="57" customWidth="1"/>
    <col min="5886" max="5887" width="13.42578125" style="57" customWidth="1"/>
    <col min="5888" max="6138" width="9.140625" style="57"/>
    <col min="6139" max="6139" width="13.5703125" style="57" customWidth="1"/>
    <col min="6140" max="6140" width="12.85546875" style="57" customWidth="1"/>
    <col min="6141" max="6141" width="15" style="57" customWidth="1"/>
    <col min="6142" max="6143" width="13.42578125" style="57" customWidth="1"/>
    <col min="6144" max="6394" width="9.140625" style="57"/>
    <col min="6395" max="6395" width="13.5703125" style="57" customWidth="1"/>
    <col min="6396" max="6396" width="12.85546875" style="57" customWidth="1"/>
    <col min="6397" max="6397" width="15" style="57" customWidth="1"/>
    <col min="6398" max="6399" width="13.42578125" style="57" customWidth="1"/>
    <col min="6400" max="6650" width="9.140625" style="57"/>
    <col min="6651" max="6651" width="13.5703125" style="57" customWidth="1"/>
    <col min="6652" max="6652" width="12.85546875" style="57" customWidth="1"/>
    <col min="6653" max="6653" width="15" style="57" customWidth="1"/>
    <col min="6654" max="6655" width="13.42578125" style="57" customWidth="1"/>
    <col min="6656" max="6906" width="9.140625" style="57"/>
    <col min="6907" max="6907" width="13.5703125" style="57" customWidth="1"/>
    <col min="6908" max="6908" width="12.85546875" style="57" customWidth="1"/>
    <col min="6909" max="6909" width="15" style="57" customWidth="1"/>
    <col min="6910" max="6911" width="13.42578125" style="57" customWidth="1"/>
    <col min="6912" max="7162" width="9.140625" style="57"/>
    <col min="7163" max="7163" width="13.5703125" style="57" customWidth="1"/>
    <col min="7164" max="7164" width="12.85546875" style="57" customWidth="1"/>
    <col min="7165" max="7165" width="15" style="57" customWidth="1"/>
    <col min="7166" max="7167" width="13.42578125" style="57" customWidth="1"/>
    <col min="7168" max="7418" width="9.140625" style="57"/>
    <col min="7419" max="7419" width="13.5703125" style="57" customWidth="1"/>
    <col min="7420" max="7420" width="12.85546875" style="57" customWidth="1"/>
    <col min="7421" max="7421" width="15" style="57" customWidth="1"/>
    <col min="7422" max="7423" width="13.42578125" style="57" customWidth="1"/>
    <col min="7424" max="7674" width="9.140625" style="57"/>
    <col min="7675" max="7675" width="13.5703125" style="57" customWidth="1"/>
    <col min="7676" max="7676" width="12.85546875" style="57" customWidth="1"/>
    <col min="7677" max="7677" width="15" style="57" customWidth="1"/>
    <col min="7678" max="7679" width="13.42578125" style="57" customWidth="1"/>
    <col min="7680" max="7930" width="9.140625" style="57"/>
    <col min="7931" max="7931" width="13.5703125" style="57" customWidth="1"/>
    <col min="7932" max="7932" width="12.85546875" style="57" customWidth="1"/>
    <col min="7933" max="7933" width="15" style="57" customWidth="1"/>
    <col min="7934" max="7935" width="13.42578125" style="57" customWidth="1"/>
    <col min="7936" max="8186" width="9.140625" style="57"/>
    <col min="8187" max="8187" width="13.5703125" style="57" customWidth="1"/>
    <col min="8188" max="8188" width="12.85546875" style="57" customWidth="1"/>
    <col min="8189" max="8189" width="15" style="57" customWidth="1"/>
    <col min="8190" max="8191" width="13.42578125" style="57" customWidth="1"/>
    <col min="8192" max="8442" width="9.140625" style="57"/>
    <col min="8443" max="8443" width="13.5703125" style="57" customWidth="1"/>
    <col min="8444" max="8444" width="12.85546875" style="57" customWidth="1"/>
    <col min="8445" max="8445" width="15" style="57" customWidth="1"/>
    <col min="8446" max="8447" width="13.42578125" style="57" customWidth="1"/>
    <col min="8448" max="8698" width="9.140625" style="57"/>
    <col min="8699" max="8699" width="13.5703125" style="57" customWidth="1"/>
    <col min="8700" max="8700" width="12.85546875" style="57" customWidth="1"/>
    <col min="8701" max="8701" width="15" style="57" customWidth="1"/>
    <col min="8702" max="8703" width="13.42578125" style="57" customWidth="1"/>
    <col min="8704" max="8954" width="9.140625" style="57"/>
    <col min="8955" max="8955" width="13.5703125" style="57" customWidth="1"/>
    <col min="8956" max="8956" width="12.85546875" style="57" customWidth="1"/>
    <col min="8957" max="8957" width="15" style="57" customWidth="1"/>
    <col min="8958" max="8959" width="13.42578125" style="57" customWidth="1"/>
    <col min="8960" max="9210" width="9.140625" style="57"/>
    <col min="9211" max="9211" width="13.5703125" style="57" customWidth="1"/>
    <col min="9212" max="9212" width="12.85546875" style="57" customWidth="1"/>
    <col min="9213" max="9213" width="15" style="57" customWidth="1"/>
    <col min="9214" max="9215" width="13.42578125" style="57" customWidth="1"/>
    <col min="9216" max="9466" width="9.140625" style="57"/>
    <col min="9467" max="9467" width="13.5703125" style="57" customWidth="1"/>
    <col min="9468" max="9468" width="12.85546875" style="57" customWidth="1"/>
    <col min="9469" max="9469" width="15" style="57" customWidth="1"/>
    <col min="9470" max="9471" width="13.42578125" style="57" customWidth="1"/>
    <col min="9472" max="9722" width="9.140625" style="57"/>
    <col min="9723" max="9723" width="13.5703125" style="57" customWidth="1"/>
    <col min="9724" max="9724" width="12.85546875" style="57" customWidth="1"/>
    <col min="9725" max="9725" width="15" style="57" customWidth="1"/>
    <col min="9726" max="9727" width="13.42578125" style="57" customWidth="1"/>
    <col min="9728" max="9978" width="9.140625" style="57"/>
    <col min="9979" max="9979" width="13.5703125" style="57" customWidth="1"/>
    <col min="9980" max="9980" width="12.85546875" style="57" customWidth="1"/>
    <col min="9981" max="9981" width="15" style="57" customWidth="1"/>
    <col min="9982" max="9983" width="13.42578125" style="57" customWidth="1"/>
    <col min="9984" max="10234" width="9.140625" style="57"/>
    <col min="10235" max="10235" width="13.5703125" style="57" customWidth="1"/>
    <col min="10236" max="10236" width="12.85546875" style="57" customWidth="1"/>
    <col min="10237" max="10237" width="15" style="57" customWidth="1"/>
    <col min="10238" max="10239" width="13.42578125" style="57" customWidth="1"/>
    <col min="10240" max="10490" width="9.140625" style="57"/>
    <col min="10491" max="10491" width="13.5703125" style="57" customWidth="1"/>
    <col min="10492" max="10492" width="12.85546875" style="57" customWidth="1"/>
    <col min="10493" max="10493" width="15" style="57" customWidth="1"/>
    <col min="10494" max="10495" width="13.42578125" style="57" customWidth="1"/>
    <col min="10496" max="10746" width="9.140625" style="57"/>
    <col min="10747" max="10747" width="13.5703125" style="57" customWidth="1"/>
    <col min="10748" max="10748" width="12.85546875" style="57" customWidth="1"/>
    <col min="10749" max="10749" width="15" style="57" customWidth="1"/>
    <col min="10750" max="10751" width="13.42578125" style="57" customWidth="1"/>
    <col min="10752" max="11002" width="9.140625" style="57"/>
    <col min="11003" max="11003" width="13.5703125" style="57" customWidth="1"/>
    <col min="11004" max="11004" width="12.85546875" style="57" customWidth="1"/>
    <col min="11005" max="11005" width="15" style="57" customWidth="1"/>
    <col min="11006" max="11007" width="13.42578125" style="57" customWidth="1"/>
    <col min="11008" max="11258" width="9.140625" style="57"/>
    <col min="11259" max="11259" width="13.5703125" style="57" customWidth="1"/>
    <col min="11260" max="11260" width="12.85546875" style="57" customWidth="1"/>
    <col min="11261" max="11261" width="15" style="57" customWidth="1"/>
    <col min="11262" max="11263" width="13.42578125" style="57" customWidth="1"/>
    <col min="11264" max="11514" width="9.140625" style="57"/>
    <col min="11515" max="11515" width="13.5703125" style="57" customWidth="1"/>
    <col min="11516" max="11516" width="12.85546875" style="57" customWidth="1"/>
    <col min="11517" max="11517" width="15" style="57" customWidth="1"/>
    <col min="11518" max="11519" width="13.42578125" style="57" customWidth="1"/>
    <col min="11520" max="11770" width="9.140625" style="57"/>
    <col min="11771" max="11771" width="13.5703125" style="57" customWidth="1"/>
    <col min="11772" max="11772" width="12.85546875" style="57" customWidth="1"/>
    <col min="11773" max="11773" width="15" style="57" customWidth="1"/>
    <col min="11774" max="11775" width="13.42578125" style="57" customWidth="1"/>
    <col min="11776" max="12026" width="9.140625" style="57"/>
    <col min="12027" max="12027" width="13.5703125" style="57" customWidth="1"/>
    <col min="12028" max="12028" width="12.85546875" style="57" customWidth="1"/>
    <col min="12029" max="12029" width="15" style="57" customWidth="1"/>
    <col min="12030" max="12031" width="13.42578125" style="57" customWidth="1"/>
    <col min="12032" max="12282" width="9.140625" style="57"/>
    <col min="12283" max="12283" width="13.5703125" style="57" customWidth="1"/>
    <col min="12284" max="12284" width="12.85546875" style="57" customWidth="1"/>
    <col min="12285" max="12285" width="15" style="57" customWidth="1"/>
    <col min="12286" max="12287" width="13.42578125" style="57" customWidth="1"/>
    <col min="12288" max="12538" width="9.140625" style="57"/>
    <col min="12539" max="12539" width="13.5703125" style="57" customWidth="1"/>
    <col min="12540" max="12540" width="12.85546875" style="57" customWidth="1"/>
    <col min="12541" max="12541" width="15" style="57" customWidth="1"/>
    <col min="12542" max="12543" width="13.42578125" style="57" customWidth="1"/>
    <col min="12544" max="12794" width="9.140625" style="57"/>
    <col min="12795" max="12795" width="13.5703125" style="57" customWidth="1"/>
    <col min="12796" max="12796" width="12.85546875" style="57" customWidth="1"/>
    <col min="12797" max="12797" width="15" style="57" customWidth="1"/>
    <col min="12798" max="12799" width="13.42578125" style="57" customWidth="1"/>
    <col min="12800" max="13050" width="9.140625" style="57"/>
    <col min="13051" max="13051" width="13.5703125" style="57" customWidth="1"/>
    <col min="13052" max="13052" width="12.85546875" style="57" customWidth="1"/>
    <col min="13053" max="13053" width="15" style="57" customWidth="1"/>
    <col min="13054" max="13055" width="13.42578125" style="57" customWidth="1"/>
    <col min="13056" max="13306" width="9.140625" style="57"/>
    <col min="13307" max="13307" width="13.5703125" style="57" customWidth="1"/>
    <col min="13308" max="13308" width="12.85546875" style="57" customWidth="1"/>
    <col min="13309" max="13309" width="15" style="57" customWidth="1"/>
    <col min="13310" max="13311" width="13.42578125" style="57" customWidth="1"/>
    <col min="13312" max="13562" width="9.140625" style="57"/>
    <col min="13563" max="13563" width="13.5703125" style="57" customWidth="1"/>
    <col min="13564" max="13564" width="12.85546875" style="57" customWidth="1"/>
    <col min="13565" max="13565" width="15" style="57" customWidth="1"/>
    <col min="13566" max="13567" width="13.42578125" style="57" customWidth="1"/>
    <col min="13568" max="13818" width="9.140625" style="57"/>
    <col min="13819" max="13819" width="13.5703125" style="57" customWidth="1"/>
    <col min="13820" max="13820" width="12.85546875" style="57" customWidth="1"/>
    <col min="13821" max="13821" width="15" style="57" customWidth="1"/>
    <col min="13822" max="13823" width="13.42578125" style="57" customWidth="1"/>
    <col min="13824" max="14074" width="9.140625" style="57"/>
    <col min="14075" max="14075" width="13.5703125" style="57" customWidth="1"/>
    <col min="14076" max="14076" width="12.85546875" style="57" customWidth="1"/>
    <col min="14077" max="14077" width="15" style="57" customWidth="1"/>
    <col min="14078" max="14079" width="13.42578125" style="57" customWidth="1"/>
    <col min="14080" max="14330" width="9.140625" style="57"/>
    <col min="14331" max="14331" width="13.5703125" style="57" customWidth="1"/>
    <col min="14332" max="14332" width="12.85546875" style="57" customWidth="1"/>
    <col min="14333" max="14333" width="15" style="57" customWidth="1"/>
    <col min="14334" max="14335" width="13.42578125" style="57" customWidth="1"/>
    <col min="14336" max="14586" width="9.140625" style="57"/>
    <col min="14587" max="14587" width="13.5703125" style="57" customWidth="1"/>
    <col min="14588" max="14588" width="12.85546875" style="57" customWidth="1"/>
    <col min="14589" max="14589" width="15" style="57" customWidth="1"/>
    <col min="14590" max="14591" width="13.42578125" style="57" customWidth="1"/>
    <col min="14592" max="14842" width="9.140625" style="57"/>
    <col min="14843" max="14843" width="13.5703125" style="57" customWidth="1"/>
    <col min="14844" max="14844" width="12.85546875" style="57" customWidth="1"/>
    <col min="14845" max="14845" width="15" style="57" customWidth="1"/>
    <col min="14846" max="14847" width="13.42578125" style="57" customWidth="1"/>
    <col min="14848" max="15098" width="9.140625" style="57"/>
    <col min="15099" max="15099" width="13.5703125" style="57" customWidth="1"/>
    <col min="15100" max="15100" width="12.85546875" style="57" customWidth="1"/>
    <col min="15101" max="15101" width="15" style="57" customWidth="1"/>
    <col min="15102" max="15103" width="13.42578125" style="57" customWidth="1"/>
    <col min="15104" max="15354" width="9.140625" style="57"/>
    <col min="15355" max="15355" width="13.5703125" style="57" customWidth="1"/>
    <col min="15356" max="15356" width="12.85546875" style="57" customWidth="1"/>
    <col min="15357" max="15357" width="15" style="57" customWidth="1"/>
    <col min="15358" max="15359" width="13.42578125" style="57" customWidth="1"/>
    <col min="15360" max="15610" width="9.140625" style="57"/>
    <col min="15611" max="15611" width="13.5703125" style="57" customWidth="1"/>
    <col min="15612" max="15612" width="12.85546875" style="57" customWidth="1"/>
    <col min="15613" max="15613" width="15" style="57" customWidth="1"/>
    <col min="15614" max="15615" width="13.42578125" style="57" customWidth="1"/>
    <col min="15616" max="15866" width="9.140625" style="57"/>
    <col min="15867" max="15867" width="13.5703125" style="57" customWidth="1"/>
    <col min="15868" max="15868" width="12.85546875" style="57" customWidth="1"/>
    <col min="15869" max="15869" width="15" style="57" customWidth="1"/>
    <col min="15870" max="15871" width="13.42578125" style="57" customWidth="1"/>
    <col min="15872" max="16122" width="9.140625" style="57"/>
    <col min="16123" max="16123" width="13.5703125" style="57" customWidth="1"/>
    <col min="16124" max="16124" width="12.85546875" style="57" customWidth="1"/>
    <col min="16125" max="16125" width="15" style="57" customWidth="1"/>
    <col min="16126" max="16127" width="13.42578125" style="57" customWidth="1"/>
    <col min="16128" max="16384" width="9.140625" style="57"/>
  </cols>
  <sheetData>
    <row r="1" spans="1:5" ht="16.5" x14ac:dyDescent="0.2">
      <c r="A1" s="318" t="s">
        <v>275</v>
      </c>
      <c r="B1" s="319"/>
      <c r="C1" s="319"/>
      <c r="D1" s="319"/>
      <c r="E1" s="320"/>
    </row>
    <row r="2" spans="1:5" s="58" customFormat="1" ht="16.5" x14ac:dyDescent="0.2">
      <c r="A2" s="321" t="s">
        <v>227</v>
      </c>
      <c r="B2" s="322"/>
      <c r="C2" s="322"/>
      <c r="D2" s="322"/>
      <c r="E2" s="323"/>
    </row>
    <row r="3" spans="1:5" s="58" customFormat="1" x14ac:dyDescent="0.2">
      <c r="A3" s="324" t="s">
        <v>276</v>
      </c>
      <c r="B3" s="325"/>
      <c r="C3" s="325"/>
      <c r="D3" s="325"/>
      <c r="E3" s="326"/>
    </row>
    <row r="4" spans="1:5" s="148" customFormat="1" ht="12.75" customHeight="1" x14ac:dyDescent="0.2">
      <c r="A4" s="333" t="s">
        <v>235</v>
      </c>
      <c r="B4" s="327" t="s">
        <v>236</v>
      </c>
      <c r="C4" s="329" t="s">
        <v>133</v>
      </c>
      <c r="D4" s="331" t="s">
        <v>307</v>
      </c>
      <c r="E4" s="332"/>
    </row>
    <row r="5" spans="1:5" s="148" customFormat="1" x14ac:dyDescent="0.2">
      <c r="A5" s="334"/>
      <c r="B5" s="328"/>
      <c r="C5" s="330"/>
      <c r="D5" s="203" t="s">
        <v>134</v>
      </c>
      <c r="E5" s="204" t="s">
        <v>135</v>
      </c>
    </row>
    <row r="6" spans="1:5" x14ac:dyDescent="0.2">
      <c r="A6" s="190" t="s">
        <v>308</v>
      </c>
      <c r="B6" s="192">
        <v>24</v>
      </c>
      <c r="C6" s="193">
        <v>0</v>
      </c>
      <c r="D6" s="196">
        <v>1</v>
      </c>
      <c r="E6" s="167">
        <f>ROUND((C6*D6)/B6,2)</f>
        <v>0</v>
      </c>
    </row>
    <row r="7" spans="1:5" x14ac:dyDescent="0.2">
      <c r="A7" s="195" t="s">
        <v>309</v>
      </c>
      <c r="B7" s="192">
        <v>12</v>
      </c>
      <c r="C7" s="193">
        <v>0</v>
      </c>
      <c r="D7" s="196">
        <v>1</v>
      </c>
      <c r="E7" s="167">
        <f t="shared" ref="E7:E19" si="0">ROUND((C7*D7)/B7,2)</f>
        <v>0</v>
      </c>
    </row>
    <row r="8" spans="1:5" x14ac:dyDescent="0.2">
      <c r="A8" s="195" t="s">
        <v>310</v>
      </c>
      <c r="B8" s="192">
        <v>24</v>
      </c>
      <c r="C8" s="193">
        <v>0</v>
      </c>
      <c r="D8" s="196">
        <v>1</v>
      </c>
      <c r="E8" s="167">
        <f t="shared" si="0"/>
        <v>0</v>
      </c>
    </row>
    <row r="9" spans="1:5" x14ac:dyDescent="0.2">
      <c r="A9" s="190" t="s">
        <v>311</v>
      </c>
      <c r="B9" s="192">
        <v>24</v>
      </c>
      <c r="C9" s="193">
        <v>0</v>
      </c>
      <c r="D9" s="196">
        <v>1</v>
      </c>
      <c r="E9" s="167">
        <f t="shared" si="0"/>
        <v>0</v>
      </c>
    </row>
    <row r="10" spans="1:5" x14ac:dyDescent="0.2">
      <c r="A10" s="190" t="s">
        <v>312</v>
      </c>
      <c r="B10" s="192">
        <v>24</v>
      </c>
      <c r="C10" s="193">
        <v>0</v>
      </c>
      <c r="D10" s="196">
        <v>1</v>
      </c>
      <c r="E10" s="167">
        <f t="shared" si="0"/>
        <v>0</v>
      </c>
    </row>
    <row r="11" spans="1:5" x14ac:dyDescent="0.2">
      <c r="A11" s="190" t="s">
        <v>313</v>
      </c>
      <c r="B11" s="192">
        <v>3</v>
      </c>
      <c r="C11" s="193">
        <v>0</v>
      </c>
      <c r="D11" s="196">
        <v>2</v>
      </c>
      <c r="E11" s="167">
        <f t="shared" si="0"/>
        <v>0</v>
      </c>
    </row>
    <row r="12" spans="1:5" x14ac:dyDescent="0.2">
      <c r="A12" s="171" t="s">
        <v>290</v>
      </c>
      <c r="B12" s="192">
        <v>3</v>
      </c>
      <c r="C12" s="193">
        <v>0</v>
      </c>
      <c r="D12" s="196">
        <v>2</v>
      </c>
      <c r="E12" s="167">
        <f t="shared" si="0"/>
        <v>0</v>
      </c>
    </row>
    <row r="13" spans="1:5" x14ac:dyDescent="0.2">
      <c r="A13" s="190" t="s">
        <v>314</v>
      </c>
      <c r="B13" s="192">
        <v>3</v>
      </c>
      <c r="C13" s="193">
        <v>0</v>
      </c>
      <c r="D13" s="196">
        <v>2</v>
      </c>
      <c r="E13" s="167">
        <f t="shared" si="0"/>
        <v>0</v>
      </c>
    </row>
    <row r="14" spans="1:5" x14ac:dyDescent="0.2">
      <c r="A14" s="190" t="s">
        <v>315</v>
      </c>
      <c r="B14" s="192">
        <v>12</v>
      </c>
      <c r="C14" s="193">
        <v>0</v>
      </c>
      <c r="D14" s="196">
        <v>1</v>
      </c>
      <c r="E14" s="167">
        <f t="shared" si="0"/>
        <v>0</v>
      </c>
    </row>
    <row r="15" spans="1:5" x14ac:dyDescent="0.2">
      <c r="A15" s="190" t="s">
        <v>316</v>
      </c>
      <c r="B15" s="192">
        <v>12</v>
      </c>
      <c r="C15" s="193">
        <v>0</v>
      </c>
      <c r="D15" s="196">
        <v>1</v>
      </c>
      <c r="E15" s="167">
        <f t="shared" si="0"/>
        <v>0</v>
      </c>
    </row>
    <row r="16" spans="1:5" x14ac:dyDescent="0.2">
      <c r="A16" s="171" t="s">
        <v>372</v>
      </c>
      <c r="B16" s="192">
        <v>24</v>
      </c>
      <c r="C16" s="193">
        <v>0</v>
      </c>
      <c r="D16" s="196">
        <v>1</v>
      </c>
      <c r="E16" s="167">
        <f t="shared" ref="E16" si="1">ROUND((C16*D16)/B16,2)</f>
        <v>0</v>
      </c>
    </row>
    <row r="17" spans="1:5" x14ac:dyDescent="0.2">
      <c r="A17" s="190" t="s">
        <v>317</v>
      </c>
      <c r="B17" s="192">
        <v>24</v>
      </c>
      <c r="C17" s="193">
        <v>0</v>
      </c>
      <c r="D17" s="196">
        <v>1</v>
      </c>
      <c r="E17" s="167">
        <f t="shared" si="0"/>
        <v>0</v>
      </c>
    </row>
    <row r="18" spans="1:5" x14ac:dyDescent="0.2">
      <c r="A18" s="190" t="s">
        <v>318</v>
      </c>
      <c r="B18" s="192">
        <v>24</v>
      </c>
      <c r="C18" s="193">
        <v>0</v>
      </c>
      <c r="D18" s="196">
        <v>1</v>
      </c>
      <c r="E18" s="167">
        <f t="shared" si="0"/>
        <v>0</v>
      </c>
    </row>
    <row r="19" spans="1:5" x14ac:dyDescent="0.2">
      <c r="A19" s="190" t="s">
        <v>319</v>
      </c>
      <c r="B19" s="192">
        <v>12</v>
      </c>
      <c r="C19" s="200">
        <v>0</v>
      </c>
      <c r="D19" s="196">
        <v>1</v>
      </c>
      <c r="E19" s="173">
        <f t="shared" si="0"/>
        <v>0</v>
      </c>
    </row>
    <row r="20" spans="1:5" ht="13.5" thickBot="1" x14ac:dyDescent="0.25">
      <c r="A20" s="174" t="s">
        <v>233</v>
      </c>
      <c r="B20" s="149"/>
      <c r="C20" s="149"/>
      <c r="D20" s="205"/>
      <c r="E20" s="168">
        <f>SUM(E6:E19)</f>
        <v>0</v>
      </c>
    </row>
    <row r="21" spans="1:5" s="147" customFormat="1" ht="13.5" thickBot="1" x14ac:dyDescent="0.25">
      <c r="A21" s="206" t="s">
        <v>237</v>
      </c>
      <c r="B21" s="207"/>
      <c r="C21" s="207"/>
      <c r="D21" s="206"/>
      <c r="E21" s="208">
        <f>E20/'Quadro Resumo M² - CEFRA'!F14</f>
        <v>0</v>
      </c>
    </row>
    <row r="22" spans="1:5" x14ac:dyDescent="0.2">
      <c r="A22" s="197"/>
      <c r="B22" s="169"/>
      <c r="C22" s="169"/>
      <c r="D22" s="169"/>
      <c r="E22" s="170"/>
    </row>
    <row r="23" spans="1:5" ht="12.75" customHeight="1" x14ac:dyDescent="0.2">
      <c r="A23" s="333" t="s">
        <v>238</v>
      </c>
      <c r="B23" s="327" t="s">
        <v>236</v>
      </c>
      <c r="C23" s="329" t="s">
        <v>133</v>
      </c>
      <c r="D23" s="331" t="s">
        <v>307</v>
      </c>
      <c r="E23" s="332"/>
    </row>
    <row r="24" spans="1:5" x14ac:dyDescent="0.2">
      <c r="A24" s="334"/>
      <c r="B24" s="328"/>
      <c r="C24" s="330"/>
      <c r="D24" s="203" t="s">
        <v>134</v>
      </c>
      <c r="E24" s="204" t="s">
        <v>135</v>
      </c>
    </row>
    <row r="25" spans="1:5" x14ac:dyDescent="0.2">
      <c r="A25" s="190" t="s">
        <v>320</v>
      </c>
      <c r="B25" s="192">
        <v>12</v>
      </c>
      <c r="C25" s="194">
        <v>0</v>
      </c>
      <c r="D25" s="196">
        <v>4</v>
      </c>
      <c r="E25" s="167">
        <f t="shared" ref="E25:E29" si="2">ROUND((C25*D25)/B25,2)</f>
        <v>0</v>
      </c>
    </row>
    <row r="26" spans="1:5" x14ac:dyDescent="0.2">
      <c r="A26" s="190" t="s">
        <v>321</v>
      </c>
      <c r="B26" s="192">
        <v>24</v>
      </c>
      <c r="C26" s="194">
        <v>0</v>
      </c>
      <c r="D26" s="196">
        <v>1</v>
      </c>
      <c r="E26" s="167">
        <f t="shared" si="2"/>
        <v>0</v>
      </c>
    </row>
    <row r="27" spans="1:5" x14ac:dyDescent="0.2">
      <c r="A27" s="190" t="s">
        <v>322</v>
      </c>
      <c r="B27" s="192">
        <v>24</v>
      </c>
      <c r="C27" s="194">
        <v>0</v>
      </c>
      <c r="D27" s="196">
        <v>1</v>
      </c>
      <c r="E27" s="167">
        <f t="shared" si="2"/>
        <v>0</v>
      </c>
    </row>
    <row r="28" spans="1:5" x14ac:dyDescent="0.2">
      <c r="A28" s="190" t="s">
        <v>323</v>
      </c>
      <c r="B28" s="192">
        <v>12</v>
      </c>
      <c r="C28" s="194">
        <v>0</v>
      </c>
      <c r="D28" s="196">
        <v>1</v>
      </c>
      <c r="E28" s="167">
        <f t="shared" si="2"/>
        <v>0</v>
      </c>
    </row>
    <row r="29" spans="1:5" x14ac:dyDescent="0.2">
      <c r="A29" s="190" t="s">
        <v>324</v>
      </c>
      <c r="B29" s="192">
        <v>60</v>
      </c>
      <c r="C29" s="194">
        <v>0</v>
      </c>
      <c r="D29" s="196">
        <v>3</v>
      </c>
      <c r="E29" s="167">
        <f t="shared" si="2"/>
        <v>0</v>
      </c>
    </row>
    <row r="30" spans="1:5" ht="13.5" thickBot="1" x14ac:dyDescent="0.25">
      <c r="A30" s="174" t="s">
        <v>233</v>
      </c>
      <c r="B30" s="149"/>
      <c r="C30" s="149"/>
      <c r="D30" s="205"/>
      <c r="E30" s="168">
        <f>SUM(E25:E29)</f>
        <v>0</v>
      </c>
    </row>
    <row r="31" spans="1:5" s="147" customFormat="1" ht="13.5" thickBot="1" x14ac:dyDescent="0.25">
      <c r="A31" s="206" t="s">
        <v>237</v>
      </c>
      <c r="B31" s="207"/>
      <c r="C31" s="207"/>
      <c r="D31" s="206"/>
      <c r="E31" s="208">
        <f>E30/'Quadro Resumo M² - CEFRA'!F15</f>
        <v>0</v>
      </c>
    </row>
    <row r="32" spans="1:5" ht="13.5" thickBot="1" x14ac:dyDescent="0.25">
      <c r="A32" s="178"/>
      <c r="B32" s="179"/>
      <c r="C32" s="179"/>
      <c r="D32" s="179"/>
      <c r="E32" s="180"/>
    </row>
    <row r="33" spans="1:5" s="150" customFormat="1" ht="12.75" customHeight="1" x14ac:dyDescent="0.2">
      <c r="A33" s="344" t="s">
        <v>239</v>
      </c>
      <c r="B33" s="345" t="s">
        <v>240</v>
      </c>
      <c r="C33" s="347" t="s">
        <v>241</v>
      </c>
      <c r="D33" s="349" t="s">
        <v>307</v>
      </c>
      <c r="E33" s="350"/>
    </row>
    <row r="34" spans="1:5" s="150" customFormat="1" x14ac:dyDescent="0.2">
      <c r="A34" s="334"/>
      <c r="B34" s="346"/>
      <c r="C34" s="348"/>
      <c r="D34" s="203" t="s">
        <v>134</v>
      </c>
      <c r="E34" s="204" t="s">
        <v>135</v>
      </c>
    </row>
    <row r="35" spans="1:5" s="151" customFormat="1" x14ac:dyDescent="0.2">
      <c r="A35" s="172" t="s">
        <v>325</v>
      </c>
      <c r="B35" s="209">
        <v>0</v>
      </c>
      <c r="C35" s="210">
        <v>0.1</v>
      </c>
      <c r="D35" s="199">
        <v>1</v>
      </c>
      <c r="E35" s="175">
        <f>ROUND(((B35*C35)*D35)/12,2)</f>
        <v>0</v>
      </c>
    </row>
    <row r="36" spans="1:5" s="58" customFormat="1" ht="25.5" x14ac:dyDescent="0.2">
      <c r="A36" s="198" t="s">
        <v>326</v>
      </c>
      <c r="B36" s="209">
        <v>0</v>
      </c>
      <c r="C36" s="210">
        <v>0.1</v>
      </c>
      <c r="D36" s="199">
        <v>2</v>
      </c>
      <c r="E36" s="175">
        <f>ROUND(((B36*C36)*D36)/12,2)</f>
        <v>0</v>
      </c>
    </row>
    <row r="37" spans="1:5" s="58" customFormat="1" x14ac:dyDescent="0.2">
      <c r="A37" s="171" t="s">
        <v>327</v>
      </c>
      <c r="B37" s="209">
        <v>0</v>
      </c>
      <c r="C37" s="210">
        <v>0.1</v>
      </c>
      <c r="D37" s="199">
        <v>1</v>
      </c>
      <c r="E37" s="175">
        <f t="shared" ref="E37" si="3">ROUND(((B37*C37)*D37)/12,2)</f>
        <v>0</v>
      </c>
    </row>
    <row r="38" spans="1:5" s="58" customFormat="1" ht="13.5" thickBot="1" x14ac:dyDescent="0.25">
      <c r="A38" s="341" t="s">
        <v>242</v>
      </c>
      <c r="B38" s="342"/>
      <c r="C38" s="343"/>
      <c r="D38" s="212"/>
      <c r="E38" s="176">
        <f>SUM(E35:E37)</f>
        <v>0</v>
      </c>
    </row>
    <row r="39" spans="1:5" s="147" customFormat="1" ht="13.5" thickBot="1" x14ac:dyDescent="0.25">
      <c r="A39" s="335" t="s">
        <v>234</v>
      </c>
      <c r="B39" s="336"/>
      <c r="C39" s="337"/>
      <c r="D39" s="206"/>
      <c r="E39" s="208">
        <f>E38/'Quadro Resumo M² - CEFRA'!F15</f>
        <v>0</v>
      </c>
    </row>
    <row r="40" spans="1:5" ht="13.5" thickBot="1" x14ac:dyDescent="0.25">
      <c r="A40" s="197"/>
      <c r="B40" s="169"/>
      <c r="C40" s="169"/>
      <c r="D40" s="169"/>
      <c r="E40" s="170"/>
    </row>
    <row r="41" spans="1:5" s="150" customFormat="1" ht="12.75" customHeight="1" x14ac:dyDescent="0.2">
      <c r="A41" s="344" t="s">
        <v>328</v>
      </c>
      <c r="B41" s="345" t="s">
        <v>240</v>
      </c>
      <c r="C41" s="347" t="s">
        <v>241</v>
      </c>
      <c r="D41" s="349" t="s">
        <v>307</v>
      </c>
      <c r="E41" s="350"/>
    </row>
    <row r="42" spans="1:5" s="150" customFormat="1" x14ac:dyDescent="0.2">
      <c r="A42" s="334"/>
      <c r="B42" s="346"/>
      <c r="C42" s="348"/>
      <c r="D42" s="203" t="s">
        <v>134</v>
      </c>
      <c r="E42" s="204" t="s">
        <v>135</v>
      </c>
    </row>
    <row r="43" spans="1:5" s="151" customFormat="1" x14ac:dyDescent="0.2">
      <c r="A43" s="172" t="s">
        <v>329</v>
      </c>
      <c r="B43" s="209">
        <v>0</v>
      </c>
      <c r="C43" s="210">
        <v>0.1</v>
      </c>
      <c r="D43" s="211">
        <v>1</v>
      </c>
      <c r="E43" s="175">
        <f>ROUND(((B43*C43)*D43)/12,2)</f>
        <v>0</v>
      </c>
    </row>
    <row r="44" spans="1:5" s="58" customFormat="1" x14ac:dyDescent="0.2">
      <c r="A44" s="172" t="s">
        <v>330</v>
      </c>
      <c r="B44" s="209">
        <v>0</v>
      </c>
      <c r="C44" s="210">
        <v>0.1</v>
      </c>
      <c r="D44" s="211">
        <v>1</v>
      </c>
      <c r="E44" s="175">
        <f>ROUND(((B44*C44)*D44)/12,2)</f>
        <v>0</v>
      </c>
    </row>
    <row r="45" spans="1:5" s="58" customFormat="1" x14ac:dyDescent="0.2">
      <c r="A45" s="172" t="s">
        <v>331</v>
      </c>
      <c r="B45" s="209">
        <v>0</v>
      </c>
      <c r="C45" s="210">
        <v>0.1</v>
      </c>
      <c r="D45" s="211">
        <v>1</v>
      </c>
      <c r="E45" s="175">
        <f t="shared" ref="E45:E46" si="4">ROUND(((B45*C45)*D45)/12,2)</f>
        <v>0</v>
      </c>
    </row>
    <row r="46" spans="1:5" s="58" customFormat="1" x14ac:dyDescent="0.2">
      <c r="A46" s="172" t="s">
        <v>332</v>
      </c>
      <c r="B46" s="209">
        <v>0</v>
      </c>
      <c r="C46" s="210">
        <v>0.1</v>
      </c>
      <c r="D46" s="211">
        <v>1</v>
      </c>
      <c r="E46" s="175">
        <f t="shared" si="4"/>
        <v>0</v>
      </c>
    </row>
    <row r="47" spans="1:5" s="58" customFormat="1" ht="13.5" thickBot="1" x14ac:dyDescent="0.25">
      <c r="A47" s="341" t="s">
        <v>242</v>
      </c>
      <c r="B47" s="342"/>
      <c r="C47" s="343"/>
      <c r="D47" s="212"/>
      <c r="E47" s="176">
        <f>SUM(E43:E46)</f>
        <v>0</v>
      </c>
    </row>
    <row r="48" spans="1:5" s="147" customFormat="1" ht="13.5" thickBot="1" x14ac:dyDescent="0.25">
      <c r="A48" s="335" t="s">
        <v>234</v>
      </c>
      <c r="B48" s="336"/>
      <c r="C48" s="337"/>
      <c r="D48" s="206"/>
      <c r="E48" s="208">
        <f>E47/'Quadro Resumo M² - CEFRA'!F14</f>
        <v>0</v>
      </c>
    </row>
    <row r="49" spans="1:5" s="152" customFormat="1" x14ac:dyDescent="0.2">
      <c r="A49" s="338"/>
      <c r="B49" s="339"/>
      <c r="C49" s="339"/>
      <c r="D49" s="339"/>
      <c r="E49" s="340"/>
    </row>
    <row r="50" spans="1:5" s="148" customFormat="1" ht="12.75" customHeight="1" x14ac:dyDescent="0.2">
      <c r="A50" s="333" t="s">
        <v>243</v>
      </c>
      <c r="B50" s="327" t="s">
        <v>236</v>
      </c>
      <c r="C50" s="329" t="s">
        <v>133</v>
      </c>
      <c r="D50" s="331" t="s">
        <v>307</v>
      </c>
      <c r="E50" s="332"/>
    </row>
    <row r="51" spans="1:5" s="148" customFormat="1" x14ac:dyDescent="0.2">
      <c r="A51" s="334"/>
      <c r="B51" s="328"/>
      <c r="C51" s="330"/>
      <c r="D51" s="203" t="s">
        <v>134</v>
      </c>
      <c r="E51" s="204" t="s">
        <v>135</v>
      </c>
    </row>
    <row r="52" spans="1:5" x14ac:dyDescent="0.2">
      <c r="A52" s="190" t="s">
        <v>342</v>
      </c>
      <c r="B52" s="192">
        <v>12</v>
      </c>
      <c r="C52" s="200">
        <v>0</v>
      </c>
      <c r="D52" s="196">
        <v>1</v>
      </c>
      <c r="E52" s="167">
        <f>ROUND((C52*D52)/B52,2)</f>
        <v>0</v>
      </c>
    </row>
    <row r="53" spans="1:5" x14ac:dyDescent="0.2">
      <c r="A53" s="190" t="s">
        <v>343</v>
      </c>
      <c r="B53" s="192">
        <v>6</v>
      </c>
      <c r="C53" s="200">
        <v>0</v>
      </c>
      <c r="D53" s="196">
        <v>4</v>
      </c>
      <c r="E53" s="167">
        <f t="shared" ref="E53:E77" si="5">ROUND((C53*D53)/B53,2)</f>
        <v>0</v>
      </c>
    </row>
    <row r="54" spans="1:5" x14ac:dyDescent="0.2">
      <c r="A54" s="195" t="s">
        <v>344</v>
      </c>
      <c r="B54" s="192">
        <v>12</v>
      </c>
      <c r="C54" s="200">
        <v>0</v>
      </c>
      <c r="D54" s="196">
        <v>4</v>
      </c>
      <c r="E54" s="167">
        <f t="shared" si="5"/>
        <v>0</v>
      </c>
    </row>
    <row r="55" spans="1:5" x14ac:dyDescent="0.2">
      <c r="A55" s="190" t="s">
        <v>345</v>
      </c>
      <c r="B55" s="192">
        <v>3</v>
      </c>
      <c r="C55" s="200">
        <v>0</v>
      </c>
      <c r="D55" s="196">
        <v>18</v>
      </c>
      <c r="E55" s="167">
        <f t="shared" si="5"/>
        <v>0</v>
      </c>
    </row>
    <row r="56" spans="1:5" x14ac:dyDescent="0.2">
      <c r="A56" s="190" t="s">
        <v>346</v>
      </c>
      <c r="B56" s="192">
        <v>12</v>
      </c>
      <c r="C56" s="200">
        <v>0</v>
      </c>
      <c r="D56" s="196">
        <v>3</v>
      </c>
      <c r="E56" s="167">
        <f t="shared" si="5"/>
        <v>0</v>
      </c>
    </row>
    <row r="57" spans="1:5" x14ac:dyDescent="0.2">
      <c r="A57" s="190" t="s">
        <v>347</v>
      </c>
      <c r="B57" s="192">
        <v>12</v>
      </c>
      <c r="C57" s="200">
        <v>0</v>
      </c>
      <c r="D57" s="196">
        <v>1</v>
      </c>
      <c r="E57" s="167">
        <f t="shared" si="5"/>
        <v>0</v>
      </c>
    </row>
    <row r="58" spans="1:5" x14ac:dyDescent="0.2">
      <c r="A58" s="190" t="s">
        <v>348</v>
      </c>
      <c r="B58" s="192">
        <v>12</v>
      </c>
      <c r="C58" s="200">
        <v>0</v>
      </c>
      <c r="D58" s="196">
        <v>1</v>
      </c>
      <c r="E58" s="167">
        <f t="shared" si="5"/>
        <v>0</v>
      </c>
    </row>
    <row r="59" spans="1:5" x14ac:dyDescent="0.2">
      <c r="A59" s="190" t="s">
        <v>349</v>
      </c>
      <c r="B59" s="192">
        <v>6</v>
      </c>
      <c r="C59" s="200">
        <v>0</v>
      </c>
      <c r="D59" s="196">
        <v>4</v>
      </c>
      <c r="E59" s="167">
        <f t="shared" si="5"/>
        <v>0</v>
      </c>
    </row>
    <row r="60" spans="1:5" x14ac:dyDescent="0.2">
      <c r="A60" s="190" t="s">
        <v>350</v>
      </c>
      <c r="B60" s="192">
        <v>3</v>
      </c>
      <c r="C60" s="200">
        <v>0</v>
      </c>
      <c r="D60" s="196">
        <v>9</v>
      </c>
      <c r="E60" s="167">
        <f t="shared" si="5"/>
        <v>0</v>
      </c>
    </row>
    <row r="61" spans="1:5" x14ac:dyDescent="0.2">
      <c r="A61" s="195" t="s">
        <v>351</v>
      </c>
      <c r="B61" s="192">
        <v>3</v>
      </c>
      <c r="C61" s="200">
        <v>0</v>
      </c>
      <c r="D61" s="196">
        <v>9</v>
      </c>
      <c r="E61" s="167">
        <f t="shared" si="5"/>
        <v>0</v>
      </c>
    </row>
    <row r="62" spans="1:5" x14ac:dyDescent="0.2">
      <c r="A62" s="195" t="s">
        <v>250</v>
      </c>
      <c r="B62" s="192">
        <v>3</v>
      </c>
      <c r="C62" s="200">
        <v>0</v>
      </c>
      <c r="D62" s="196">
        <v>9</v>
      </c>
      <c r="E62" s="167">
        <f t="shared" si="5"/>
        <v>0</v>
      </c>
    </row>
    <row r="63" spans="1:5" ht="13.5" thickBot="1" x14ac:dyDescent="0.25">
      <c r="A63" s="195" t="s">
        <v>352</v>
      </c>
      <c r="B63" s="192">
        <v>12</v>
      </c>
      <c r="C63" s="200">
        <v>0</v>
      </c>
      <c r="D63" s="196">
        <v>2</v>
      </c>
      <c r="E63" s="167">
        <f t="shared" si="5"/>
        <v>0</v>
      </c>
    </row>
    <row r="64" spans="1:5" ht="13.5" thickBot="1" x14ac:dyDescent="0.25">
      <c r="A64" s="213" t="s">
        <v>244</v>
      </c>
      <c r="B64" s="214"/>
      <c r="C64" s="215"/>
      <c r="D64" s="216"/>
      <c r="E64" s="217">
        <f>SUM(E52:E63)</f>
        <v>0</v>
      </c>
    </row>
    <row r="65" spans="1:5" s="147" customFormat="1" ht="13.5" thickBot="1" x14ac:dyDescent="0.25">
      <c r="A65" s="206" t="s">
        <v>237</v>
      </c>
      <c r="B65" s="207"/>
      <c r="C65" s="207"/>
      <c r="D65" s="206"/>
      <c r="E65" s="208">
        <f>E64/'Quadro Resumo M² - CEFRA'!F15</f>
        <v>0</v>
      </c>
    </row>
    <row r="66" spans="1:5" x14ac:dyDescent="0.2">
      <c r="A66" s="171"/>
      <c r="B66" s="192"/>
      <c r="C66" s="200"/>
      <c r="D66" s="192"/>
      <c r="E66" s="167"/>
    </row>
    <row r="67" spans="1:5" s="148" customFormat="1" ht="12.75" customHeight="1" x14ac:dyDescent="0.2">
      <c r="A67" s="333" t="s">
        <v>199</v>
      </c>
      <c r="B67" s="327" t="s">
        <v>236</v>
      </c>
      <c r="C67" s="329" t="s">
        <v>133</v>
      </c>
      <c r="D67" s="331" t="s">
        <v>307</v>
      </c>
      <c r="E67" s="332"/>
    </row>
    <row r="68" spans="1:5" s="148" customFormat="1" x14ac:dyDescent="0.2">
      <c r="A68" s="334"/>
      <c r="B68" s="328"/>
      <c r="C68" s="330"/>
      <c r="D68" s="203" t="s">
        <v>134</v>
      </c>
      <c r="E68" s="204" t="s">
        <v>135</v>
      </c>
    </row>
    <row r="69" spans="1:5" x14ac:dyDescent="0.2">
      <c r="A69" s="190" t="s">
        <v>333</v>
      </c>
      <c r="B69" s="192">
        <v>6</v>
      </c>
      <c r="C69" s="200">
        <v>0</v>
      </c>
      <c r="D69" s="196">
        <v>8</v>
      </c>
      <c r="E69" s="167">
        <f t="shared" si="5"/>
        <v>0</v>
      </c>
    </row>
    <row r="70" spans="1:5" x14ac:dyDescent="0.2">
      <c r="A70" s="190" t="s">
        <v>334</v>
      </c>
      <c r="B70" s="192">
        <v>6</v>
      </c>
      <c r="C70" s="200">
        <v>0</v>
      </c>
      <c r="D70" s="196">
        <v>8</v>
      </c>
      <c r="E70" s="167">
        <f t="shared" ref="E70:E74" si="6">ROUND((C70*D70)/B70,2)</f>
        <v>0</v>
      </c>
    </row>
    <row r="71" spans="1:5" x14ac:dyDescent="0.2">
      <c r="A71" s="190" t="s">
        <v>335</v>
      </c>
      <c r="B71" s="192">
        <v>6</v>
      </c>
      <c r="C71" s="200">
        <v>0</v>
      </c>
      <c r="D71" s="196">
        <v>8</v>
      </c>
      <c r="E71" s="167">
        <f t="shared" si="6"/>
        <v>0</v>
      </c>
    </row>
    <row r="72" spans="1:5" x14ac:dyDescent="0.2">
      <c r="A72" s="195" t="s">
        <v>336</v>
      </c>
      <c r="B72" s="192">
        <v>6</v>
      </c>
      <c r="C72" s="200">
        <v>0</v>
      </c>
      <c r="D72" s="196">
        <v>4</v>
      </c>
      <c r="E72" s="167">
        <f t="shared" si="6"/>
        <v>0</v>
      </c>
    </row>
    <row r="73" spans="1:5" x14ac:dyDescent="0.2">
      <c r="A73" s="190" t="s">
        <v>337</v>
      </c>
      <c r="B73" s="192">
        <v>6</v>
      </c>
      <c r="C73" s="200">
        <v>0</v>
      </c>
      <c r="D73" s="196">
        <v>24</v>
      </c>
      <c r="E73" s="167">
        <f t="shared" si="6"/>
        <v>0</v>
      </c>
    </row>
    <row r="74" spans="1:5" x14ac:dyDescent="0.2">
      <c r="A74" s="190" t="s">
        <v>338</v>
      </c>
      <c r="B74" s="192">
        <v>6</v>
      </c>
      <c r="C74" s="200">
        <v>0</v>
      </c>
      <c r="D74" s="196">
        <v>8</v>
      </c>
      <c r="E74" s="167">
        <f t="shared" si="6"/>
        <v>0</v>
      </c>
    </row>
    <row r="75" spans="1:5" ht="25.5" x14ac:dyDescent="0.2">
      <c r="A75" s="191" t="s">
        <v>339</v>
      </c>
      <c r="B75" s="192">
        <v>6</v>
      </c>
      <c r="C75" s="200">
        <v>0</v>
      </c>
      <c r="D75" s="196">
        <v>4</v>
      </c>
      <c r="E75" s="167">
        <f t="shared" si="5"/>
        <v>0</v>
      </c>
    </row>
    <row r="76" spans="1:5" x14ac:dyDescent="0.2">
      <c r="A76" s="190" t="s">
        <v>340</v>
      </c>
      <c r="B76" s="192">
        <v>6</v>
      </c>
      <c r="C76" s="200">
        <v>0</v>
      </c>
      <c r="D76" s="196">
        <v>4</v>
      </c>
      <c r="E76" s="167">
        <f t="shared" si="5"/>
        <v>0</v>
      </c>
    </row>
    <row r="77" spans="1:5" ht="13.5" thickBot="1" x14ac:dyDescent="0.25">
      <c r="A77" s="190" t="s">
        <v>341</v>
      </c>
      <c r="B77" s="192">
        <v>12</v>
      </c>
      <c r="C77" s="200">
        <v>0</v>
      </c>
      <c r="D77" s="196">
        <v>4</v>
      </c>
      <c r="E77" s="167">
        <f t="shared" si="5"/>
        <v>0</v>
      </c>
    </row>
    <row r="78" spans="1:5" ht="13.5" thickBot="1" x14ac:dyDescent="0.25">
      <c r="A78" s="213" t="s">
        <v>245</v>
      </c>
      <c r="B78" s="214"/>
      <c r="C78" s="215"/>
      <c r="D78" s="216"/>
      <c r="E78" s="217">
        <f>SUM(E69:E77)</f>
        <v>0</v>
      </c>
    </row>
    <row r="79" spans="1:5" s="147" customFormat="1" x14ac:dyDescent="0.2">
      <c r="A79" s="338"/>
      <c r="B79" s="339"/>
      <c r="C79" s="339"/>
      <c r="D79" s="339"/>
      <c r="E79" s="340"/>
    </row>
    <row r="80" spans="1:5" s="150" customFormat="1" ht="12.75" customHeight="1" x14ac:dyDescent="0.2">
      <c r="A80" s="333" t="s">
        <v>246</v>
      </c>
      <c r="B80" s="359" t="s">
        <v>247</v>
      </c>
      <c r="C80" s="360"/>
      <c r="D80" s="331" t="s">
        <v>307</v>
      </c>
      <c r="E80" s="332"/>
    </row>
    <row r="81" spans="1:5" s="150" customFormat="1" x14ac:dyDescent="0.2">
      <c r="A81" s="334"/>
      <c r="B81" s="361"/>
      <c r="C81" s="348"/>
      <c r="D81" s="331" t="s">
        <v>134</v>
      </c>
      <c r="E81" s="332"/>
    </row>
    <row r="82" spans="1:5" s="58" customFormat="1" x14ac:dyDescent="0.2">
      <c r="A82" s="166" t="s">
        <v>248</v>
      </c>
      <c r="B82" s="355">
        <v>60</v>
      </c>
      <c r="C82" s="356"/>
      <c r="D82" s="357">
        <v>1</v>
      </c>
      <c r="E82" s="358"/>
    </row>
    <row r="83" spans="1:5" s="58" customFormat="1" x14ac:dyDescent="0.2">
      <c r="A83" s="201" t="s">
        <v>353</v>
      </c>
      <c r="B83" s="355">
        <v>60</v>
      </c>
      <c r="C83" s="356"/>
      <c r="D83" s="357">
        <v>1</v>
      </c>
      <c r="E83" s="358"/>
    </row>
    <row r="84" spans="1:5" s="58" customFormat="1" x14ac:dyDescent="0.2">
      <c r="A84" s="201" t="s">
        <v>354</v>
      </c>
      <c r="B84" s="355">
        <v>60</v>
      </c>
      <c r="C84" s="356"/>
      <c r="D84" s="357">
        <v>1</v>
      </c>
      <c r="E84" s="358"/>
    </row>
    <row r="85" spans="1:5" s="58" customFormat="1" x14ac:dyDescent="0.2">
      <c r="A85" s="201" t="s">
        <v>355</v>
      </c>
      <c r="B85" s="355">
        <v>60</v>
      </c>
      <c r="C85" s="356"/>
      <c r="D85" s="357">
        <v>1</v>
      </c>
      <c r="E85" s="358"/>
    </row>
    <row r="86" spans="1:5" s="58" customFormat="1" x14ac:dyDescent="0.2">
      <c r="A86" s="202" t="s">
        <v>356</v>
      </c>
      <c r="B86" s="355">
        <v>60</v>
      </c>
      <c r="C86" s="356"/>
      <c r="D86" s="357">
        <v>1</v>
      </c>
      <c r="E86" s="358"/>
    </row>
    <row r="87" spans="1:5" ht="13.5" thickBot="1" x14ac:dyDescent="0.25">
      <c r="A87" s="177" t="s">
        <v>249</v>
      </c>
      <c r="B87" s="351">
        <v>60</v>
      </c>
      <c r="C87" s="352"/>
      <c r="D87" s="353">
        <v>1</v>
      </c>
      <c r="E87" s="354"/>
    </row>
    <row r="106" spans="2:2" x14ac:dyDescent="0.2">
      <c r="B106" s="57" t="s">
        <v>238</v>
      </c>
    </row>
  </sheetData>
  <mergeCells count="49">
    <mergeCell ref="A39:C39"/>
    <mergeCell ref="A38:C38"/>
    <mergeCell ref="A33:A34"/>
    <mergeCell ref="B33:B34"/>
    <mergeCell ref="C33:C34"/>
    <mergeCell ref="D33:E33"/>
    <mergeCell ref="B87:C87"/>
    <mergeCell ref="D87:E87"/>
    <mergeCell ref="B85:C85"/>
    <mergeCell ref="D85:E85"/>
    <mergeCell ref="B86:C86"/>
    <mergeCell ref="D86:E86"/>
    <mergeCell ref="B83:C83"/>
    <mergeCell ref="D83:E83"/>
    <mergeCell ref="B84:C84"/>
    <mergeCell ref="D84:E84"/>
    <mergeCell ref="B82:C82"/>
    <mergeCell ref="D82:E82"/>
    <mergeCell ref="A79:E79"/>
    <mergeCell ref="A80:A81"/>
    <mergeCell ref="B80:C81"/>
    <mergeCell ref="D80:E80"/>
    <mergeCell ref="D81:E81"/>
    <mergeCell ref="A67:A68"/>
    <mergeCell ref="B67:B68"/>
    <mergeCell ref="C67:C68"/>
    <mergeCell ref="D67:E67"/>
    <mergeCell ref="A47:C47"/>
    <mergeCell ref="A41:A42"/>
    <mergeCell ref="B41:B42"/>
    <mergeCell ref="C41:C42"/>
    <mergeCell ref="D41:E41"/>
    <mergeCell ref="A48:C48"/>
    <mergeCell ref="A49:E49"/>
    <mergeCell ref="A50:A51"/>
    <mergeCell ref="B50:B51"/>
    <mergeCell ref="C50:C51"/>
    <mergeCell ref="D50:E50"/>
    <mergeCell ref="A1:E1"/>
    <mergeCell ref="A2:E2"/>
    <mergeCell ref="A3:E3"/>
    <mergeCell ref="B23:B24"/>
    <mergeCell ref="C23:C24"/>
    <mergeCell ref="D23:E23"/>
    <mergeCell ref="D4:E4"/>
    <mergeCell ref="A4:A5"/>
    <mergeCell ref="B4:B5"/>
    <mergeCell ref="A23:A24"/>
    <mergeCell ref="C4:C5"/>
  </mergeCells>
  <pageMargins left="1.7716535433070868" right="1.1811023622047245" top="0.78740157480314965" bottom="0.78740157480314965" header="0.31496062992125984" footer="0.31496062992125984"/>
  <pageSetup paperSize="9" scale="64" orientation="portrait" r:id="rId1"/>
  <headerFooter>
    <oddHeader>&amp;RPlanilha MODELO</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F42"/>
  <sheetViews>
    <sheetView view="pageBreakPreview" zoomScale="110" zoomScaleNormal="110" zoomScaleSheetLayoutView="110" workbookViewId="0">
      <selection sqref="A1:E1"/>
    </sheetView>
  </sheetViews>
  <sheetFormatPr defaultRowHeight="12.75" x14ac:dyDescent="0.2"/>
  <cols>
    <col min="1" max="1" width="51.7109375" style="57" customWidth="1"/>
    <col min="2" max="3" width="10.7109375" style="57" customWidth="1"/>
    <col min="4" max="5" width="11.5703125" style="57" customWidth="1"/>
    <col min="6" max="250" width="9.140625" style="57"/>
    <col min="251" max="251" width="13.5703125" style="57" customWidth="1"/>
    <col min="252" max="252" width="12.85546875" style="57" customWidth="1"/>
    <col min="253" max="253" width="15" style="57" customWidth="1"/>
    <col min="254" max="255" width="13.42578125" style="57" customWidth="1"/>
    <col min="256" max="506" width="9.140625" style="57"/>
    <col min="507" max="507" width="13.5703125" style="57" customWidth="1"/>
    <col min="508" max="508" width="12.85546875" style="57" customWidth="1"/>
    <col min="509" max="509" width="15" style="57" customWidth="1"/>
    <col min="510" max="511" width="13.42578125" style="57" customWidth="1"/>
    <col min="512" max="762" width="9.140625" style="57"/>
    <col min="763" max="763" width="13.5703125" style="57" customWidth="1"/>
    <col min="764" max="764" width="12.85546875" style="57" customWidth="1"/>
    <col min="765" max="765" width="15" style="57" customWidth="1"/>
    <col min="766" max="767" width="13.42578125" style="57" customWidth="1"/>
    <col min="768" max="1018" width="9.140625" style="57"/>
    <col min="1019" max="1019" width="13.5703125" style="57" customWidth="1"/>
    <col min="1020" max="1020" width="12.85546875" style="57" customWidth="1"/>
    <col min="1021" max="1021" width="15" style="57" customWidth="1"/>
    <col min="1022" max="1023" width="13.42578125" style="57" customWidth="1"/>
    <col min="1024" max="1274" width="9.140625" style="57"/>
    <col min="1275" max="1275" width="13.5703125" style="57" customWidth="1"/>
    <col min="1276" max="1276" width="12.85546875" style="57" customWidth="1"/>
    <col min="1277" max="1277" width="15" style="57" customWidth="1"/>
    <col min="1278" max="1279" width="13.42578125" style="57" customWidth="1"/>
    <col min="1280" max="1530" width="9.140625" style="57"/>
    <col min="1531" max="1531" width="13.5703125" style="57" customWidth="1"/>
    <col min="1532" max="1532" width="12.85546875" style="57" customWidth="1"/>
    <col min="1533" max="1533" width="15" style="57" customWidth="1"/>
    <col min="1534" max="1535" width="13.42578125" style="57" customWidth="1"/>
    <col min="1536" max="1786" width="9.140625" style="57"/>
    <col min="1787" max="1787" width="13.5703125" style="57" customWidth="1"/>
    <col min="1788" max="1788" width="12.85546875" style="57" customWidth="1"/>
    <col min="1789" max="1789" width="15" style="57" customWidth="1"/>
    <col min="1790" max="1791" width="13.42578125" style="57" customWidth="1"/>
    <col min="1792" max="2042" width="9.140625" style="57"/>
    <col min="2043" max="2043" width="13.5703125" style="57" customWidth="1"/>
    <col min="2044" max="2044" width="12.85546875" style="57" customWidth="1"/>
    <col min="2045" max="2045" width="15" style="57" customWidth="1"/>
    <col min="2046" max="2047" width="13.42578125" style="57" customWidth="1"/>
    <col min="2048" max="2298" width="9.140625" style="57"/>
    <col min="2299" max="2299" width="13.5703125" style="57" customWidth="1"/>
    <col min="2300" max="2300" width="12.85546875" style="57" customWidth="1"/>
    <col min="2301" max="2301" width="15" style="57" customWidth="1"/>
    <col min="2302" max="2303" width="13.42578125" style="57" customWidth="1"/>
    <col min="2304" max="2554" width="9.140625" style="57"/>
    <col min="2555" max="2555" width="13.5703125" style="57" customWidth="1"/>
    <col min="2556" max="2556" width="12.85546875" style="57" customWidth="1"/>
    <col min="2557" max="2557" width="15" style="57" customWidth="1"/>
    <col min="2558" max="2559" width="13.42578125" style="57" customWidth="1"/>
    <col min="2560" max="2810" width="9.140625" style="57"/>
    <col min="2811" max="2811" width="13.5703125" style="57" customWidth="1"/>
    <col min="2812" max="2812" width="12.85546875" style="57" customWidth="1"/>
    <col min="2813" max="2813" width="15" style="57" customWidth="1"/>
    <col min="2814" max="2815" width="13.42578125" style="57" customWidth="1"/>
    <col min="2816" max="3066" width="9.140625" style="57"/>
    <col min="3067" max="3067" width="13.5703125" style="57" customWidth="1"/>
    <col min="3068" max="3068" width="12.85546875" style="57" customWidth="1"/>
    <col min="3069" max="3069" width="15" style="57" customWidth="1"/>
    <col min="3070" max="3071" width="13.42578125" style="57" customWidth="1"/>
    <col min="3072" max="3322" width="9.140625" style="57"/>
    <col min="3323" max="3323" width="13.5703125" style="57" customWidth="1"/>
    <col min="3324" max="3324" width="12.85546875" style="57" customWidth="1"/>
    <col min="3325" max="3325" width="15" style="57" customWidth="1"/>
    <col min="3326" max="3327" width="13.42578125" style="57" customWidth="1"/>
    <col min="3328" max="3578" width="9.140625" style="57"/>
    <col min="3579" max="3579" width="13.5703125" style="57" customWidth="1"/>
    <col min="3580" max="3580" width="12.85546875" style="57" customWidth="1"/>
    <col min="3581" max="3581" width="15" style="57" customWidth="1"/>
    <col min="3582" max="3583" width="13.42578125" style="57" customWidth="1"/>
    <col min="3584" max="3834" width="9.140625" style="57"/>
    <col min="3835" max="3835" width="13.5703125" style="57" customWidth="1"/>
    <col min="3836" max="3836" width="12.85546875" style="57" customWidth="1"/>
    <col min="3837" max="3837" width="15" style="57" customWidth="1"/>
    <col min="3838" max="3839" width="13.42578125" style="57" customWidth="1"/>
    <col min="3840" max="4090" width="9.140625" style="57"/>
    <col min="4091" max="4091" width="13.5703125" style="57" customWidth="1"/>
    <col min="4092" max="4092" width="12.85546875" style="57" customWidth="1"/>
    <col min="4093" max="4093" width="15" style="57" customWidth="1"/>
    <col min="4094" max="4095" width="13.42578125" style="57" customWidth="1"/>
    <col min="4096" max="4346" width="9.140625" style="57"/>
    <col min="4347" max="4347" width="13.5703125" style="57" customWidth="1"/>
    <col min="4348" max="4348" width="12.85546875" style="57" customWidth="1"/>
    <col min="4349" max="4349" width="15" style="57" customWidth="1"/>
    <col min="4350" max="4351" width="13.42578125" style="57" customWidth="1"/>
    <col min="4352" max="4602" width="9.140625" style="57"/>
    <col min="4603" max="4603" width="13.5703125" style="57" customWidth="1"/>
    <col min="4604" max="4604" width="12.85546875" style="57" customWidth="1"/>
    <col min="4605" max="4605" width="15" style="57" customWidth="1"/>
    <col min="4606" max="4607" width="13.42578125" style="57" customWidth="1"/>
    <col min="4608" max="4858" width="9.140625" style="57"/>
    <col min="4859" max="4859" width="13.5703125" style="57" customWidth="1"/>
    <col min="4860" max="4860" width="12.85546875" style="57" customWidth="1"/>
    <col min="4861" max="4861" width="15" style="57" customWidth="1"/>
    <col min="4862" max="4863" width="13.42578125" style="57" customWidth="1"/>
    <col min="4864" max="5114" width="9.140625" style="57"/>
    <col min="5115" max="5115" width="13.5703125" style="57" customWidth="1"/>
    <col min="5116" max="5116" width="12.85546875" style="57" customWidth="1"/>
    <col min="5117" max="5117" width="15" style="57" customWidth="1"/>
    <col min="5118" max="5119" width="13.42578125" style="57" customWidth="1"/>
    <col min="5120" max="5370" width="9.140625" style="57"/>
    <col min="5371" max="5371" width="13.5703125" style="57" customWidth="1"/>
    <col min="5372" max="5372" width="12.85546875" style="57" customWidth="1"/>
    <col min="5373" max="5373" width="15" style="57" customWidth="1"/>
    <col min="5374" max="5375" width="13.42578125" style="57" customWidth="1"/>
    <col min="5376" max="5626" width="9.140625" style="57"/>
    <col min="5627" max="5627" width="13.5703125" style="57" customWidth="1"/>
    <col min="5628" max="5628" width="12.85546875" style="57" customWidth="1"/>
    <col min="5629" max="5629" width="15" style="57" customWidth="1"/>
    <col min="5630" max="5631" width="13.42578125" style="57" customWidth="1"/>
    <col min="5632" max="5882" width="9.140625" style="57"/>
    <col min="5883" max="5883" width="13.5703125" style="57" customWidth="1"/>
    <col min="5884" max="5884" width="12.85546875" style="57" customWidth="1"/>
    <col min="5885" max="5885" width="15" style="57" customWidth="1"/>
    <col min="5886" max="5887" width="13.42578125" style="57" customWidth="1"/>
    <col min="5888" max="6138" width="9.140625" style="57"/>
    <col min="6139" max="6139" width="13.5703125" style="57" customWidth="1"/>
    <col min="6140" max="6140" width="12.85546875" style="57" customWidth="1"/>
    <col min="6141" max="6141" width="15" style="57" customWidth="1"/>
    <col min="6142" max="6143" width="13.42578125" style="57" customWidth="1"/>
    <col min="6144" max="6394" width="9.140625" style="57"/>
    <col min="6395" max="6395" width="13.5703125" style="57" customWidth="1"/>
    <col min="6396" max="6396" width="12.85546875" style="57" customWidth="1"/>
    <col min="6397" max="6397" width="15" style="57" customWidth="1"/>
    <col min="6398" max="6399" width="13.42578125" style="57" customWidth="1"/>
    <col min="6400" max="6650" width="9.140625" style="57"/>
    <col min="6651" max="6651" width="13.5703125" style="57" customWidth="1"/>
    <col min="6652" max="6652" width="12.85546875" style="57" customWidth="1"/>
    <col min="6653" max="6653" width="15" style="57" customWidth="1"/>
    <col min="6654" max="6655" width="13.42578125" style="57" customWidth="1"/>
    <col min="6656" max="6906" width="9.140625" style="57"/>
    <col min="6907" max="6907" width="13.5703125" style="57" customWidth="1"/>
    <col min="6908" max="6908" width="12.85546875" style="57" customWidth="1"/>
    <col min="6909" max="6909" width="15" style="57" customWidth="1"/>
    <col min="6910" max="6911" width="13.42578125" style="57" customWidth="1"/>
    <col min="6912" max="7162" width="9.140625" style="57"/>
    <col min="7163" max="7163" width="13.5703125" style="57" customWidth="1"/>
    <col min="7164" max="7164" width="12.85546875" style="57" customWidth="1"/>
    <col min="7165" max="7165" width="15" style="57" customWidth="1"/>
    <col min="7166" max="7167" width="13.42578125" style="57" customWidth="1"/>
    <col min="7168" max="7418" width="9.140625" style="57"/>
    <col min="7419" max="7419" width="13.5703125" style="57" customWidth="1"/>
    <col min="7420" max="7420" width="12.85546875" style="57" customWidth="1"/>
    <col min="7421" max="7421" width="15" style="57" customWidth="1"/>
    <col min="7422" max="7423" width="13.42578125" style="57" customWidth="1"/>
    <col min="7424" max="7674" width="9.140625" style="57"/>
    <col min="7675" max="7675" width="13.5703125" style="57" customWidth="1"/>
    <col min="7676" max="7676" width="12.85546875" style="57" customWidth="1"/>
    <col min="7677" max="7677" width="15" style="57" customWidth="1"/>
    <col min="7678" max="7679" width="13.42578125" style="57" customWidth="1"/>
    <col min="7680" max="7930" width="9.140625" style="57"/>
    <col min="7931" max="7931" width="13.5703125" style="57" customWidth="1"/>
    <col min="7932" max="7932" width="12.85546875" style="57" customWidth="1"/>
    <col min="7933" max="7933" width="15" style="57" customWidth="1"/>
    <col min="7934" max="7935" width="13.42578125" style="57" customWidth="1"/>
    <col min="7936" max="8186" width="9.140625" style="57"/>
    <col min="8187" max="8187" width="13.5703125" style="57" customWidth="1"/>
    <col min="8188" max="8188" width="12.85546875" style="57" customWidth="1"/>
    <col min="8189" max="8189" width="15" style="57" customWidth="1"/>
    <col min="8190" max="8191" width="13.42578125" style="57" customWidth="1"/>
    <col min="8192" max="8442" width="9.140625" style="57"/>
    <col min="8443" max="8443" width="13.5703125" style="57" customWidth="1"/>
    <col min="8444" max="8444" width="12.85546875" style="57" customWidth="1"/>
    <col min="8445" max="8445" width="15" style="57" customWidth="1"/>
    <col min="8446" max="8447" width="13.42578125" style="57" customWidth="1"/>
    <col min="8448" max="8698" width="9.140625" style="57"/>
    <col min="8699" max="8699" width="13.5703125" style="57" customWidth="1"/>
    <col min="8700" max="8700" width="12.85546875" style="57" customWidth="1"/>
    <col min="8701" max="8701" width="15" style="57" customWidth="1"/>
    <col min="8702" max="8703" width="13.42578125" style="57" customWidth="1"/>
    <col min="8704" max="8954" width="9.140625" style="57"/>
    <col min="8955" max="8955" width="13.5703125" style="57" customWidth="1"/>
    <col min="8956" max="8956" width="12.85546875" style="57" customWidth="1"/>
    <col min="8957" max="8957" width="15" style="57" customWidth="1"/>
    <col min="8958" max="8959" width="13.42578125" style="57" customWidth="1"/>
    <col min="8960" max="9210" width="9.140625" style="57"/>
    <col min="9211" max="9211" width="13.5703125" style="57" customWidth="1"/>
    <col min="9212" max="9212" width="12.85546875" style="57" customWidth="1"/>
    <col min="9213" max="9213" width="15" style="57" customWidth="1"/>
    <col min="9214" max="9215" width="13.42578125" style="57" customWidth="1"/>
    <col min="9216" max="9466" width="9.140625" style="57"/>
    <col min="9467" max="9467" width="13.5703125" style="57" customWidth="1"/>
    <col min="9468" max="9468" width="12.85546875" style="57" customWidth="1"/>
    <col min="9469" max="9469" width="15" style="57" customWidth="1"/>
    <col min="9470" max="9471" width="13.42578125" style="57" customWidth="1"/>
    <col min="9472" max="9722" width="9.140625" style="57"/>
    <col min="9723" max="9723" width="13.5703125" style="57" customWidth="1"/>
    <col min="9724" max="9724" width="12.85546875" style="57" customWidth="1"/>
    <col min="9725" max="9725" width="15" style="57" customWidth="1"/>
    <col min="9726" max="9727" width="13.42578125" style="57" customWidth="1"/>
    <col min="9728" max="9978" width="9.140625" style="57"/>
    <col min="9979" max="9979" width="13.5703125" style="57" customWidth="1"/>
    <col min="9980" max="9980" width="12.85546875" style="57" customWidth="1"/>
    <col min="9981" max="9981" width="15" style="57" customWidth="1"/>
    <col min="9982" max="9983" width="13.42578125" style="57" customWidth="1"/>
    <col min="9984" max="10234" width="9.140625" style="57"/>
    <col min="10235" max="10235" width="13.5703125" style="57" customWidth="1"/>
    <col min="10236" max="10236" width="12.85546875" style="57" customWidth="1"/>
    <col min="10237" max="10237" width="15" style="57" customWidth="1"/>
    <col min="10238" max="10239" width="13.42578125" style="57" customWidth="1"/>
    <col min="10240" max="10490" width="9.140625" style="57"/>
    <col min="10491" max="10491" width="13.5703125" style="57" customWidth="1"/>
    <col min="10492" max="10492" width="12.85546875" style="57" customWidth="1"/>
    <col min="10493" max="10493" width="15" style="57" customWidth="1"/>
    <col min="10494" max="10495" width="13.42578125" style="57" customWidth="1"/>
    <col min="10496" max="10746" width="9.140625" style="57"/>
    <col min="10747" max="10747" width="13.5703125" style="57" customWidth="1"/>
    <col min="10748" max="10748" width="12.85546875" style="57" customWidth="1"/>
    <col min="10749" max="10749" width="15" style="57" customWidth="1"/>
    <col min="10750" max="10751" width="13.42578125" style="57" customWidth="1"/>
    <col min="10752" max="11002" width="9.140625" style="57"/>
    <col min="11003" max="11003" width="13.5703125" style="57" customWidth="1"/>
    <col min="11004" max="11004" width="12.85546875" style="57" customWidth="1"/>
    <col min="11005" max="11005" width="15" style="57" customWidth="1"/>
    <col min="11006" max="11007" width="13.42578125" style="57" customWidth="1"/>
    <col min="11008" max="11258" width="9.140625" style="57"/>
    <col min="11259" max="11259" width="13.5703125" style="57" customWidth="1"/>
    <col min="11260" max="11260" width="12.85546875" style="57" customWidth="1"/>
    <col min="11261" max="11261" width="15" style="57" customWidth="1"/>
    <col min="11262" max="11263" width="13.42578125" style="57" customWidth="1"/>
    <col min="11264" max="11514" width="9.140625" style="57"/>
    <col min="11515" max="11515" width="13.5703125" style="57" customWidth="1"/>
    <col min="11516" max="11516" width="12.85546875" style="57" customWidth="1"/>
    <col min="11517" max="11517" width="15" style="57" customWidth="1"/>
    <col min="11518" max="11519" width="13.42578125" style="57" customWidth="1"/>
    <col min="11520" max="11770" width="9.140625" style="57"/>
    <col min="11771" max="11771" width="13.5703125" style="57" customWidth="1"/>
    <col min="11772" max="11772" width="12.85546875" style="57" customWidth="1"/>
    <col min="11773" max="11773" width="15" style="57" customWidth="1"/>
    <col min="11774" max="11775" width="13.42578125" style="57" customWidth="1"/>
    <col min="11776" max="12026" width="9.140625" style="57"/>
    <col min="12027" max="12027" width="13.5703125" style="57" customWidth="1"/>
    <col min="12028" max="12028" width="12.85546875" style="57" customWidth="1"/>
    <col min="12029" max="12029" width="15" style="57" customWidth="1"/>
    <col min="12030" max="12031" width="13.42578125" style="57" customWidth="1"/>
    <col min="12032" max="12282" width="9.140625" style="57"/>
    <col min="12283" max="12283" width="13.5703125" style="57" customWidth="1"/>
    <col min="12284" max="12284" width="12.85546875" style="57" customWidth="1"/>
    <col min="12285" max="12285" width="15" style="57" customWidth="1"/>
    <col min="12286" max="12287" width="13.42578125" style="57" customWidth="1"/>
    <col min="12288" max="12538" width="9.140625" style="57"/>
    <col min="12539" max="12539" width="13.5703125" style="57" customWidth="1"/>
    <col min="12540" max="12540" width="12.85546875" style="57" customWidth="1"/>
    <col min="12541" max="12541" width="15" style="57" customWidth="1"/>
    <col min="12542" max="12543" width="13.42578125" style="57" customWidth="1"/>
    <col min="12544" max="12794" width="9.140625" style="57"/>
    <col min="12795" max="12795" width="13.5703125" style="57" customWidth="1"/>
    <col min="12796" max="12796" width="12.85546875" style="57" customWidth="1"/>
    <col min="12797" max="12797" width="15" style="57" customWidth="1"/>
    <col min="12798" max="12799" width="13.42578125" style="57" customWidth="1"/>
    <col min="12800" max="13050" width="9.140625" style="57"/>
    <col min="13051" max="13051" width="13.5703125" style="57" customWidth="1"/>
    <col min="13052" max="13052" width="12.85546875" style="57" customWidth="1"/>
    <col min="13053" max="13053" width="15" style="57" customWidth="1"/>
    <col min="13054" max="13055" width="13.42578125" style="57" customWidth="1"/>
    <col min="13056" max="13306" width="9.140625" style="57"/>
    <col min="13307" max="13307" width="13.5703125" style="57" customWidth="1"/>
    <col min="13308" max="13308" width="12.85546875" style="57" customWidth="1"/>
    <col min="13309" max="13309" width="15" style="57" customWidth="1"/>
    <col min="13310" max="13311" width="13.42578125" style="57" customWidth="1"/>
    <col min="13312" max="13562" width="9.140625" style="57"/>
    <col min="13563" max="13563" width="13.5703125" style="57" customWidth="1"/>
    <col min="13564" max="13564" width="12.85546875" style="57" customWidth="1"/>
    <col min="13565" max="13565" width="15" style="57" customWidth="1"/>
    <col min="13566" max="13567" width="13.42578125" style="57" customWidth="1"/>
    <col min="13568" max="13818" width="9.140625" style="57"/>
    <col min="13819" max="13819" width="13.5703125" style="57" customWidth="1"/>
    <col min="13820" max="13820" width="12.85546875" style="57" customWidth="1"/>
    <col min="13821" max="13821" width="15" style="57" customWidth="1"/>
    <col min="13822" max="13823" width="13.42578125" style="57" customWidth="1"/>
    <col min="13824" max="14074" width="9.140625" style="57"/>
    <col min="14075" max="14075" width="13.5703125" style="57" customWidth="1"/>
    <col min="14076" max="14076" width="12.85546875" style="57" customWidth="1"/>
    <col min="14077" max="14077" width="15" style="57" customWidth="1"/>
    <col min="14078" max="14079" width="13.42578125" style="57" customWidth="1"/>
    <col min="14080" max="14330" width="9.140625" style="57"/>
    <col min="14331" max="14331" width="13.5703125" style="57" customWidth="1"/>
    <col min="14332" max="14332" width="12.85546875" style="57" customWidth="1"/>
    <col min="14333" max="14333" width="15" style="57" customWidth="1"/>
    <col min="14334" max="14335" width="13.42578125" style="57" customWidth="1"/>
    <col min="14336" max="14586" width="9.140625" style="57"/>
    <col min="14587" max="14587" width="13.5703125" style="57" customWidth="1"/>
    <col min="14588" max="14588" width="12.85546875" style="57" customWidth="1"/>
    <col min="14589" max="14589" width="15" style="57" customWidth="1"/>
    <col min="14590" max="14591" width="13.42578125" style="57" customWidth="1"/>
    <col min="14592" max="14842" width="9.140625" style="57"/>
    <col min="14843" max="14843" width="13.5703125" style="57" customWidth="1"/>
    <col min="14844" max="14844" width="12.85546875" style="57" customWidth="1"/>
    <col min="14845" max="14845" width="15" style="57" customWidth="1"/>
    <col min="14846" max="14847" width="13.42578125" style="57" customWidth="1"/>
    <col min="14848" max="15098" width="9.140625" style="57"/>
    <col min="15099" max="15099" width="13.5703125" style="57" customWidth="1"/>
    <col min="15100" max="15100" width="12.85546875" style="57" customWidth="1"/>
    <col min="15101" max="15101" width="15" style="57" customWidth="1"/>
    <col min="15102" max="15103" width="13.42578125" style="57" customWidth="1"/>
    <col min="15104" max="15354" width="9.140625" style="57"/>
    <col min="15355" max="15355" width="13.5703125" style="57" customWidth="1"/>
    <col min="15356" max="15356" width="12.85546875" style="57" customWidth="1"/>
    <col min="15357" max="15357" width="15" style="57" customWidth="1"/>
    <col min="15358" max="15359" width="13.42578125" style="57" customWidth="1"/>
    <col min="15360" max="15610" width="9.140625" style="57"/>
    <col min="15611" max="15611" width="13.5703125" style="57" customWidth="1"/>
    <col min="15612" max="15612" width="12.85546875" style="57" customWidth="1"/>
    <col min="15613" max="15613" width="15" style="57" customWidth="1"/>
    <col min="15614" max="15615" width="13.42578125" style="57" customWidth="1"/>
    <col min="15616" max="15866" width="9.140625" style="57"/>
    <col min="15867" max="15867" width="13.5703125" style="57" customWidth="1"/>
    <col min="15868" max="15868" width="12.85546875" style="57" customWidth="1"/>
    <col min="15869" max="15869" width="15" style="57" customWidth="1"/>
    <col min="15870" max="15871" width="13.42578125" style="57" customWidth="1"/>
    <col min="15872" max="16122" width="9.140625" style="57"/>
    <col min="16123" max="16123" width="13.5703125" style="57" customWidth="1"/>
    <col min="16124" max="16124" width="12.85546875" style="57" customWidth="1"/>
    <col min="16125" max="16125" width="15" style="57" customWidth="1"/>
    <col min="16126" max="16127" width="13.42578125" style="57" customWidth="1"/>
    <col min="16128" max="16384" width="9.140625" style="57"/>
  </cols>
  <sheetData>
    <row r="1" spans="1:5" ht="16.5" x14ac:dyDescent="0.2">
      <c r="A1" s="318" t="s">
        <v>275</v>
      </c>
      <c r="B1" s="367"/>
      <c r="C1" s="367"/>
      <c r="D1" s="367"/>
      <c r="E1" s="320"/>
    </row>
    <row r="2" spans="1:5" s="58" customFormat="1" ht="16.5" x14ac:dyDescent="0.2">
      <c r="A2" s="321" t="s">
        <v>227</v>
      </c>
      <c r="B2" s="322"/>
      <c r="C2" s="322"/>
      <c r="D2" s="322"/>
      <c r="E2" s="323"/>
    </row>
    <row r="3" spans="1:5" s="58" customFormat="1" ht="13.5" thickBot="1" x14ac:dyDescent="0.25">
      <c r="A3" s="368" t="s">
        <v>276</v>
      </c>
      <c r="B3" s="369"/>
      <c r="C3" s="369"/>
      <c r="D3" s="369"/>
      <c r="E3" s="370"/>
    </row>
    <row r="4" spans="1:5" ht="12.75" customHeight="1" x14ac:dyDescent="0.2">
      <c r="A4" s="371" t="s">
        <v>357</v>
      </c>
      <c r="B4" s="328" t="s">
        <v>151</v>
      </c>
      <c r="C4" s="373" t="s">
        <v>133</v>
      </c>
      <c r="D4" s="375" t="s">
        <v>307</v>
      </c>
      <c r="E4" s="376"/>
    </row>
    <row r="5" spans="1:5" x14ac:dyDescent="0.2">
      <c r="A5" s="334"/>
      <c r="B5" s="372"/>
      <c r="C5" s="374"/>
      <c r="D5" s="223" t="s">
        <v>134</v>
      </c>
      <c r="E5" s="224" t="s">
        <v>135</v>
      </c>
    </row>
    <row r="6" spans="1:5" x14ac:dyDescent="0.2">
      <c r="A6" s="228" t="s">
        <v>278</v>
      </c>
      <c r="B6" s="229">
        <v>12</v>
      </c>
      <c r="C6" s="222">
        <v>0</v>
      </c>
      <c r="D6" s="225">
        <v>3</v>
      </c>
      <c r="E6" s="226">
        <f>ROUND((C6*D6)/B6,2)</f>
        <v>0</v>
      </c>
    </row>
    <row r="7" spans="1:5" x14ac:dyDescent="0.2">
      <c r="A7" s="228" t="s">
        <v>279</v>
      </c>
      <c r="B7" s="229">
        <v>12</v>
      </c>
      <c r="C7" s="222">
        <v>0</v>
      </c>
      <c r="D7" s="225">
        <v>1</v>
      </c>
      <c r="E7" s="226">
        <f t="shared" ref="E7:E40" si="0">ROUND((C7*D7)/B7,2)</f>
        <v>0</v>
      </c>
    </row>
    <row r="8" spans="1:5" x14ac:dyDescent="0.2">
      <c r="A8" s="228" t="s">
        <v>280</v>
      </c>
      <c r="B8" s="229">
        <v>3</v>
      </c>
      <c r="C8" s="222">
        <v>0</v>
      </c>
      <c r="D8" s="225">
        <v>2</v>
      </c>
      <c r="E8" s="226">
        <f t="shared" si="0"/>
        <v>0</v>
      </c>
    </row>
    <row r="9" spans="1:5" x14ac:dyDescent="0.2">
      <c r="A9" s="228" t="s">
        <v>228</v>
      </c>
      <c r="B9" s="229">
        <v>3</v>
      </c>
      <c r="C9" s="222">
        <v>0</v>
      </c>
      <c r="D9" s="225">
        <v>2</v>
      </c>
      <c r="E9" s="226">
        <f t="shared" si="0"/>
        <v>0</v>
      </c>
    </row>
    <row r="10" spans="1:5" x14ac:dyDescent="0.2">
      <c r="A10" s="228" t="s">
        <v>229</v>
      </c>
      <c r="B10" s="229">
        <v>3</v>
      </c>
      <c r="C10" s="222">
        <v>0</v>
      </c>
      <c r="D10" s="225">
        <v>15</v>
      </c>
      <c r="E10" s="226">
        <f t="shared" si="0"/>
        <v>0</v>
      </c>
    </row>
    <row r="11" spans="1:5" x14ac:dyDescent="0.2">
      <c r="A11" s="228" t="s">
        <v>281</v>
      </c>
      <c r="B11" s="229">
        <v>12</v>
      </c>
      <c r="C11" s="222">
        <v>0</v>
      </c>
      <c r="D11" s="225">
        <v>1</v>
      </c>
      <c r="E11" s="226">
        <f t="shared" si="0"/>
        <v>0</v>
      </c>
    </row>
    <row r="12" spans="1:5" x14ac:dyDescent="0.2">
      <c r="A12" s="228" t="s">
        <v>230</v>
      </c>
      <c r="B12" s="229">
        <v>3</v>
      </c>
      <c r="C12" s="222">
        <v>0</v>
      </c>
      <c r="D12" s="225">
        <v>1</v>
      </c>
      <c r="E12" s="226">
        <f t="shared" si="0"/>
        <v>0</v>
      </c>
    </row>
    <row r="13" spans="1:5" x14ac:dyDescent="0.2">
      <c r="A13" s="228" t="s">
        <v>282</v>
      </c>
      <c r="B13" s="229">
        <v>12</v>
      </c>
      <c r="C13" s="222">
        <v>0</v>
      </c>
      <c r="D13" s="225">
        <v>3</v>
      </c>
      <c r="E13" s="226">
        <f t="shared" si="0"/>
        <v>0</v>
      </c>
    </row>
    <row r="14" spans="1:5" x14ac:dyDescent="0.2">
      <c r="A14" s="228" t="s">
        <v>231</v>
      </c>
      <c r="B14" s="229">
        <v>3</v>
      </c>
      <c r="C14" s="222">
        <v>0</v>
      </c>
      <c r="D14" s="225">
        <v>12</v>
      </c>
      <c r="E14" s="226">
        <f t="shared" si="0"/>
        <v>0</v>
      </c>
    </row>
    <row r="15" spans="1:5" x14ac:dyDescent="0.2">
      <c r="A15" s="228" t="s">
        <v>232</v>
      </c>
      <c r="B15" s="229">
        <v>3</v>
      </c>
      <c r="C15" s="222">
        <v>0</v>
      </c>
      <c r="D15" s="225">
        <v>15</v>
      </c>
      <c r="E15" s="226">
        <f t="shared" si="0"/>
        <v>0</v>
      </c>
    </row>
    <row r="16" spans="1:5" x14ac:dyDescent="0.2">
      <c r="A16" s="228" t="s">
        <v>283</v>
      </c>
      <c r="B16" s="229">
        <v>12</v>
      </c>
      <c r="C16" s="222">
        <v>0</v>
      </c>
      <c r="D16" s="225">
        <v>2</v>
      </c>
      <c r="E16" s="226">
        <f t="shared" si="0"/>
        <v>0</v>
      </c>
    </row>
    <row r="17" spans="1:5" x14ac:dyDescent="0.2">
      <c r="A17" s="228" t="s">
        <v>284</v>
      </c>
      <c r="B17" s="229">
        <v>3</v>
      </c>
      <c r="C17" s="222">
        <v>0</v>
      </c>
      <c r="D17" s="225">
        <v>3</v>
      </c>
      <c r="E17" s="226">
        <f t="shared" si="0"/>
        <v>0</v>
      </c>
    </row>
    <row r="18" spans="1:5" x14ac:dyDescent="0.2">
      <c r="A18" s="228" t="s">
        <v>285</v>
      </c>
      <c r="B18" s="229">
        <v>3</v>
      </c>
      <c r="C18" s="222">
        <v>0</v>
      </c>
      <c r="D18" s="225">
        <v>3</v>
      </c>
      <c r="E18" s="226">
        <f t="shared" si="0"/>
        <v>0</v>
      </c>
    </row>
    <row r="19" spans="1:5" x14ac:dyDescent="0.2">
      <c r="A19" s="228" t="s">
        <v>286</v>
      </c>
      <c r="B19" s="229">
        <v>3</v>
      </c>
      <c r="C19" s="222">
        <v>0</v>
      </c>
      <c r="D19" s="225">
        <v>50</v>
      </c>
      <c r="E19" s="226">
        <f t="shared" si="0"/>
        <v>0</v>
      </c>
    </row>
    <row r="20" spans="1:5" x14ac:dyDescent="0.2">
      <c r="A20" s="228" t="s">
        <v>287</v>
      </c>
      <c r="B20" s="229">
        <v>3</v>
      </c>
      <c r="C20" s="222">
        <v>0</v>
      </c>
      <c r="D20" s="225">
        <v>18</v>
      </c>
      <c r="E20" s="226">
        <f t="shared" si="0"/>
        <v>0</v>
      </c>
    </row>
    <row r="21" spans="1:5" x14ac:dyDescent="0.2">
      <c r="A21" s="228" t="s">
        <v>288</v>
      </c>
      <c r="B21" s="229">
        <v>3</v>
      </c>
      <c r="C21" s="222">
        <v>0</v>
      </c>
      <c r="D21" s="225">
        <v>4</v>
      </c>
      <c r="E21" s="226">
        <f t="shared" si="0"/>
        <v>0</v>
      </c>
    </row>
    <row r="22" spans="1:5" x14ac:dyDescent="0.2">
      <c r="A22" s="228" t="s">
        <v>289</v>
      </c>
      <c r="B22" s="229">
        <v>3</v>
      </c>
      <c r="C22" s="222">
        <v>0</v>
      </c>
      <c r="D22" s="225">
        <v>9</v>
      </c>
      <c r="E22" s="226">
        <f t="shared" si="0"/>
        <v>0</v>
      </c>
    </row>
    <row r="23" spans="1:5" x14ac:dyDescent="0.2">
      <c r="A23" s="228" t="s">
        <v>290</v>
      </c>
      <c r="B23" s="229">
        <v>3</v>
      </c>
      <c r="C23" s="222">
        <v>0</v>
      </c>
      <c r="D23" s="225">
        <v>6</v>
      </c>
      <c r="E23" s="226">
        <f t="shared" si="0"/>
        <v>0</v>
      </c>
    </row>
    <row r="24" spans="1:5" x14ac:dyDescent="0.2">
      <c r="A24" s="228" t="s">
        <v>291</v>
      </c>
      <c r="B24" s="229">
        <v>3</v>
      </c>
      <c r="C24" s="222">
        <v>0</v>
      </c>
      <c r="D24" s="225">
        <v>60</v>
      </c>
      <c r="E24" s="226">
        <f t="shared" si="0"/>
        <v>0</v>
      </c>
    </row>
    <row r="25" spans="1:5" ht="25.5" x14ac:dyDescent="0.2">
      <c r="A25" s="230" t="s">
        <v>292</v>
      </c>
      <c r="B25" s="229">
        <v>3</v>
      </c>
      <c r="C25" s="222">
        <v>0</v>
      </c>
      <c r="D25" s="225">
        <v>240</v>
      </c>
      <c r="E25" s="226">
        <f t="shared" si="0"/>
        <v>0</v>
      </c>
    </row>
    <row r="26" spans="1:5" x14ac:dyDescent="0.2">
      <c r="A26" s="228" t="s">
        <v>293</v>
      </c>
      <c r="B26" s="229">
        <v>3</v>
      </c>
      <c r="C26" s="222">
        <v>0</v>
      </c>
      <c r="D26" s="225">
        <v>12</v>
      </c>
      <c r="E26" s="226">
        <f t="shared" si="0"/>
        <v>0</v>
      </c>
    </row>
    <row r="27" spans="1:5" x14ac:dyDescent="0.2">
      <c r="A27" s="228" t="s">
        <v>294</v>
      </c>
      <c r="B27" s="229">
        <v>3</v>
      </c>
      <c r="C27" s="222">
        <v>0</v>
      </c>
      <c r="D27" s="225">
        <v>6</v>
      </c>
      <c r="E27" s="226">
        <f t="shared" si="0"/>
        <v>0</v>
      </c>
    </row>
    <row r="28" spans="1:5" x14ac:dyDescent="0.2">
      <c r="A28" s="228" t="s">
        <v>295</v>
      </c>
      <c r="B28" s="229">
        <v>3</v>
      </c>
      <c r="C28" s="222">
        <v>0</v>
      </c>
      <c r="D28" s="225">
        <v>6</v>
      </c>
      <c r="E28" s="226">
        <f t="shared" si="0"/>
        <v>0</v>
      </c>
    </row>
    <row r="29" spans="1:5" x14ac:dyDescent="0.2">
      <c r="A29" s="228" t="s">
        <v>296</v>
      </c>
      <c r="B29" s="229">
        <v>3</v>
      </c>
      <c r="C29" s="222">
        <v>0</v>
      </c>
      <c r="D29" s="225">
        <v>6</v>
      </c>
      <c r="E29" s="226">
        <f t="shared" si="0"/>
        <v>0</v>
      </c>
    </row>
    <row r="30" spans="1:5" x14ac:dyDescent="0.2">
      <c r="A30" s="228" t="s">
        <v>297</v>
      </c>
      <c r="B30" s="229">
        <v>3</v>
      </c>
      <c r="C30" s="222">
        <v>0</v>
      </c>
      <c r="D30" s="225">
        <v>6</v>
      </c>
      <c r="E30" s="226">
        <f t="shared" si="0"/>
        <v>0</v>
      </c>
    </row>
    <row r="31" spans="1:5" x14ac:dyDescent="0.2">
      <c r="A31" s="228" t="s">
        <v>298</v>
      </c>
      <c r="B31" s="229">
        <v>3</v>
      </c>
      <c r="C31" s="222">
        <v>0</v>
      </c>
      <c r="D31" s="225">
        <v>6</v>
      </c>
      <c r="E31" s="226">
        <f t="shared" si="0"/>
        <v>0</v>
      </c>
    </row>
    <row r="32" spans="1:5" x14ac:dyDescent="0.2">
      <c r="A32" s="228" t="s">
        <v>299</v>
      </c>
      <c r="B32" s="229">
        <v>3</v>
      </c>
      <c r="C32" s="222">
        <v>0</v>
      </c>
      <c r="D32" s="225">
        <v>6</v>
      </c>
      <c r="E32" s="226">
        <f t="shared" si="0"/>
        <v>0</v>
      </c>
    </row>
    <row r="33" spans="1:6" x14ac:dyDescent="0.2">
      <c r="A33" s="228" t="s">
        <v>251</v>
      </c>
      <c r="B33" s="229">
        <v>3</v>
      </c>
      <c r="C33" s="222">
        <v>0</v>
      </c>
      <c r="D33" s="225">
        <v>6</v>
      </c>
      <c r="E33" s="226">
        <f t="shared" si="0"/>
        <v>0</v>
      </c>
    </row>
    <row r="34" spans="1:6" x14ac:dyDescent="0.2">
      <c r="A34" s="228" t="s">
        <v>300</v>
      </c>
      <c r="B34" s="229">
        <v>3</v>
      </c>
      <c r="C34" s="222">
        <v>0</v>
      </c>
      <c r="D34" s="225">
        <v>6</v>
      </c>
      <c r="E34" s="226">
        <f t="shared" si="0"/>
        <v>0</v>
      </c>
    </row>
    <row r="35" spans="1:6" x14ac:dyDescent="0.2">
      <c r="A35" s="228" t="s">
        <v>301</v>
      </c>
      <c r="B35" s="229">
        <v>3</v>
      </c>
      <c r="C35" s="222">
        <v>0</v>
      </c>
      <c r="D35" s="225">
        <v>4</v>
      </c>
      <c r="E35" s="226">
        <f t="shared" si="0"/>
        <v>0</v>
      </c>
    </row>
    <row r="36" spans="1:6" x14ac:dyDescent="0.2">
      <c r="A36" s="228" t="s">
        <v>302</v>
      </c>
      <c r="B36" s="229">
        <v>3</v>
      </c>
      <c r="C36" s="222">
        <v>0</v>
      </c>
      <c r="D36" s="225">
        <v>3</v>
      </c>
      <c r="E36" s="226">
        <f t="shared" si="0"/>
        <v>0</v>
      </c>
    </row>
    <row r="37" spans="1:6" x14ac:dyDescent="0.2">
      <c r="A37" s="228" t="s">
        <v>303</v>
      </c>
      <c r="B37" s="229">
        <v>3</v>
      </c>
      <c r="C37" s="222">
        <v>0</v>
      </c>
      <c r="D37" s="225">
        <v>400</v>
      </c>
      <c r="E37" s="226">
        <f t="shared" si="0"/>
        <v>0</v>
      </c>
    </row>
    <row r="38" spans="1:6" x14ac:dyDescent="0.2">
      <c r="A38" s="228" t="s">
        <v>304</v>
      </c>
      <c r="B38" s="229">
        <v>3</v>
      </c>
      <c r="C38" s="222">
        <v>0</v>
      </c>
      <c r="D38" s="225">
        <v>9</v>
      </c>
      <c r="E38" s="226">
        <f t="shared" si="0"/>
        <v>0</v>
      </c>
    </row>
    <row r="39" spans="1:6" x14ac:dyDescent="0.2">
      <c r="A39" s="228" t="s">
        <v>305</v>
      </c>
      <c r="B39" s="229">
        <v>3</v>
      </c>
      <c r="C39" s="222">
        <v>0</v>
      </c>
      <c r="D39" s="225">
        <v>15</v>
      </c>
      <c r="E39" s="226">
        <f t="shared" si="0"/>
        <v>0</v>
      </c>
    </row>
    <row r="40" spans="1:6" x14ac:dyDescent="0.2">
      <c r="A40" s="228" t="s">
        <v>306</v>
      </c>
      <c r="B40" s="229">
        <v>3</v>
      </c>
      <c r="C40" s="222">
        <v>0</v>
      </c>
      <c r="D40" s="225">
        <v>6</v>
      </c>
      <c r="E40" s="226">
        <f t="shared" si="0"/>
        <v>0</v>
      </c>
    </row>
    <row r="41" spans="1:6" x14ac:dyDescent="0.2">
      <c r="A41" s="365" t="s">
        <v>233</v>
      </c>
      <c r="B41" s="366"/>
      <c r="C41" s="366"/>
      <c r="D41" s="227"/>
      <c r="E41" s="221">
        <f>SUM(E6:E40)</f>
        <v>0</v>
      </c>
      <c r="F41" s="219">
        <f>E41*12</f>
        <v>0</v>
      </c>
    </row>
    <row r="42" spans="1:6" s="233" customFormat="1" ht="13.5" thickBot="1" x14ac:dyDescent="0.25">
      <c r="A42" s="362" t="s">
        <v>358</v>
      </c>
      <c r="B42" s="363"/>
      <c r="C42" s="364"/>
      <c r="D42" s="231"/>
      <c r="E42" s="232">
        <f>E41*12</f>
        <v>0</v>
      </c>
    </row>
  </sheetData>
  <mergeCells count="9">
    <mergeCell ref="A42:C42"/>
    <mergeCell ref="A41:C41"/>
    <mergeCell ref="A1:E1"/>
    <mergeCell ref="A2:E2"/>
    <mergeCell ref="A3:E3"/>
    <mergeCell ref="A4:A5"/>
    <mergeCell ref="B4:B5"/>
    <mergeCell ref="C4:C5"/>
    <mergeCell ref="D4:E4"/>
  </mergeCells>
  <pageMargins left="0.78740157480314965" right="0.78740157480314965" top="0.78740157480314965" bottom="0.78740157480314965" header="0.31496062992125984" footer="0.31496062992125984"/>
  <pageSetup paperSize="9" scale="90" fitToHeight="0" orientation="portrait" r:id="rId1"/>
  <headerFooter>
    <oddHeader>&amp;RPlanilha MODELO</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theme="4" tint="0.59999389629810485"/>
  </sheetPr>
  <dimension ref="A1:H149"/>
  <sheetViews>
    <sheetView view="pageBreakPreview" zoomScaleNormal="100" zoomScaleSheetLayoutView="100" workbookViewId="0">
      <selection sqref="A1:G1"/>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382" t="s">
        <v>15</v>
      </c>
      <c r="B1" s="382"/>
      <c r="C1" s="382"/>
      <c r="D1" s="382"/>
      <c r="E1" s="382"/>
      <c r="F1" s="382"/>
      <c r="G1" s="382"/>
    </row>
    <row r="2" spans="1:8" ht="18.75" customHeight="1" x14ac:dyDescent="0.2">
      <c r="A2" s="380" t="s">
        <v>275</v>
      </c>
      <c r="B2" s="381"/>
      <c r="C2" s="381"/>
      <c r="D2" s="2"/>
      <c r="E2" s="2"/>
      <c r="F2" s="383"/>
      <c r="G2" s="384"/>
    </row>
    <row r="3" spans="1:8" ht="18" customHeight="1" x14ac:dyDescent="0.2">
      <c r="A3" s="385" t="s">
        <v>276</v>
      </c>
      <c r="B3" s="386"/>
      <c r="C3" s="386"/>
      <c r="D3" s="386"/>
      <c r="E3" s="386"/>
      <c r="F3" s="386"/>
      <c r="G3" s="387"/>
    </row>
    <row r="4" spans="1:8" ht="18" customHeight="1" thickBot="1" x14ac:dyDescent="0.25">
      <c r="A4" s="388"/>
      <c r="B4" s="389"/>
      <c r="C4" s="389"/>
      <c r="D4" s="389"/>
      <c r="E4" s="389"/>
      <c r="F4" s="389"/>
      <c r="G4" s="390"/>
    </row>
    <row r="5" spans="1:8" ht="14.1" customHeight="1" x14ac:dyDescent="0.2">
      <c r="A5" s="391" t="s">
        <v>6</v>
      </c>
      <c r="B5" s="392"/>
      <c r="C5" s="392"/>
      <c r="D5" s="392"/>
      <c r="E5" s="392"/>
      <c r="F5" s="393"/>
      <c r="G5" s="394"/>
    </row>
    <row r="6" spans="1:8" x14ac:dyDescent="0.2">
      <c r="A6" s="395" t="s">
        <v>17</v>
      </c>
      <c r="B6" s="396"/>
      <c r="C6" s="396"/>
      <c r="D6" s="396"/>
      <c r="E6" s="397"/>
      <c r="F6" s="398"/>
      <c r="G6" s="399"/>
    </row>
    <row r="7" spans="1:8" ht="14.1" customHeight="1" x14ac:dyDescent="0.2">
      <c r="A7" s="395" t="s">
        <v>12</v>
      </c>
      <c r="B7" s="396"/>
      <c r="C7" s="396"/>
      <c r="D7" s="396"/>
      <c r="E7" s="397"/>
      <c r="F7" s="411" t="s">
        <v>274</v>
      </c>
      <c r="G7" s="399"/>
    </row>
    <row r="8" spans="1:8" ht="19.5" customHeight="1" x14ac:dyDescent="0.2">
      <c r="A8" s="412" t="s">
        <v>149</v>
      </c>
      <c r="B8" s="413"/>
      <c r="C8" s="413"/>
      <c r="D8" s="413"/>
      <c r="E8" s="413"/>
      <c r="F8" s="413"/>
      <c r="G8" s="414"/>
    </row>
    <row r="9" spans="1:8" ht="19.5" customHeight="1" x14ac:dyDescent="0.2">
      <c r="A9" s="415"/>
      <c r="B9" s="416"/>
      <c r="C9" s="416"/>
      <c r="D9" s="416"/>
      <c r="E9" s="416"/>
      <c r="F9" s="416"/>
      <c r="G9" s="417"/>
    </row>
    <row r="10" spans="1:8" ht="14.1" customHeight="1" x14ac:dyDescent="0.2">
      <c r="A10" s="408" t="s">
        <v>18</v>
      </c>
      <c r="B10" s="409"/>
      <c r="C10" s="409"/>
      <c r="D10" s="409"/>
      <c r="E10" s="410"/>
      <c r="F10" s="406">
        <v>2025</v>
      </c>
      <c r="G10" s="407"/>
    </row>
    <row r="11" spans="1:8" ht="14.1" customHeight="1" x14ac:dyDescent="0.2">
      <c r="A11" s="408" t="s">
        <v>19</v>
      </c>
      <c r="B11" s="409"/>
      <c r="C11" s="409"/>
      <c r="D11" s="409"/>
      <c r="E11" s="410"/>
      <c r="F11" s="406" t="s">
        <v>150</v>
      </c>
      <c r="G11" s="407"/>
    </row>
    <row r="12" spans="1:8" ht="14.1" customHeight="1" x14ac:dyDescent="0.2">
      <c r="A12" s="408" t="s">
        <v>20</v>
      </c>
      <c r="B12" s="409"/>
      <c r="C12" s="409"/>
      <c r="D12" s="409"/>
      <c r="E12" s="410"/>
      <c r="F12" s="406" t="s">
        <v>21</v>
      </c>
      <c r="G12" s="407"/>
    </row>
    <row r="13" spans="1:8" ht="14.1" customHeight="1" x14ac:dyDescent="0.2">
      <c r="A13" s="408" t="s">
        <v>11</v>
      </c>
      <c r="B13" s="409"/>
      <c r="C13" s="409"/>
      <c r="D13" s="409"/>
      <c r="E13" s="410"/>
      <c r="F13" s="406" t="s">
        <v>10</v>
      </c>
      <c r="G13" s="407"/>
    </row>
    <row r="14" spans="1:8" ht="14.1" customHeight="1" x14ac:dyDescent="0.2">
      <c r="A14" s="424" t="s">
        <v>7</v>
      </c>
      <c r="B14" s="425"/>
      <c r="C14" s="425"/>
      <c r="D14" s="425"/>
      <c r="E14" s="425"/>
      <c r="F14" s="426"/>
      <c r="G14" s="427"/>
    </row>
    <row r="15" spans="1:8" ht="14.1" customHeight="1" x14ac:dyDescent="0.2">
      <c r="A15" s="408" t="s">
        <v>8</v>
      </c>
      <c r="B15" s="409"/>
      <c r="C15" s="409"/>
      <c r="D15" s="409"/>
      <c r="E15" s="410"/>
      <c r="F15" s="428">
        <v>0</v>
      </c>
      <c r="G15" s="429"/>
    </row>
    <row r="16" spans="1:8" ht="14.1" customHeight="1" x14ac:dyDescent="0.2">
      <c r="A16" s="408" t="s">
        <v>0</v>
      </c>
      <c r="B16" s="409"/>
      <c r="C16" s="409"/>
      <c r="D16" s="409"/>
      <c r="E16" s="410"/>
      <c r="F16" s="418" t="s">
        <v>181</v>
      </c>
      <c r="G16" s="419"/>
      <c r="H16" s="3"/>
    </row>
    <row r="17" spans="1:8" ht="14.1" customHeight="1" x14ac:dyDescent="0.2">
      <c r="A17" s="408" t="s">
        <v>22</v>
      </c>
      <c r="B17" s="409"/>
      <c r="C17" s="409"/>
      <c r="D17" s="409"/>
      <c r="E17" s="410"/>
      <c r="F17" s="418" t="s">
        <v>152</v>
      </c>
      <c r="G17" s="419"/>
      <c r="H17" s="3"/>
    </row>
    <row r="18" spans="1:8" ht="14.1" customHeight="1" x14ac:dyDescent="0.2">
      <c r="A18" s="408" t="s">
        <v>1</v>
      </c>
      <c r="B18" s="409"/>
      <c r="C18" s="409"/>
      <c r="D18" s="409"/>
      <c r="E18" s="410"/>
      <c r="F18" s="420">
        <v>0</v>
      </c>
      <c r="G18" s="421"/>
    </row>
    <row r="19" spans="1:8" ht="14.1" customHeight="1" x14ac:dyDescent="0.2">
      <c r="A19" s="395" t="s">
        <v>9</v>
      </c>
      <c r="B19" s="396"/>
      <c r="C19" s="396"/>
      <c r="D19" s="396"/>
      <c r="E19" s="397"/>
      <c r="F19" s="422">
        <v>45658</v>
      </c>
      <c r="G19" s="423"/>
    </row>
    <row r="20" spans="1:8" ht="14.1" customHeight="1" x14ac:dyDescent="0.2">
      <c r="A20" s="408" t="s">
        <v>23</v>
      </c>
      <c r="B20" s="409"/>
      <c r="C20" s="409"/>
      <c r="D20" s="409"/>
      <c r="E20" s="410"/>
      <c r="F20" s="434" t="s">
        <v>142</v>
      </c>
      <c r="G20" s="435"/>
    </row>
    <row r="21" spans="1:8" ht="14.1" customHeight="1" x14ac:dyDescent="0.2">
      <c r="A21" s="395" t="s">
        <v>24</v>
      </c>
      <c r="B21" s="396"/>
      <c r="C21" s="396"/>
      <c r="D21" s="396"/>
      <c r="E21" s="397"/>
      <c r="F21" s="436">
        <v>1</v>
      </c>
      <c r="G21" s="437"/>
    </row>
    <row r="22" spans="1:8" ht="14.1" customHeight="1" x14ac:dyDescent="0.2">
      <c r="A22" s="395" t="s">
        <v>25</v>
      </c>
      <c r="B22" s="396"/>
      <c r="C22" s="396"/>
      <c r="D22" s="396"/>
      <c r="E22" s="397"/>
      <c r="F22" s="436">
        <v>1</v>
      </c>
      <c r="G22" s="437"/>
    </row>
    <row r="23" spans="1:8" ht="12.75" customHeight="1" x14ac:dyDescent="0.2">
      <c r="A23" s="395" t="s">
        <v>26</v>
      </c>
      <c r="B23" s="396"/>
      <c r="C23" s="396"/>
      <c r="D23" s="396"/>
      <c r="E23" s="397"/>
      <c r="F23" s="430" t="s">
        <v>222</v>
      </c>
      <c r="G23" s="431"/>
    </row>
    <row r="24" spans="1:8" ht="20.25" customHeight="1" x14ac:dyDescent="0.2">
      <c r="A24" s="432" t="s">
        <v>273</v>
      </c>
      <c r="B24" s="398"/>
      <c r="C24" s="398"/>
      <c r="D24" s="398"/>
      <c r="E24" s="398"/>
      <c r="F24" s="398"/>
      <c r="G24" s="399"/>
    </row>
    <row r="25" spans="1:8" x14ac:dyDescent="0.2">
      <c r="A25" s="424" t="s">
        <v>2</v>
      </c>
      <c r="B25" s="425"/>
      <c r="C25" s="425"/>
      <c r="D25" s="425"/>
      <c r="E25" s="425"/>
      <c r="F25" s="426"/>
      <c r="G25" s="427"/>
    </row>
    <row r="26" spans="1:8" x14ac:dyDescent="0.2">
      <c r="A26" s="104">
        <v>1</v>
      </c>
      <c r="B26" s="433" t="s">
        <v>27</v>
      </c>
      <c r="C26" s="433"/>
      <c r="D26" s="433"/>
      <c r="E26" s="433"/>
      <c r="F26" s="91" t="s">
        <v>28</v>
      </c>
      <c r="G26" s="105" t="s">
        <v>3</v>
      </c>
    </row>
    <row r="27" spans="1:8" s="41" customFormat="1" x14ac:dyDescent="0.2">
      <c r="A27" s="106" t="s">
        <v>29</v>
      </c>
      <c r="B27" s="448" t="s">
        <v>157</v>
      </c>
      <c r="C27" s="448"/>
      <c r="D27" s="448"/>
      <c r="E27" s="448"/>
      <c r="F27" s="107">
        <v>1</v>
      </c>
      <c r="G27" s="108">
        <f>F18*F27</f>
        <v>0</v>
      </c>
      <c r="H27" s="65"/>
    </row>
    <row r="28" spans="1:8" s="41" customFormat="1" x14ac:dyDescent="0.2">
      <c r="A28" s="106" t="s">
        <v>30</v>
      </c>
      <c r="B28" s="438" t="s">
        <v>118</v>
      </c>
      <c r="C28" s="438"/>
      <c r="D28" s="438"/>
      <c r="E28" s="438"/>
      <c r="F28" s="109"/>
      <c r="G28" s="108">
        <f>ROUND(F18*F28,2)</f>
        <v>0</v>
      </c>
      <c r="H28" s="65"/>
    </row>
    <row r="29" spans="1:8" s="41" customFormat="1" x14ac:dyDescent="0.2">
      <c r="A29" s="106" t="s">
        <v>31</v>
      </c>
      <c r="B29" s="438" t="s">
        <v>16</v>
      </c>
      <c r="C29" s="438"/>
      <c r="D29" s="438"/>
      <c r="E29" s="438"/>
      <c r="F29" s="109">
        <f>40%*0</f>
        <v>0</v>
      </c>
      <c r="G29" s="108">
        <f>ROUND(F15*F29,2)</f>
        <v>0</v>
      </c>
      <c r="H29" s="65"/>
    </row>
    <row r="30" spans="1:8" s="41" customFormat="1" x14ac:dyDescent="0.2">
      <c r="A30" s="106" t="s">
        <v>32</v>
      </c>
      <c r="B30" s="438" t="s">
        <v>158</v>
      </c>
      <c r="C30" s="438"/>
      <c r="D30" s="438"/>
      <c r="E30" s="438"/>
      <c r="F30" s="109"/>
      <c r="G30" s="108">
        <f>ROUND(F18*F30,2)</f>
        <v>0</v>
      </c>
      <c r="H30" s="65"/>
    </row>
    <row r="31" spans="1:8" s="41" customFormat="1" x14ac:dyDescent="0.2">
      <c r="A31" s="106" t="s">
        <v>33</v>
      </c>
      <c r="B31" s="438" t="s">
        <v>34</v>
      </c>
      <c r="C31" s="438"/>
      <c r="D31" s="438"/>
      <c r="E31" s="438"/>
      <c r="F31" s="107">
        <f>ROUND((ROUND((0*15.22),2)/52.5)*60,2)</f>
        <v>0</v>
      </c>
      <c r="G31" s="108">
        <f>ROUND((F18/192*0.2)*F31,2)</f>
        <v>0</v>
      </c>
      <c r="H31" s="65"/>
    </row>
    <row r="32" spans="1:8" s="41" customFormat="1" x14ac:dyDescent="0.2">
      <c r="A32" s="106" t="s">
        <v>35</v>
      </c>
      <c r="B32" s="438" t="s">
        <v>159</v>
      </c>
      <c r="C32" s="438"/>
      <c r="D32" s="438"/>
      <c r="E32" s="438"/>
      <c r="F32" s="107">
        <f>ROUND(SUM(F31)/25*5,2)</f>
        <v>0</v>
      </c>
      <c r="G32" s="108">
        <f>ROUND((F18/192*0.2)*F32,2)</f>
        <v>0</v>
      </c>
      <c r="H32" s="65"/>
    </row>
    <row r="33" spans="1:8" s="41" customFormat="1" x14ac:dyDescent="0.2">
      <c r="A33" s="106" t="s">
        <v>49</v>
      </c>
      <c r="B33" s="438" t="s">
        <v>160</v>
      </c>
      <c r="C33" s="438"/>
      <c r="D33" s="438"/>
      <c r="E33" s="438"/>
      <c r="F33" s="109"/>
      <c r="G33" s="108">
        <v>0</v>
      </c>
    </row>
    <row r="34" spans="1:8" x14ac:dyDescent="0.2">
      <c r="A34" s="439" t="s">
        <v>36</v>
      </c>
      <c r="B34" s="440"/>
      <c r="C34" s="440"/>
      <c r="D34" s="440"/>
      <c r="E34" s="440"/>
      <c r="F34" s="441"/>
      <c r="G34" s="110">
        <f>SUM(G27:G33)</f>
        <v>0</v>
      </c>
    </row>
    <row r="35" spans="1:8" x14ac:dyDescent="0.2">
      <c r="A35" s="424" t="s">
        <v>37</v>
      </c>
      <c r="B35" s="425"/>
      <c r="C35" s="425"/>
      <c r="D35" s="425"/>
      <c r="E35" s="425"/>
      <c r="F35" s="426"/>
      <c r="G35" s="427"/>
    </row>
    <row r="36" spans="1:8" x14ac:dyDescent="0.2">
      <c r="A36" s="442" t="s">
        <v>38</v>
      </c>
      <c r="B36" s="443"/>
      <c r="C36" s="443"/>
      <c r="D36" s="443"/>
      <c r="E36" s="443"/>
      <c r="F36" s="443"/>
      <c r="G36" s="444"/>
      <c r="H36" s="4"/>
    </row>
    <row r="37" spans="1:8" s="7" customFormat="1" x14ac:dyDescent="0.2">
      <c r="A37" s="43" t="s">
        <v>29</v>
      </c>
      <c r="B37" s="445" t="s">
        <v>39</v>
      </c>
      <c r="C37" s="446"/>
      <c r="D37" s="446"/>
      <c r="E37" s="447"/>
      <c r="F37" s="111">
        <f>ROUND((1/12),6)</f>
        <v>8.3299999999999999E-2</v>
      </c>
      <c r="G37" s="112">
        <f>ROUND(G$34*F37,2)</f>
        <v>0</v>
      </c>
      <c r="H37" s="63"/>
    </row>
    <row r="38" spans="1:8" x14ac:dyDescent="0.2">
      <c r="A38" s="113" t="s">
        <v>30</v>
      </c>
      <c r="B38" s="403" t="s">
        <v>161</v>
      </c>
      <c r="C38" s="404"/>
      <c r="D38" s="404"/>
      <c r="E38" s="405"/>
      <c r="F38" s="114">
        <f>ROUND((1/11)+(1/11)/3, 3)</f>
        <v>0.121</v>
      </c>
      <c r="G38" s="8">
        <f>ROUND(G$34*F38,2)</f>
        <v>0</v>
      </c>
      <c r="H38" s="4"/>
    </row>
    <row r="39" spans="1:8" x14ac:dyDescent="0.2">
      <c r="A39" s="115"/>
      <c r="B39" s="449" t="s">
        <v>40</v>
      </c>
      <c r="C39" s="449"/>
      <c r="D39" s="449"/>
      <c r="E39" s="449"/>
      <c r="F39" s="44">
        <f>SUM(F37:F38)</f>
        <v>0.20430000000000001</v>
      </c>
      <c r="G39" s="112"/>
      <c r="H39" s="4"/>
    </row>
    <row r="40" spans="1:8" x14ac:dyDescent="0.2">
      <c r="A40" s="116" t="s">
        <v>31</v>
      </c>
      <c r="B40" s="45" t="s">
        <v>41</v>
      </c>
      <c r="C40" s="46"/>
      <c r="D40" s="46"/>
      <c r="E40" s="46"/>
      <c r="F40" s="47">
        <f>ROUND((F51*F39),4)</f>
        <v>0</v>
      </c>
      <c r="G40" s="9">
        <f>ROUND(G$34*F40,2)</f>
        <v>0</v>
      </c>
      <c r="H40" s="4"/>
    </row>
    <row r="41" spans="1:8" x14ac:dyDescent="0.2">
      <c r="A41" s="377" t="s">
        <v>42</v>
      </c>
      <c r="B41" s="378"/>
      <c r="C41" s="378"/>
      <c r="D41" s="378"/>
      <c r="E41" s="379"/>
      <c r="F41" s="48">
        <f>ROUND(SUM(F39:F40),4)</f>
        <v>0.20430000000000001</v>
      </c>
      <c r="G41" s="117">
        <f>SUM(G37:G40)</f>
        <v>0</v>
      </c>
      <c r="H41" s="4">
        <f>ROUND(G34*F41,2)</f>
        <v>0</v>
      </c>
    </row>
    <row r="42" spans="1:8" x14ac:dyDescent="0.2">
      <c r="A42" s="442" t="s">
        <v>119</v>
      </c>
      <c r="B42" s="443"/>
      <c r="C42" s="443"/>
      <c r="D42" s="443"/>
      <c r="E42" s="443"/>
      <c r="F42" s="443"/>
      <c r="G42" s="444"/>
      <c r="H42" s="4">
        <f>SUM(G41,G34)</f>
        <v>0</v>
      </c>
    </row>
    <row r="43" spans="1:8" x14ac:dyDescent="0.2">
      <c r="A43" s="49" t="s">
        <v>29</v>
      </c>
      <c r="B43" s="445" t="s">
        <v>43</v>
      </c>
      <c r="C43" s="446"/>
      <c r="D43" s="446"/>
      <c r="E43" s="447"/>
      <c r="F43" s="50">
        <v>0</v>
      </c>
      <c r="G43" s="23">
        <f>ROUND((G$34)*F43,2)</f>
        <v>0</v>
      </c>
      <c r="H43" s="4"/>
    </row>
    <row r="44" spans="1:8" x14ac:dyDescent="0.2">
      <c r="A44" s="43" t="s">
        <v>30</v>
      </c>
      <c r="B44" s="400" t="s">
        <v>44</v>
      </c>
      <c r="C44" s="401"/>
      <c r="D44" s="401"/>
      <c r="E44" s="402"/>
      <c r="F44" s="111">
        <v>0</v>
      </c>
      <c r="G44" s="118">
        <f>ROUND((G$34)*F44,2)</f>
        <v>0</v>
      </c>
      <c r="H44" s="4"/>
    </row>
    <row r="45" spans="1:8" x14ac:dyDescent="0.2">
      <c r="A45" s="43" t="s">
        <v>31</v>
      </c>
      <c r="B45" s="400" t="s">
        <v>45</v>
      </c>
      <c r="C45" s="401"/>
      <c r="D45" s="401"/>
      <c r="E45" s="402"/>
      <c r="F45" s="119">
        <v>0</v>
      </c>
      <c r="G45" s="118">
        <f t="shared" ref="G45:G50" si="0">ROUND((G$34)*F45,2)</f>
        <v>0</v>
      </c>
      <c r="H45" s="4"/>
    </row>
    <row r="46" spans="1:8" x14ac:dyDescent="0.2">
      <c r="A46" s="43" t="s">
        <v>32</v>
      </c>
      <c r="B46" s="400" t="s">
        <v>46</v>
      </c>
      <c r="C46" s="401"/>
      <c r="D46" s="401"/>
      <c r="E46" s="402"/>
      <c r="F46" s="111">
        <v>0</v>
      </c>
      <c r="G46" s="118">
        <f t="shared" si="0"/>
        <v>0</v>
      </c>
      <c r="H46" s="4"/>
    </row>
    <row r="47" spans="1:8" x14ac:dyDescent="0.2">
      <c r="A47" s="43" t="s">
        <v>33</v>
      </c>
      <c r="B47" s="400" t="s">
        <v>47</v>
      </c>
      <c r="C47" s="401"/>
      <c r="D47" s="401"/>
      <c r="E47" s="402"/>
      <c r="F47" s="111">
        <v>0</v>
      </c>
      <c r="G47" s="118">
        <f t="shared" si="0"/>
        <v>0</v>
      </c>
      <c r="H47" s="4"/>
    </row>
    <row r="48" spans="1:8" x14ac:dyDescent="0.2">
      <c r="A48" s="43" t="s">
        <v>35</v>
      </c>
      <c r="B48" s="400" t="s">
        <v>48</v>
      </c>
      <c r="C48" s="401"/>
      <c r="D48" s="401"/>
      <c r="E48" s="402"/>
      <c r="F48" s="111">
        <v>0</v>
      </c>
      <c r="G48" s="118">
        <f t="shared" si="0"/>
        <v>0</v>
      </c>
      <c r="H48" s="4"/>
    </row>
    <row r="49" spans="1:8" x14ac:dyDescent="0.2">
      <c r="A49" s="43" t="s">
        <v>49</v>
      </c>
      <c r="B49" s="400" t="s">
        <v>50</v>
      </c>
      <c r="C49" s="401"/>
      <c r="D49" s="401"/>
      <c r="E49" s="402"/>
      <c r="F49" s="111">
        <v>0</v>
      </c>
      <c r="G49" s="118">
        <f t="shared" si="0"/>
        <v>0</v>
      </c>
      <c r="H49" s="4"/>
    </row>
    <row r="50" spans="1:8" x14ac:dyDescent="0.2">
      <c r="A50" s="113" t="s">
        <v>51</v>
      </c>
      <c r="B50" s="403" t="s">
        <v>52</v>
      </c>
      <c r="C50" s="404"/>
      <c r="D50" s="404"/>
      <c r="E50" s="405"/>
      <c r="F50" s="114">
        <v>0</v>
      </c>
      <c r="G50" s="118">
        <f t="shared" si="0"/>
        <v>0</v>
      </c>
      <c r="H50" s="4"/>
    </row>
    <row r="51" spans="1:8" x14ac:dyDescent="0.2">
      <c r="A51" s="377" t="s">
        <v>53</v>
      </c>
      <c r="B51" s="378"/>
      <c r="C51" s="378"/>
      <c r="D51" s="378"/>
      <c r="E51" s="379"/>
      <c r="F51" s="48">
        <f>SUM(F43:F50)</f>
        <v>0</v>
      </c>
      <c r="G51" s="117">
        <f>SUM(G43:G50)</f>
        <v>0</v>
      </c>
      <c r="H51" s="4">
        <f>ROUND(G34*F51,2)</f>
        <v>0</v>
      </c>
    </row>
    <row r="52" spans="1:8" x14ac:dyDescent="0.2">
      <c r="A52" s="442" t="s">
        <v>54</v>
      </c>
      <c r="B52" s="443"/>
      <c r="C52" s="443"/>
      <c r="D52" s="443"/>
      <c r="E52" s="443"/>
      <c r="F52" s="443"/>
      <c r="G52" s="444"/>
      <c r="H52" s="4"/>
    </row>
    <row r="53" spans="1:8" s="41" customFormat="1" x14ac:dyDescent="0.2">
      <c r="A53" s="49" t="s">
        <v>29</v>
      </c>
      <c r="B53" s="454" t="s">
        <v>55</v>
      </c>
      <c r="C53" s="455"/>
      <c r="D53" s="455"/>
      <c r="E53" s="120">
        <f>0</f>
        <v>0</v>
      </c>
      <c r="F53" s="64">
        <v>44</v>
      </c>
      <c r="G53" s="15">
        <f>IF(ROUND((E53*F53)-(G27*0.06),2)&lt;0,0,ROUND((E53*F53)-(G27*0.06),2))</f>
        <v>0</v>
      </c>
      <c r="H53" s="42"/>
    </row>
    <row r="54" spans="1:8" s="41" customFormat="1" x14ac:dyDescent="0.2">
      <c r="A54" s="43" t="s">
        <v>56</v>
      </c>
      <c r="B54" s="450" t="s">
        <v>57</v>
      </c>
      <c r="C54" s="451"/>
      <c r="D54" s="451"/>
      <c r="E54" s="120">
        <f>0</f>
        <v>0</v>
      </c>
      <c r="F54" s="121">
        <v>22</v>
      </c>
      <c r="G54" s="108">
        <f>ROUND((E54*F54),2)</f>
        <v>0</v>
      </c>
      <c r="H54" s="42"/>
    </row>
    <row r="55" spans="1:8" s="41" customFormat="1" x14ac:dyDescent="0.2">
      <c r="A55" s="43" t="s">
        <v>58</v>
      </c>
      <c r="B55" s="450" t="s">
        <v>59</v>
      </c>
      <c r="C55" s="451"/>
      <c r="D55" s="451"/>
      <c r="E55" s="120">
        <f>0</f>
        <v>0</v>
      </c>
      <c r="F55" s="121">
        <v>1</v>
      </c>
      <c r="G55" s="108">
        <f>ROUND((E55*F55),2)</f>
        <v>0</v>
      </c>
      <c r="H55" s="42"/>
    </row>
    <row r="56" spans="1:8" s="41" customFormat="1" x14ac:dyDescent="0.2">
      <c r="A56" s="43" t="s">
        <v>31</v>
      </c>
      <c r="B56" s="450" t="s">
        <v>153</v>
      </c>
      <c r="C56" s="451"/>
      <c r="D56" s="451"/>
      <c r="E56" s="120">
        <f>0</f>
        <v>0</v>
      </c>
      <c r="F56" s="121">
        <v>1</v>
      </c>
      <c r="G56" s="108">
        <f>ROUND((E56*F56),2)</f>
        <v>0</v>
      </c>
      <c r="H56" s="42"/>
    </row>
    <row r="57" spans="1:8" s="41" customFormat="1" x14ac:dyDescent="0.2">
      <c r="A57" s="43" t="s">
        <v>32</v>
      </c>
      <c r="B57" s="450" t="s">
        <v>185</v>
      </c>
      <c r="C57" s="451"/>
      <c r="D57" s="451"/>
      <c r="E57" s="120">
        <f>ROUND((F18*30%)*5%,2)</f>
        <v>0</v>
      </c>
      <c r="F57" s="121">
        <v>1</v>
      </c>
      <c r="G57" s="108">
        <f t="shared" ref="G57:G61" si="1">ROUND((E57*F57),2)</f>
        <v>0</v>
      </c>
      <c r="H57" s="42"/>
    </row>
    <row r="58" spans="1:8" s="41" customFormat="1" x14ac:dyDescent="0.2">
      <c r="A58" s="43" t="s">
        <v>33</v>
      </c>
      <c r="B58" s="450" t="s">
        <v>154</v>
      </c>
      <c r="C58" s="451"/>
      <c r="D58" s="451"/>
      <c r="E58" s="120">
        <f>0</f>
        <v>0</v>
      </c>
      <c r="F58" s="121">
        <v>1</v>
      </c>
      <c r="G58" s="108">
        <f>ROUND((E58*F58)/12,2)</f>
        <v>0</v>
      </c>
      <c r="H58" s="42"/>
    </row>
    <row r="59" spans="1:8" s="41" customFormat="1" x14ac:dyDescent="0.2">
      <c r="A59" s="43" t="s">
        <v>35</v>
      </c>
      <c r="B59" s="458" t="s">
        <v>186</v>
      </c>
      <c r="C59" s="459"/>
      <c r="D59" s="459"/>
      <c r="E59" s="120">
        <f>0</f>
        <v>0</v>
      </c>
      <c r="F59" s="122">
        <v>1</v>
      </c>
      <c r="G59" s="123">
        <f t="shared" ref="G59" si="2">ROUND((E59*F59),2)</f>
        <v>0</v>
      </c>
      <c r="H59" s="42"/>
    </row>
    <row r="60" spans="1:8" s="41" customFormat="1" x14ac:dyDescent="0.2">
      <c r="A60" s="43" t="s">
        <v>49</v>
      </c>
      <c r="B60" s="450" t="s">
        <v>272</v>
      </c>
      <c r="C60" s="451"/>
      <c r="D60" s="451"/>
      <c r="E60" s="120">
        <f>0</f>
        <v>0</v>
      </c>
      <c r="F60" s="121">
        <v>1</v>
      </c>
      <c r="G60" s="108">
        <f>ROUND((E60*F60),2)</f>
        <v>0</v>
      </c>
      <c r="H60" s="42"/>
    </row>
    <row r="61" spans="1:8" s="41" customFormat="1" x14ac:dyDescent="0.2">
      <c r="A61" s="106" t="s">
        <v>51</v>
      </c>
      <c r="B61" s="450" t="s">
        <v>156</v>
      </c>
      <c r="C61" s="451"/>
      <c r="D61" s="451"/>
      <c r="E61" s="120">
        <v>0</v>
      </c>
      <c r="F61" s="121">
        <v>1</v>
      </c>
      <c r="G61" s="124">
        <f t="shared" si="1"/>
        <v>0</v>
      </c>
      <c r="H61" s="42"/>
    </row>
    <row r="62" spans="1:8" s="41" customFormat="1" x14ac:dyDescent="0.2">
      <c r="A62" s="43" t="s">
        <v>155</v>
      </c>
      <c r="B62" s="456" t="s">
        <v>156</v>
      </c>
      <c r="C62" s="457"/>
      <c r="D62" s="457"/>
      <c r="E62" s="125">
        <v>0</v>
      </c>
      <c r="F62" s="121">
        <v>1</v>
      </c>
      <c r="G62" s="108">
        <v>0</v>
      </c>
      <c r="H62" s="42"/>
    </row>
    <row r="63" spans="1:8" x14ac:dyDescent="0.2">
      <c r="A63" s="452" t="s">
        <v>61</v>
      </c>
      <c r="B63" s="453"/>
      <c r="C63" s="453"/>
      <c r="D63" s="453"/>
      <c r="E63" s="453"/>
      <c r="F63" s="440"/>
      <c r="G63" s="110">
        <f>SUM(G53:G62)</f>
        <v>0</v>
      </c>
      <c r="H63" s="4"/>
    </row>
    <row r="64" spans="1:8" x14ac:dyDescent="0.2">
      <c r="A64" s="424" t="s">
        <v>62</v>
      </c>
      <c r="B64" s="425"/>
      <c r="C64" s="425"/>
      <c r="D64" s="425"/>
      <c r="E64" s="425"/>
      <c r="F64" s="426"/>
      <c r="G64" s="427"/>
      <c r="H64" s="4"/>
    </row>
    <row r="65" spans="1:8" x14ac:dyDescent="0.2">
      <c r="A65" s="16" t="s">
        <v>63</v>
      </c>
      <c r="B65" s="464" t="s">
        <v>64</v>
      </c>
      <c r="C65" s="465"/>
      <c r="D65" s="465"/>
      <c r="E65" s="465"/>
      <c r="F65" s="17">
        <f>F41</f>
        <v>0.20430000000000001</v>
      </c>
      <c r="G65" s="18">
        <f>G41</f>
        <v>0</v>
      </c>
      <c r="H65" s="4"/>
    </row>
    <row r="66" spans="1:8" x14ac:dyDescent="0.2">
      <c r="A66" s="126" t="s">
        <v>65</v>
      </c>
      <c r="B66" s="466" t="s">
        <v>129</v>
      </c>
      <c r="C66" s="467"/>
      <c r="D66" s="467"/>
      <c r="E66" s="467"/>
      <c r="F66" s="19">
        <f>F51</f>
        <v>0</v>
      </c>
      <c r="G66" s="127">
        <f>G51</f>
        <v>0</v>
      </c>
      <c r="H66" s="4"/>
    </row>
    <row r="67" spans="1:8" x14ac:dyDescent="0.2">
      <c r="A67" s="126" t="s">
        <v>66</v>
      </c>
      <c r="B67" s="466" t="s">
        <v>67</v>
      </c>
      <c r="C67" s="467"/>
      <c r="D67" s="467"/>
      <c r="E67" s="467"/>
      <c r="F67" s="468"/>
      <c r="G67" s="127">
        <f>G63</f>
        <v>0</v>
      </c>
      <c r="H67" s="4"/>
    </row>
    <row r="68" spans="1:8" x14ac:dyDescent="0.2">
      <c r="A68" s="452" t="s">
        <v>68</v>
      </c>
      <c r="B68" s="453"/>
      <c r="C68" s="453"/>
      <c r="D68" s="453"/>
      <c r="E68" s="453"/>
      <c r="F68" s="440"/>
      <c r="G68" s="110">
        <f>SUM(G65:G67)</f>
        <v>0</v>
      </c>
      <c r="H68" s="4"/>
    </row>
    <row r="69" spans="1:8" x14ac:dyDescent="0.2">
      <c r="A69" s="424" t="s">
        <v>69</v>
      </c>
      <c r="B69" s="425"/>
      <c r="C69" s="425"/>
      <c r="D69" s="425"/>
      <c r="E69" s="425"/>
      <c r="F69" s="426"/>
      <c r="G69" s="427"/>
      <c r="H69" s="4"/>
    </row>
    <row r="70" spans="1:8" s="22" customFormat="1" x14ac:dyDescent="0.2">
      <c r="A70" s="104">
        <v>3</v>
      </c>
      <c r="B70" s="20" t="s">
        <v>70</v>
      </c>
      <c r="C70" s="20"/>
      <c r="D70" s="20"/>
      <c r="E70" s="20"/>
      <c r="F70" s="20"/>
      <c r="G70" s="21"/>
      <c r="H70" s="4"/>
    </row>
    <row r="71" spans="1:8" x14ac:dyDescent="0.2">
      <c r="A71" s="11" t="s">
        <v>29</v>
      </c>
      <c r="B71" s="460" t="s">
        <v>71</v>
      </c>
      <c r="C71" s="461"/>
      <c r="D71" s="461"/>
      <c r="E71" s="461"/>
      <c r="F71" s="55">
        <f>ROUND((1/12)*0.05,4)</f>
        <v>4.1999999999999997E-3</v>
      </c>
      <c r="G71" s="23">
        <f t="shared" ref="G71:G76" si="3">ROUND(G$34*F71,2)</f>
        <v>0</v>
      </c>
      <c r="H71" s="4"/>
    </row>
    <row r="72" spans="1:8" x14ac:dyDescent="0.2">
      <c r="A72" s="5" t="s">
        <v>30</v>
      </c>
      <c r="B72" s="462" t="s">
        <v>72</v>
      </c>
      <c r="C72" s="463"/>
      <c r="D72" s="463"/>
      <c r="E72" s="463"/>
      <c r="F72" s="128">
        <f>ROUND((F71*F50),4)</f>
        <v>0</v>
      </c>
      <c r="G72" s="118">
        <f t="shared" si="3"/>
        <v>0</v>
      </c>
      <c r="H72" s="4"/>
    </row>
    <row r="73" spans="1:8" x14ac:dyDescent="0.2">
      <c r="A73" s="5" t="s">
        <v>31</v>
      </c>
      <c r="B73" s="462" t="s">
        <v>136</v>
      </c>
      <c r="C73" s="463"/>
      <c r="D73" s="463"/>
      <c r="E73" s="463"/>
      <c r="F73" s="128">
        <f>ROUND((0.08*0.4*0.9)*(1+0.09+0.09+0.3),2)</f>
        <v>0.04</v>
      </c>
      <c r="G73" s="118">
        <f t="shared" si="3"/>
        <v>0</v>
      </c>
      <c r="H73" s="4"/>
    </row>
    <row r="74" spans="1:8" x14ac:dyDescent="0.2">
      <c r="A74" s="5" t="s">
        <v>32</v>
      </c>
      <c r="B74" s="462" t="s">
        <v>73</v>
      </c>
      <c r="C74" s="463"/>
      <c r="D74" s="463"/>
      <c r="E74" s="463"/>
      <c r="F74" s="128">
        <f>ROUND(100%/30*7/12*100%,4)</f>
        <v>1.9400000000000001E-2</v>
      </c>
      <c r="G74" s="118">
        <f t="shared" si="3"/>
        <v>0</v>
      </c>
      <c r="H74" s="4"/>
    </row>
    <row r="75" spans="1:8" s="3" customFormat="1" x14ac:dyDescent="0.2">
      <c r="A75" s="5" t="s">
        <v>33</v>
      </c>
      <c r="B75" s="462" t="s">
        <v>120</v>
      </c>
      <c r="C75" s="463"/>
      <c r="D75" s="463"/>
      <c r="E75" s="463"/>
      <c r="F75" s="128">
        <f>ROUND(F74*F51,4)</f>
        <v>0</v>
      </c>
      <c r="G75" s="118">
        <f t="shared" si="3"/>
        <v>0</v>
      </c>
      <c r="H75" s="4"/>
    </row>
    <row r="76" spans="1:8" x14ac:dyDescent="0.2">
      <c r="A76" s="5" t="s">
        <v>35</v>
      </c>
      <c r="B76" s="469" t="s">
        <v>137</v>
      </c>
      <c r="C76" s="470"/>
      <c r="D76" s="470"/>
      <c r="E76" s="470"/>
      <c r="F76" s="129">
        <v>0</v>
      </c>
      <c r="G76" s="130">
        <f t="shared" si="3"/>
        <v>0</v>
      </c>
      <c r="H76" s="4"/>
    </row>
    <row r="77" spans="1:8" x14ac:dyDescent="0.2">
      <c r="A77" s="452" t="s">
        <v>74</v>
      </c>
      <c r="B77" s="453"/>
      <c r="C77" s="453"/>
      <c r="D77" s="453"/>
      <c r="E77" s="453"/>
      <c r="F77" s="24">
        <f>SUM(F71:F76)</f>
        <v>6.3600000000000004E-2</v>
      </c>
      <c r="G77" s="131">
        <f>SUM(G71:G76)</f>
        <v>0</v>
      </c>
      <c r="H77" s="4">
        <f>ROUND(G34*F77,2)</f>
        <v>0</v>
      </c>
    </row>
    <row r="78" spans="1:8" x14ac:dyDescent="0.2">
      <c r="A78" s="424" t="s">
        <v>75</v>
      </c>
      <c r="B78" s="425"/>
      <c r="C78" s="425"/>
      <c r="D78" s="425"/>
      <c r="E78" s="425"/>
      <c r="F78" s="426"/>
      <c r="G78" s="427"/>
      <c r="H78" s="4"/>
    </row>
    <row r="79" spans="1:8" s="22" customFormat="1" x14ac:dyDescent="0.2">
      <c r="A79" s="442" t="s">
        <v>121</v>
      </c>
      <c r="B79" s="443"/>
      <c r="C79" s="443"/>
      <c r="D79" s="443"/>
      <c r="E79" s="443"/>
      <c r="F79" s="443"/>
      <c r="G79" s="444"/>
      <c r="H79" s="4"/>
    </row>
    <row r="80" spans="1:8" x14ac:dyDescent="0.2">
      <c r="A80" s="49" t="s">
        <v>29</v>
      </c>
      <c r="B80" s="445" t="s">
        <v>187</v>
      </c>
      <c r="C80" s="446"/>
      <c r="D80" s="446"/>
      <c r="E80" s="446"/>
      <c r="F80" s="50">
        <v>0</v>
      </c>
      <c r="G80" s="23">
        <f t="shared" ref="G80:G85" si="4">ROUND(G$34*F80,2)</f>
        <v>0</v>
      </c>
      <c r="H80" s="4"/>
    </row>
    <row r="81" spans="1:8" x14ac:dyDescent="0.2">
      <c r="A81" s="43" t="s">
        <v>30</v>
      </c>
      <c r="B81" s="400" t="s">
        <v>122</v>
      </c>
      <c r="C81" s="401"/>
      <c r="D81" s="401"/>
      <c r="E81" s="401"/>
      <c r="F81" s="111">
        <f>ROUND(((1/30)/12)*1,4)</f>
        <v>2.8E-3</v>
      </c>
      <c r="G81" s="118">
        <f t="shared" si="4"/>
        <v>0</v>
      </c>
      <c r="H81" s="4"/>
    </row>
    <row r="82" spans="1:8" x14ac:dyDescent="0.2">
      <c r="A82" s="43" t="s">
        <v>31</v>
      </c>
      <c r="B82" s="400" t="s">
        <v>123</v>
      </c>
      <c r="C82" s="401"/>
      <c r="D82" s="401"/>
      <c r="E82" s="401"/>
      <c r="F82" s="111">
        <f>ROUND((((1/30)/12)*5)*0.02,4)</f>
        <v>2.9999999999999997E-4</v>
      </c>
      <c r="G82" s="118">
        <f t="shared" si="4"/>
        <v>0</v>
      </c>
      <c r="H82" s="4"/>
    </row>
    <row r="83" spans="1:8" x14ac:dyDescent="0.2">
      <c r="A83" s="43" t="s">
        <v>32</v>
      </c>
      <c r="B83" s="400" t="s">
        <v>124</v>
      </c>
      <c r="C83" s="401"/>
      <c r="D83" s="401"/>
      <c r="E83" s="401"/>
      <c r="F83" s="111">
        <f>ROUND((((1/30)/12)*15)*0.05,4)</f>
        <v>2.0999999999999999E-3</v>
      </c>
      <c r="G83" s="118">
        <f t="shared" si="4"/>
        <v>0</v>
      </c>
      <c r="H83" s="4"/>
    </row>
    <row r="84" spans="1:8" x14ac:dyDescent="0.2">
      <c r="A84" s="43" t="s">
        <v>33</v>
      </c>
      <c r="B84" s="400" t="s">
        <v>188</v>
      </c>
      <c r="C84" s="401"/>
      <c r="D84" s="401"/>
      <c r="E84" s="401"/>
      <c r="F84" s="111">
        <v>0</v>
      </c>
      <c r="G84" s="118">
        <f t="shared" si="4"/>
        <v>0</v>
      </c>
      <c r="H84" s="4"/>
    </row>
    <row r="85" spans="1:8" x14ac:dyDescent="0.2">
      <c r="A85" s="43" t="s">
        <v>35</v>
      </c>
      <c r="B85" s="403" t="s">
        <v>125</v>
      </c>
      <c r="C85" s="404"/>
      <c r="D85" s="404"/>
      <c r="E85" s="404"/>
      <c r="F85" s="114">
        <f>ROUND((((1/30)/12)*5)*0.5,4)</f>
        <v>6.8999999999999999E-3</v>
      </c>
      <c r="G85" s="130">
        <f t="shared" si="4"/>
        <v>0</v>
      </c>
      <c r="H85" s="4"/>
    </row>
    <row r="86" spans="1:8" x14ac:dyDescent="0.2">
      <c r="A86" s="474" t="s">
        <v>76</v>
      </c>
      <c r="B86" s="379"/>
      <c r="C86" s="379"/>
      <c r="D86" s="379"/>
      <c r="E86" s="379"/>
      <c r="F86" s="48">
        <f>SUM(F80:F85)</f>
        <v>1.21E-2</v>
      </c>
      <c r="G86" s="117">
        <f>SUM(G80:G85)</f>
        <v>0</v>
      </c>
      <c r="H86" s="4">
        <f>ROUND(G34*F86,2)</f>
        <v>0</v>
      </c>
    </row>
    <row r="87" spans="1:8" s="22" customFormat="1" x14ac:dyDescent="0.2">
      <c r="A87" s="471" t="s">
        <v>77</v>
      </c>
      <c r="B87" s="472"/>
      <c r="C87" s="472"/>
      <c r="D87" s="472"/>
      <c r="E87" s="472"/>
      <c r="F87" s="472"/>
      <c r="G87" s="473"/>
      <c r="H87" s="4"/>
    </row>
    <row r="88" spans="1:8" x14ac:dyDescent="0.2">
      <c r="A88" s="11" t="s">
        <v>29</v>
      </c>
      <c r="B88" s="460" t="s">
        <v>78</v>
      </c>
      <c r="C88" s="461"/>
      <c r="D88" s="461"/>
      <c r="E88" s="461"/>
      <c r="F88" s="50">
        <f xml:space="preserve"> ROUND((((ROUND((1/11)+(1/11)/3, 3))*4)/12)*1%,4)</f>
        <v>4.0000000000000002E-4</v>
      </c>
      <c r="G88" s="23">
        <f>ROUND(G$34*F88,2)</f>
        <v>0</v>
      </c>
      <c r="H88" s="4"/>
    </row>
    <row r="89" spans="1:8" x14ac:dyDescent="0.2">
      <c r="A89" s="5" t="s">
        <v>30</v>
      </c>
      <c r="B89" s="462" t="s">
        <v>79</v>
      </c>
      <c r="C89" s="463"/>
      <c r="D89" s="463"/>
      <c r="E89" s="463"/>
      <c r="F89" s="111">
        <f>ROUND(F88*F51,4)</f>
        <v>0</v>
      </c>
      <c r="G89" s="118">
        <f>ROUND(G$34*F89,2)</f>
        <v>0</v>
      </c>
      <c r="H89" s="4"/>
    </row>
    <row r="90" spans="1:8" x14ac:dyDescent="0.2">
      <c r="A90" s="5" t="s">
        <v>31</v>
      </c>
      <c r="B90" s="462" t="s">
        <v>80</v>
      </c>
      <c r="C90" s="463"/>
      <c r="D90" s="463"/>
      <c r="E90" s="463"/>
      <c r="F90" s="111">
        <f>ROUND(ROUND(ROUND(((1+1/12)*4)/12,4)*1%,4)*F51,4)</f>
        <v>0</v>
      </c>
      <c r="G90" s="118">
        <f>ROUND(G$34*F90,2)</f>
        <v>0</v>
      </c>
      <c r="H90" s="4"/>
    </row>
    <row r="91" spans="1:8" x14ac:dyDescent="0.2">
      <c r="A91" s="5" t="s">
        <v>32</v>
      </c>
      <c r="B91" s="462" t="s">
        <v>60</v>
      </c>
      <c r="C91" s="463"/>
      <c r="D91" s="463"/>
      <c r="E91" s="463"/>
      <c r="F91" s="111">
        <v>0</v>
      </c>
      <c r="G91" s="130">
        <f>ROUND(G$34*F91,2)</f>
        <v>0</v>
      </c>
      <c r="H91" s="4"/>
    </row>
    <row r="92" spans="1:8" x14ac:dyDescent="0.2">
      <c r="A92" s="439" t="s">
        <v>81</v>
      </c>
      <c r="B92" s="440"/>
      <c r="C92" s="440"/>
      <c r="D92" s="440"/>
      <c r="E92" s="440"/>
      <c r="F92" s="10">
        <f>SUM(F88:F91)</f>
        <v>4.0000000000000002E-4</v>
      </c>
      <c r="G92" s="132">
        <f>SUM(G88:G91)</f>
        <v>0</v>
      </c>
      <c r="H92" s="4">
        <f>ROUND(G34*F92,2)</f>
        <v>0</v>
      </c>
    </row>
    <row r="93" spans="1:8" s="22" customFormat="1" x14ac:dyDescent="0.2">
      <c r="A93" s="471" t="s">
        <v>82</v>
      </c>
      <c r="B93" s="472"/>
      <c r="C93" s="472"/>
      <c r="D93" s="472"/>
      <c r="E93" s="472"/>
      <c r="F93" s="472"/>
      <c r="G93" s="473"/>
      <c r="H93" s="4"/>
    </row>
    <row r="94" spans="1:8" x14ac:dyDescent="0.2">
      <c r="A94" s="11" t="s">
        <v>29</v>
      </c>
      <c r="B94" s="460" t="s">
        <v>83</v>
      </c>
      <c r="C94" s="461"/>
      <c r="D94" s="461"/>
      <c r="E94" s="461"/>
      <c r="F94" s="12">
        <f>((1/220)*22)*0</f>
        <v>0</v>
      </c>
      <c r="G94" s="23">
        <f>ROUND(G$34*F94,2)</f>
        <v>0</v>
      </c>
      <c r="H94" s="4"/>
    </row>
    <row r="95" spans="1:8" x14ac:dyDescent="0.2">
      <c r="A95" s="11" t="s">
        <v>30</v>
      </c>
      <c r="B95" s="477" t="s">
        <v>198</v>
      </c>
      <c r="C95" s="478"/>
      <c r="D95" s="478"/>
      <c r="E95" s="479"/>
      <c r="F95" s="90">
        <f>F94*F51</f>
        <v>0</v>
      </c>
      <c r="G95" s="23">
        <f>ROUND(G$34*F95,2)</f>
        <v>0</v>
      </c>
      <c r="H95" s="4"/>
    </row>
    <row r="96" spans="1:8" x14ac:dyDescent="0.2">
      <c r="A96" s="439" t="s">
        <v>84</v>
      </c>
      <c r="B96" s="440"/>
      <c r="C96" s="440"/>
      <c r="D96" s="440"/>
      <c r="E96" s="440"/>
      <c r="F96" s="10">
        <f>SUM(F94:F94)</f>
        <v>0</v>
      </c>
      <c r="G96" s="132">
        <f>SUM(G94:G95)</f>
        <v>0</v>
      </c>
      <c r="H96" s="4">
        <f>ROUND(G34*F96,2)</f>
        <v>0</v>
      </c>
    </row>
    <row r="97" spans="1:8" s="52" customFormat="1" x14ac:dyDescent="0.2">
      <c r="A97" s="442" t="s">
        <v>126</v>
      </c>
      <c r="B97" s="443"/>
      <c r="C97" s="443"/>
      <c r="D97" s="443"/>
      <c r="E97" s="443"/>
      <c r="F97" s="443"/>
      <c r="G97" s="444"/>
      <c r="H97" s="42"/>
    </row>
    <row r="98" spans="1:8" s="41" customFormat="1" x14ac:dyDescent="0.2">
      <c r="A98" s="49" t="s">
        <v>29</v>
      </c>
      <c r="B98" s="445" t="s">
        <v>127</v>
      </c>
      <c r="C98" s="446"/>
      <c r="D98" s="446"/>
      <c r="E98" s="446"/>
      <c r="F98" s="12">
        <f>((((8*13)/12)/220)+((((8*13)/12)/220)*100%))*0</f>
        <v>0</v>
      </c>
      <c r="G98" s="23">
        <f>ROUND(G$34*F98,2)</f>
        <v>0</v>
      </c>
      <c r="H98" s="42"/>
    </row>
    <row r="99" spans="1:8" s="41" customFormat="1" x14ac:dyDescent="0.2">
      <c r="A99" s="11" t="s">
        <v>30</v>
      </c>
      <c r="B99" s="477" t="s">
        <v>198</v>
      </c>
      <c r="C99" s="478"/>
      <c r="D99" s="478"/>
      <c r="E99" s="479"/>
      <c r="F99" s="90">
        <f>F98*F51</f>
        <v>0</v>
      </c>
      <c r="G99" s="23">
        <f>ROUND(G$34*F99,2)</f>
        <v>0</v>
      </c>
      <c r="H99" s="42"/>
    </row>
    <row r="100" spans="1:8" s="41" customFormat="1" x14ac:dyDescent="0.2">
      <c r="A100" s="474" t="s">
        <v>128</v>
      </c>
      <c r="B100" s="379"/>
      <c r="C100" s="379"/>
      <c r="D100" s="379"/>
      <c r="E100" s="379"/>
      <c r="F100" s="48">
        <f>SUM(F98:F98)</f>
        <v>0</v>
      </c>
      <c r="G100" s="117">
        <f>SUM(G98:G99)</f>
        <v>0</v>
      </c>
      <c r="H100" s="42">
        <f>ROUND(G44*F100,2)</f>
        <v>0</v>
      </c>
    </row>
    <row r="101" spans="1:8" x14ac:dyDescent="0.2">
      <c r="A101" s="424" t="s">
        <v>85</v>
      </c>
      <c r="B101" s="425"/>
      <c r="C101" s="425"/>
      <c r="D101" s="425"/>
      <c r="E101" s="425"/>
      <c r="F101" s="426"/>
      <c r="G101" s="427"/>
      <c r="H101" s="4"/>
    </row>
    <row r="102" spans="1:8" x14ac:dyDescent="0.2">
      <c r="A102" s="16" t="s">
        <v>86</v>
      </c>
      <c r="B102" s="464" t="s">
        <v>130</v>
      </c>
      <c r="C102" s="465"/>
      <c r="D102" s="465"/>
      <c r="E102" s="465"/>
      <c r="F102" s="17">
        <f>F86</f>
        <v>1.21E-2</v>
      </c>
      <c r="G102" s="18">
        <f>G86</f>
        <v>0</v>
      </c>
      <c r="H102" s="4"/>
    </row>
    <row r="103" spans="1:8" x14ac:dyDescent="0.2">
      <c r="A103" s="126" t="s">
        <v>87</v>
      </c>
      <c r="B103" s="466" t="s">
        <v>88</v>
      </c>
      <c r="C103" s="467"/>
      <c r="D103" s="467"/>
      <c r="E103" s="467"/>
      <c r="F103" s="19">
        <f>F92</f>
        <v>4.0000000000000002E-4</v>
      </c>
      <c r="G103" s="127">
        <f>G92</f>
        <v>0</v>
      </c>
      <c r="H103" s="4"/>
    </row>
    <row r="104" spans="1:8" x14ac:dyDescent="0.2">
      <c r="A104" s="126" t="s">
        <v>89</v>
      </c>
      <c r="B104" s="466" t="s">
        <v>90</v>
      </c>
      <c r="C104" s="467"/>
      <c r="D104" s="467"/>
      <c r="E104" s="467"/>
      <c r="F104" s="19">
        <f>F96</f>
        <v>0</v>
      </c>
      <c r="G104" s="127">
        <f>G96</f>
        <v>0</v>
      </c>
      <c r="H104" s="4"/>
    </row>
    <row r="105" spans="1:8" x14ac:dyDescent="0.2">
      <c r="A105" s="126" t="s">
        <v>132</v>
      </c>
      <c r="B105" s="475" t="s">
        <v>131</v>
      </c>
      <c r="C105" s="476"/>
      <c r="D105" s="476"/>
      <c r="E105" s="476"/>
      <c r="F105" s="19">
        <f>F100</f>
        <v>0</v>
      </c>
      <c r="G105" s="127">
        <f>G100</f>
        <v>0</v>
      </c>
      <c r="H105" s="4"/>
    </row>
    <row r="106" spans="1:8" x14ac:dyDescent="0.2">
      <c r="A106" s="452" t="s">
        <v>91</v>
      </c>
      <c r="B106" s="453"/>
      <c r="C106" s="453"/>
      <c r="D106" s="453"/>
      <c r="E106" s="453"/>
      <c r="F106" s="440"/>
      <c r="G106" s="110">
        <f>SUM(G102:G105)</f>
        <v>0</v>
      </c>
      <c r="H106" s="4"/>
    </row>
    <row r="107" spans="1:8" x14ac:dyDescent="0.2">
      <c r="A107" s="424" t="s">
        <v>92</v>
      </c>
      <c r="B107" s="425"/>
      <c r="C107" s="425"/>
      <c r="D107" s="425"/>
      <c r="E107" s="425"/>
      <c r="F107" s="426"/>
      <c r="G107" s="427"/>
      <c r="H107" s="4"/>
    </row>
    <row r="108" spans="1:8" x14ac:dyDescent="0.2">
      <c r="A108" s="11" t="s">
        <v>29</v>
      </c>
      <c r="B108" s="56" t="str">
        <f>'Insumos Diversos'!A67</f>
        <v>Uniformes</v>
      </c>
      <c r="C108" s="59"/>
      <c r="D108" s="59"/>
      <c r="E108" s="14">
        <f>'Insumos Diversos'!E78</f>
        <v>0</v>
      </c>
      <c r="F108" s="25">
        <v>1</v>
      </c>
      <c r="G108" s="108">
        <f>ROUND(SUM(C108:E108),2)*F108</f>
        <v>0</v>
      </c>
      <c r="H108" s="4"/>
    </row>
    <row r="109" spans="1:8" s="41" customFormat="1" x14ac:dyDescent="0.2">
      <c r="A109" s="43" t="s">
        <v>30</v>
      </c>
      <c r="B109" s="92" t="str">
        <f>'Insumos Diversos'!A50</f>
        <v>EPI's</v>
      </c>
      <c r="C109" s="93"/>
      <c r="D109" s="93"/>
      <c r="E109" s="51">
        <f>'Insumos Diversos'!E65</f>
        <v>0</v>
      </c>
      <c r="F109" s="53">
        <v>1</v>
      </c>
      <c r="G109" s="108">
        <f>ROUND((E109*F109),2)</f>
        <v>0</v>
      </c>
      <c r="H109" s="42"/>
    </row>
    <row r="110" spans="1:8" s="41" customFormat="1" x14ac:dyDescent="0.2">
      <c r="A110" s="43" t="s">
        <v>31</v>
      </c>
      <c r="B110" s="92" t="str">
        <f>'Insumos Diversos'!A4</f>
        <v>UTENSÍLIOS - Jardinagem</v>
      </c>
      <c r="C110" s="93"/>
      <c r="D110" s="93"/>
      <c r="E110" s="51">
        <v>0</v>
      </c>
      <c r="F110" s="54">
        <v>1</v>
      </c>
      <c r="G110" s="108">
        <f t="shared" ref="G110:G112" si="5">ROUND((E110*F110),2)</f>
        <v>0</v>
      </c>
      <c r="H110" s="42"/>
    </row>
    <row r="111" spans="1:8" s="41" customFormat="1" x14ac:dyDescent="0.2">
      <c r="A111" s="255" t="s">
        <v>32</v>
      </c>
      <c r="B111" s="251" t="s">
        <v>238</v>
      </c>
      <c r="C111" s="252"/>
      <c r="D111" s="252"/>
      <c r="E111" s="51">
        <f>'Insumos Diversos'!E31</f>
        <v>0</v>
      </c>
      <c r="F111" s="54">
        <v>1</v>
      </c>
      <c r="G111" s="108">
        <f t="shared" ref="G111" si="6">ROUND((E111*F111),2)</f>
        <v>0</v>
      </c>
      <c r="H111" s="42"/>
    </row>
    <row r="112" spans="1:8" s="41" customFormat="1" x14ac:dyDescent="0.2">
      <c r="A112" s="43" t="s">
        <v>33</v>
      </c>
      <c r="B112" s="92" t="s">
        <v>239</v>
      </c>
      <c r="C112" s="93"/>
      <c r="D112" s="93"/>
      <c r="E112" s="51">
        <f>'Insumos Diversos'!E39</f>
        <v>0</v>
      </c>
      <c r="F112" s="54">
        <v>1</v>
      </c>
      <c r="G112" s="108">
        <f t="shared" si="5"/>
        <v>0</v>
      </c>
      <c r="H112" s="42"/>
    </row>
    <row r="113" spans="1:8" s="41" customFormat="1" x14ac:dyDescent="0.2">
      <c r="A113" s="43" t="s">
        <v>35</v>
      </c>
      <c r="B113" s="92" t="str">
        <f>'Insumos Diversos'!A41</f>
        <v>MÁQUINAS E EQUIPAMENTOS (Jardinagem)</v>
      </c>
      <c r="C113" s="93"/>
      <c r="D113" s="93"/>
      <c r="E113" s="51">
        <v>0</v>
      </c>
      <c r="F113" s="54">
        <v>1</v>
      </c>
      <c r="G113" s="108">
        <f>ROUND((E113*F113)/12,2)</f>
        <v>0</v>
      </c>
      <c r="H113" s="42"/>
    </row>
    <row r="114" spans="1:8" s="41" customFormat="1" x14ac:dyDescent="0.2">
      <c r="A114" s="43" t="s">
        <v>49</v>
      </c>
      <c r="B114" s="145" t="s">
        <v>60</v>
      </c>
      <c r="C114" s="146"/>
      <c r="D114" s="146"/>
      <c r="E114" s="51">
        <v>0</v>
      </c>
      <c r="F114" s="54">
        <v>1</v>
      </c>
      <c r="G114" s="108">
        <f>ROUND((E114*F114)/12,2)</f>
        <v>0</v>
      </c>
      <c r="H114" s="42"/>
    </row>
    <row r="115" spans="1:8" s="41" customFormat="1" x14ac:dyDescent="0.2">
      <c r="A115" s="377" t="s">
        <v>93</v>
      </c>
      <c r="B115" s="378"/>
      <c r="C115" s="378"/>
      <c r="D115" s="378"/>
      <c r="E115" s="378"/>
      <c r="F115" s="379"/>
      <c r="G115" s="110">
        <f>SUM(G108:G114)</f>
        <v>0</v>
      </c>
      <c r="H115" s="42"/>
    </row>
    <row r="116" spans="1:8" x14ac:dyDescent="0.2">
      <c r="A116" s="424" t="s">
        <v>94</v>
      </c>
      <c r="B116" s="425"/>
      <c r="C116" s="425"/>
      <c r="D116" s="425"/>
      <c r="E116" s="425"/>
      <c r="F116" s="426"/>
      <c r="G116" s="427"/>
      <c r="H116" s="4"/>
    </row>
    <row r="117" spans="1:8" s="22" customFormat="1" x14ac:dyDescent="0.2">
      <c r="A117" s="104">
        <v>3</v>
      </c>
      <c r="B117" s="20" t="s">
        <v>95</v>
      </c>
      <c r="C117" s="20"/>
      <c r="D117" s="20"/>
      <c r="E117" s="20"/>
      <c r="F117" s="20"/>
      <c r="G117" s="21"/>
      <c r="H117" s="4"/>
    </row>
    <row r="118" spans="1:8" x14ac:dyDescent="0.2">
      <c r="A118" s="11" t="s">
        <v>29</v>
      </c>
      <c r="B118" s="460" t="s">
        <v>96</v>
      </c>
      <c r="C118" s="461"/>
      <c r="D118" s="461"/>
      <c r="E118" s="461"/>
      <c r="F118" s="55">
        <v>0</v>
      </c>
      <c r="G118" s="13">
        <f>ROUND(G133*F118,2)</f>
        <v>0</v>
      </c>
      <c r="H118" s="4"/>
    </row>
    <row r="119" spans="1:8" x14ac:dyDescent="0.2">
      <c r="A119" s="5" t="s">
        <v>30</v>
      </c>
      <c r="B119" s="462" t="s">
        <v>97</v>
      </c>
      <c r="C119" s="463"/>
      <c r="D119" s="463"/>
      <c r="E119" s="463"/>
      <c r="F119" s="128">
        <v>0</v>
      </c>
      <c r="G119" s="112">
        <f>ROUND(((G133+G118)*F119),2)</f>
        <v>0</v>
      </c>
      <c r="H119" s="4"/>
    </row>
    <row r="120" spans="1:8" x14ac:dyDescent="0.2">
      <c r="A120" s="5" t="s">
        <v>31</v>
      </c>
      <c r="B120" s="489" t="s">
        <v>98</v>
      </c>
      <c r="C120" s="490"/>
      <c r="D120" s="490"/>
      <c r="E120" s="490"/>
      <c r="F120" s="128"/>
      <c r="G120" s="112"/>
      <c r="H120" s="4"/>
    </row>
    <row r="121" spans="1:8" x14ac:dyDescent="0.2">
      <c r="A121" s="5" t="s">
        <v>99</v>
      </c>
      <c r="B121" s="462" t="s">
        <v>100</v>
      </c>
      <c r="C121" s="463"/>
      <c r="D121" s="463"/>
      <c r="E121" s="463"/>
      <c r="F121" s="133">
        <v>0</v>
      </c>
      <c r="G121" s="112">
        <f ca="1">ROUND(G$137*F121,2)</f>
        <v>0</v>
      </c>
      <c r="H121" s="4"/>
    </row>
    <row r="122" spans="1:8" s="3" customFormat="1" x14ac:dyDescent="0.2">
      <c r="A122" s="5" t="s">
        <v>101</v>
      </c>
      <c r="B122" s="462" t="s">
        <v>102</v>
      </c>
      <c r="C122" s="463"/>
      <c r="D122" s="463"/>
      <c r="E122" s="463"/>
      <c r="F122" s="128">
        <v>0</v>
      </c>
      <c r="G122" s="112">
        <f ca="1">ROUND(G$137*F122,2)</f>
        <v>0</v>
      </c>
      <c r="H122" s="4"/>
    </row>
    <row r="123" spans="1:8" x14ac:dyDescent="0.2">
      <c r="A123" s="5" t="s">
        <v>103</v>
      </c>
      <c r="B123" s="462" t="s">
        <v>13</v>
      </c>
      <c r="C123" s="463"/>
      <c r="D123" s="463"/>
      <c r="E123" s="463"/>
      <c r="F123" s="128">
        <v>0</v>
      </c>
      <c r="G123" s="112">
        <f ca="1">ROUND(G$137*F123,2)</f>
        <v>0</v>
      </c>
      <c r="H123" s="4"/>
    </row>
    <row r="124" spans="1:8" x14ac:dyDescent="0.2">
      <c r="A124" s="5" t="s">
        <v>162</v>
      </c>
      <c r="B124" s="462" t="s">
        <v>148</v>
      </c>
      <c r="C124" s="463"/>
      <c r="D124" s="463"/>
      <c r="E124" s="463"/>
      <c r="F124" s="128">
        <v>0</v>
      </c>
      <c r="G124" s="112">
        <f ca="1">ROUND(G$137*F124,2)</f>
        <v>0</v>
      </c>
      <c r="H124" s="4"/>
    </row>
    <row r="125" spans="1:8" x14ac:dyDescent="0.2">
      <c r="A125" s="5"/>
      <c r="B125" s="491" t="s">
        <v>104</v>
      </c>
      <c r="C125" s="492"/>
      <c r="D125" s="492"/>
      <c r="E125" s="492"/>
      <c r="F125" s="134">
        <f>SUM(F121:F124)</f>
        <v>0</v>
      </c>
      <c r="G125" s="135">
        <f ca="1">SUM(G121:G124)</f>
        <v>0</v>
      </c>
      <c r="H125" s="4">
        <f ca="1">ROUND(G137*F125,2)</f>
        <v>0</v>
      </c>
    </row>
    <row r="126" spans="1:8" x14ac:dyDescent="0.2">
      <c r="A126" s="452" t="s">
        <v>105</v>
      </c>
      <c r="B126" s="453"/>
      <c r="C126" s="453"/>
      <c r="D126" s="453"/>
      <c r="E126" s="453"/>
      <c r="F126" s="24">
        <f>SUM(F118,F119,F125)</f>
        <v>0</v>
      </c>
      <c r="G126" s="131">
        <f ca="1">SUM(G118:G124)</f>
        <v>0</v>
      </c>
      <c r="H126" s="4"/>
    </row>
    <row r="127" spans="1:8" x14ac:dyDescent="0.2">
      <c r="A127" s="424" t="s">
        <v>106</v>
      </c>
      <c r="B127" s="425"/>
      <c r="C127" s="425"/>
      <c r="D127" s="425"/>
      <c r="E127" s="425"/>
      <c r="F127" s="426"/>
      <c r="G127" s="427"/>
      <c r="H127" s="4"/>
    </row>
    <row r="128" spans="1:8" x14ac:dyDescent="0.2">
      <c r="A128" s="16" t="s">
        <v>29</v>
      </c>
      <c r="B128" s="464" t="s">
        <v>107</v>
      </c>
      <c r="C128" s="465"/>
      <c r="D128" s="465"/>
      <c r="E128" s="465"/>
      <c r="F128" s="493"/>
      <c r="G128" s="18">
        <f>G34</f>
        <v>0</v>
      </c>
      <c r="H128" s="4"/>
    </row>
    <row r="129" spans="1:8" x14ac:dyDescent="0.2">
      <c r="A129" s="126" t="s">
        <v>30</v>
      </c>
      <c r="B129" s="466" t="s">
        <v>108</v>
      </c>
      <c r="C129" s="467"/>
      <c r="D129" s="467"/>
      <c r="E129" s="467"/>
      <c r="F129" s="468"/>
      <c r="G129" s="127">
        <f>G68</f>
        <v>0</v>
      </c>
      <c r="H129" s="4"/>
    </row>
    <row r="130" spans="1:8" x14ac:dyDescent="0.2">
      <c r="A130" s="126" t="s">
        <v>31</v>
      </c>
      <c r="B130" s="466" t="s">
        <v>109</v>
      </c>
      <c r="C130" s="467"/>
      <c r="D130" s="467"/>
      <c r="E130" s="467"/>
      <c r="F130" s="468"/>
      <c r="G130" s="127">
        <f>G77</f>
        <v>0</v>
      </c>
      <c r="H130" s="4"/>
    </row>
    <row r="131" spans="1:8" x14ac:dyDescent="0.2">
      <c r="A131" s="126" t="s">
        <v>32</v>
      </c>
      <c r="B131" s="466" t="s">
        <v>110</v>
      </c>
      <c r="C131" s="467"/>
      <c r="D131" s="467"/>
      <c r="E131" s="467"/>
      <c r="F131" s="468"/>
      <c r="G131" s="127">
        <f>G106</f>
        <v>0</v>
      </c>
      <c r="H131" s="4"/>
    </row>
    <row r="132" spans="1:8" x14ac:dyDescent="0.2">
      <c r="A132" s="126" t="s">
        <v>33</v>
      </c>
      <c r="B132" s="466" t="s">
        <v>111</v>
      </c>
      <c r="C132" s="467"/>
      <c r="D132" s="467"/>
      <c r="E132" s="467"/>
      <c r="F132" s="468"/>
      <c r="G132" s="127">
        <f>G115</f>
        <v>0</v>
      </c>
      <c r="H132" s="4"/>
    </row>
    <row r="133" spans="1:8" x14ac:dyDescent="0.2">
      <c r="A133" s="126"/>
      <c r="B133" s="482" t="s">
        <v>112</v>
      </c>
      <c r="C133" s="483"/>
      <c r="D133" s="483"/>
      <c r="E133" s="483"/>
      <c r="F133" s="484"/>
      <c r="G133" s="127">
        <f>SUM(G128:G132)</f>
        <v>0</v>
      </c>
      <c r="H133" s="4"/>
    </row>
    <row r="134" spans="1:8" x14ac:dyDescent="0.2">
      <c r="A134" s="126" t="s">
        <v>35</v>
      </c>
      <c r="B134" s="475" t="s">
        <v>113</v>
      </c>
      <c r="C134" s="476"/>
      <c r="D134" s="476"/>
      <c r="E134" s="476"/>
      <c r="F134" s="485"/>
      <c r="G134" s="127">
        <f ca="1">G126</f>
        <v>0</v>
      </c>
      <c r="H134" s="4"/>
    </row>
    <row r="135" spans="1:8" x14ac:dyDescent="0.2">
      <c r="A135" s="452" t="s">
        <v>114</v>
      </c>
      <c r="B135" s="453"/>
      <c r="C135" s="453"/>
      <c r="D135" s="453"/>
      <c r="E135" s="453"/>
      <c r="F135" s="440"/>
      <c r="G135" s="110">
        <f ca="1">SUM(G133:G134)</f>
        <v>0</v>
      </c>
      <c r="H135" s="4">
        <f ca="1">SUM(G128:G134)-G133</f>
        <v>0</v>
      </c>
    </row>
    <row r="136" spans="1:8" x14ac:dyDescent="0.2">
      <c r="A136" s="486" t="s">
        <v>14</v>
      </c>
      <c r="B136" s="487"/>
      <c r="C136" s="487"/>
      <c r="D136" s="487"/>
      <c r="E136" s="487"/>
      <c r="F136" s="487"/>
      <c r="G136" s="488"/>
      <c r="H136" s="4"/>
    </row>
    <row r="137" spans="1:8" x14ac:dyDescent="0.2">
      <c r="A137" s="26"/>
      <c r="B137" s="27" t="s">
        <v>115</v>
      </c>
      <c r="C137" s="27"/>
      <c r="D137" s="27"/>
      <c r="E137" s="27"/>
      <c r="F137" s="28"/>
      <c r="G137" s="29">
        <f ca="1">G135</f>
        <v>0</v>
      </c>
      <c r="H137" s="4"/>
    </row>
    <row r="138" spans="1:8" x14ac:dyDescent="0.2">
      <c r="A138" s="136"/>
      <c r="B138" s="30" t="s">
        <v>116</v>
      </c>
      <c r="C138" s="30"/>
      <c r="D138" s="30"/>
      <c r="E138" s="30"/>
      <c r="F138" s="31">
        <f>F21</f>
        <v>1</v>
      </c>
      <c r="G138" s="137">
        <f ca="1">G137*F138</f>
        <v>0</v>
      </c>
      <c r="H138" s="4"/>
    </row>
    <row r="139" spans="1:8" ht="13.5" thickBot="1" x14ac:dyDescent="0.25">
      <c r="A139" s="138"/>
      <c r="B139" s="139" t="s">
        <v>117</v>
      </c>
      <c r="C139" s="139"/>
      <c r="D139" s="139"/>
      <c r="E139" s="139"/>
      <c r="F139" s="140"/>
      <c r="G139" s="141">
        <f>F21*F22</f>
        <v>1</v>
      </c>
      <c r="H139" s="4"/>
    </row>
    <row r="140" spans="1:8" s="35" customFormat="1" hidden="1" x14ac:dyDescent="0.2">
      <c r="A140" s="32"/>
      <c r="B140" s="480" t="s">
        <v>4</v>
      </c>
      <c r="C140" s="480"/>
      <c r="D140" s="480"/>
      <c r="E140" s="480"/>
      <c r="F140" s="33">
        <f>F22</f>
        <v>1</v>
      </c>
      <c r="G140" s="34">
        <f ca="1">G138*F140</f>
        <v>0</v>
      </c>
      <c r="H140" s="4"/>
    </row>
    <row r="141" spans="1:8" s="35" customFormat="1" ht="13.5" hidden="1" thickBot="1" x14ac:dyDescent="0.25">
      <c r="A141" s="36"/>
      <c r="B141" s="481" t="s">
        <v>5</v>
      </c>
      <c r="C141" s="481"/>
      <c r="D141" s="481"/>
      <c r="E141" s="481"/>
      <c r="F141" s="37">
        <v>12</v>
      </c>
      <c r="G141" s="38">
        <f ca="1">G140*F141</f>
        <v>0</v>
      </c>
      <c r="H141" s="4">
        <f ca="1">G141*3</f>
        <v>0</v>
      </c>
    </row>
    <row r="142" spans="1:8" x14ac:dyDescent="0.2">
      <c r="F142" s="6"/>
    </row>
    <row r="149" spans="7:7" x14ac:dyDescent="0.2">
      <c r="G149" s="39"/>
    </row>
  </sheetData>
  <mergeCells count="142">
    <mergeCell ref="B95:E95"/>
    <mergeCell ref="B99:E99"/>
    <mergeCell ref="B140:E140"/>
    <mergeCell ref="B141:E141"/>
    <mergeCell ref="B132:F132"/>
    <mergeCell ref="B133:F133"/>
    <mergeCell ref="B134:F134"/>
    <mergeCell ref="A135:F135"/>
    <mergeCell ref="A136:G136"/>
    <mergeCell ref="B118:E118"/>
    <mergeCell ref="B119:E119"/>
    <mergeCell ref="B120:E120"/>
    <mergeCell ref="B121:E121"/>
    <mergeCell ref="B122:E122"/>
    <mergeCell ref="B124:E124"/>
    <mergeCell ref="B125:E125"/>
    <mergeCell ref="A126:E126"/>
    <mergeCell ref="A127:G127"/>
    <mergeCell ref="B128:F128"/>
    <mergeCell ref="B129:F129"/>
    <mergeCell ref="B130:F130"/>
    <mergeCell ref="B131:F131"/>
    <mergeCell ref="B123:E123"/>
    <mergeCell ref="B104:E104"/>
    <mergeCell ref="A106:F106"/>
    <mergeCell ref="A107:G107"/>
    <mergeCell ref="A116:G116"/>
    <mergeCell ref="A96:E96"/>
    <mergeCell ref="A101:G101"/>
    <mergeCell ref="B102:E102"/>
    <mergeCell ref="B103:E103"/>
    <mergeCell ref="A97:G97"/>
    <mergeCell ref="B98:E98"/>
    <mergeCell ref="A100:E100"/>
    <mergeCell ref="A115:F115"/>
    <mergeCell ref="B105:E105"/>
    <mergeCell ref="B91:E91"/>
    <mergeCell ref="A92:E92"/>
    <mergeCell ref="A93:G93"/>
    <mergeCell ref="B94:E94"/>
    <mergeCell ref="A86:E86"/>
    <mergeCell ref="A87:G87"/>
    <mergeCell ref="B88:E88"/>
    <mergeCell ref="B89:E89"/>
    <mergeCell ref="B90:E90"/>
    <mergeCell ref="B81:E81"/>
    <mergeCell ref="B82:E82"/>
    <mergeCell ref="B83:E83"/>
    <mergeCell ref="B84:E84"/>
    <mergeCell ref="B85:E85"/>
    <mergeCell ref="B76:E76"/>
    <mergeCell ref="A77:E77"/>
    <mergeCell ref="A78:G78"/>
    <mergeCell ref="A79:G79"/>
    <mergeCell ref="B80:E80"/>
    <mergeCell ref="B71:E71"/>
    <mergeCell ref="B72:E72"/>
    <mergeCell ref="B73:E73"/>
    <mergeCell ref="B74:E74"/>
    <mergeCell ref="B75:E75"/>
    <mergeCell ref="B65:E65"/>
    <mergeCell ref="B66:E66"/>
    <mergeCell ref="B67:F67"/>
    <mergeCell ref="A68:F68"/>
    <mergeCell ref="A69:G69"/>
    <mergeCell ref="B57:D57"/>
    <mergeCell ref="B58:D58"/>
    <mergeCell ref="A63:F63"/>
    <mergeCell ref="A64:G64"/>
    <mergeCell ref="A52:G52"/>
    <mergeCell ref="B53:D53"/>
    <mergeCell ref="B54:D54"/>
    <mergeCell ref="B55:D55"/>
    <mergeCell ref="B56:D56"/>
    <mergeCell ref="B62:D62"/>
    <mergeCell ref="B61:D61"/>
    <mergeCell ref="B60:D60"/>
    <mergeCell ref="B59:D59"/>
    <mergeCell ref="B44:E44"/>
    <mergeCell ref="B45:E45"/>
    <mergeCell ref="B46:E46"/>
    <mergeCell ref="B47:E47"/>
    <mergeCell ref="B48:E48"/>
    <mergeCell ref="B38:E38"/>
    <mergeCell ref="B39:E39"/>
    <mergeCell ref="A41:E41"/>
    <mergeCell ref="A42:G42"/>
    <mergeCell ref="B43:E43"/>
    <mergeCell ref="B33:E33"/>
    <mergeCell ref="A34:F34"/>
    <mergeCell ref="A35:G35"/>
    <mergeCell ref="A36:G36"/>
    <mergeCell ref="B37:E37"/>
    <mergeCell ref="B27:E27"/>
    <mergeCell ref="B28:E28"/>
    <mergeCell ref="B29:E29"/>
    <mergeCell ref="B31:E31"/>
    <mergeCell ref="B32:E32"/>
    <mergeCell ref="B30:E30"/>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8" max="6"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59999389629810485"/>
  </sheetPr>
  <dimension ref="A1:H149"/>
  <sheetViews>
    <sheetView view="pageBreakPreview" zoomScaleNormal="100" zoomScaleSheetLayoutView="100" workbookViewId="0">
      <selection sqref="A1:G1"/>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382" t="s">
        <v>15</v>
      </c>
      <c r="B1" s="382"/>
      <c r="C1" s="382"/>
      <c r="D1" s="382"/>
      <c r="E1" s="382"/>
      <c r="F1" s="382"/>
      <c r="G1" s="382"/>
    </row>
    <row r="2" spans="1:8" ht="18.75" customHeight="1" x14ac:dyDescent="0.2">
      <c r="A2" s="380" t="s">
        <v>275</v>
      </c>
      <c r="B2" s="381"/>
      <c r="C2" s="381"/>
      <c r="D2" s="2"/>
      <c r="E2" s="2"/>
      <c r="F2" s="383"/>
      <c r="G2" s="384"/>
    </row>
    <row r="3" spans="1:8" ht="18" customHeight="1" x14ac:dyDescent="0.2">
      <c r="A3" s="385" t="s">
        <v>276</v>
      </c>
      <c r="B3" s="386"/>
      <c r="C3" s="386"/>
      <c r="D3" s="386"/>
      <c r="E3" s="386"/>
      <c r="F3" s="386"/>
      <c r="G3" s="387"/>
    </row>
    <row r="4" spans="1:8" ht="18" customHeight="1" thickBot="1" x14ac:dyDescent="0.25">
      <c r="A4" s="388"/>
      <c r="B4" s="389"/>
      <c r="C4" s="389"/>
      <c r="D4" s="389"/>
      <c r="E4" s="389"/>
      <c r="F4" s="389"/>
      <c r="G4" s="390"/>
    </row>
    <row r="5" spans="1:8" ht="14.1" customHeight="1" x14ac:dyDescent="0.2">
      <c r="A5" s="391" t="s">
        <v>6</v>
      </c>
      <c r="B5" s="392"/>
      <c r="C5" s="392"/>
      <c r="D5" s="392"/>
      <c r="E5" s="392"/>
      <c r="F5" s="393"/>
      <c r="G5" s="394"/>
    </row>
    <row r="6" spans="1:8" x14ac:dyDescent="0.2">
      <c r="A6" s="395" t="s">
        <v>17</v>
      </c>
      <c r="B6" s="396"/>
      <c r="C6" s="396"/>
      <c r="D6" s="396"/>
      <c r="E6" s="397"/>
      <c r="F6" s="398"/>
      <c r="G6" s="399"/>
    </row>
    <row r="7" spans="1:8" ht="14.1" customHeight="1" x14ac:dyDescent="0.2">
      <c r="A7" s="395" t="s">
        <v>12</v>
      </c>
      <c r="B7" s="396"/>
      <c r="C7" s="396"/>
      <c r="D7" s="396"/>
      <c r="E7" s="397"/>
      <c r="F7" s="411" t="s">
        <v>274</v>
      </c>
      <c r="G7" s="399"/>
    </row>
    <row r="8" spans="1:8" ht="19.5" customHeight="1" x14ac:dyDescent="0.2">
      <c r="A8" s="412" t="s">
        <v>223</v>
      </c>
      <c r="B8" s="413"/>
      <c r="C8" s="413"/>
      <c r="D8" s="413"/>
      <c r="E8" s="413"/>
      <c r="F8" s="413"/>
      <c r="G8" s="414"/>
    </row>
    <row r="9" spans="1:8" ht="19.5" customHeight="1" x14ac:dyDescent="0.2">
      <c r="A9" s="415"/>
      <c r="B9" s="416"/>
      <c r="C9" s="416"/>
      <c r="D9" s="416"/>
      <c r="E9" s="416"/>
      <c r="F9" s="416"/>
      <c r="G9" s="417"/>
    </row>
    <row r="10" spans="1:8" ht="14.1" customHeight="1" x14ac:dyDescent="0.2">
      <c r="A10" s="408" t="s">
        <v>18</v>
      </c>
      <c r="B10" s="409"/>
      <c r="C10" s="409"/>
      <c r="D10" s="409"/>
      <c r="E10" s="410"/>
      <c r="F10" s="406">
        <v>2025</v>
      </c>
      <c r="G10" s="407"/>
    </row>
    <row r="11" spans="1:8" ht="14.1" customHeight="1" x14ac:dyDescent="0.2">
      <c r="A11" s="408" t="s">
        <v>19</v>
      </c>
      <c r="B11" s="409"/>
      <c r="C11" s="409"/>
      <c r="D11" s="409"/>
      <c r="E11" s="410"/>
      <c r="F11" s="406" t="s">
        <v>150</v>
      </c>
      <c r="G11" s="407"/>
    </row>
    <row r="12" spans="1:8" ht="14.1" customHeight="1" x14ac:dyDescent="0.2">
      <c r="A12" s="408" t="s">
        <v>20</v>
      </c>
      <c r="B12" s="409"/>
      <c r="C12" s="409"/>
      <c r="D12" s="409"/>
      <c r="E12" s="410"/>
      <c r="F12" s="406" t="s">
        <v>21</v>
      </c>
      <c r="G12" s="407"/>
    </row>
    <row r="13" spans="1:8" ht="14.1" customHeight="1" x14ac:dyDescent="0.2">
      <c r="A13" s="408" t="s">
        <v>11</v>
      </c>
      <c r="B13" s="409"/>
      <c r="C13" s="409"/>
      <c r="D13" s="409"/>
      <c r="E13" s="410"/>
      <c r="F13" s="406" t="s">
        <v>10</v>
      </c>
      <c r="G13" s="407"/>
    </row>
    <row r="14" spans="1:8" ht="14.1" customHeight="1" x14ac:dyDescent="0.2">
      <c r="A14" s="424" t="s">
        <v>7</v>
      </c>
      <c r="B14" s="425"/>
      <c r="C14" s="425"/>
      <c r="D14" s="425"/>
      <c r="E14" s="425"/>
      <c r="F14" s="426"/>
      <c r="G14" s="427"/>
    </row>
    <row r="15" spans="1:8" ht="14.1" customHeight="1" x14ac:dyDescent="0.2">
      <c r="A15" s="408" t="s">
        <v>8</v>
      </c>
      <c r="B15" s="409"/>
      <c r="C15" s="409"/>
      <c r="D15" s="409"/>
      <c r="E15" s="410"/>
      <c r="F15" s="428">
        <v>0</v>
      </c>
      <c r="G15" s="429"/>
    </row>
    <row r="16" spans="1:8" ht="14.1" customHeight="1" x14ac:dyDescent="0.2">
      <c r="A16" s="408" t="s">
        <v>0</v>
      </c>
      <c r="B16" s="409"/>
      <c r="C16" s="409"/>
      <c r="D16" s="409"/>
      <c r="E16" s="410"/>
      <c r="F16" s="418" t="s">
        <v>224</v>
      </c>
      <c r="G16" s="419"/>
      <c r="H16" s="3"/>
    </row>
    <row r="17" spans="1:8" ht="14.1" customHeight="1" x14ac:dyDescent="0.2">
      <c r="A17" s="408" t="s">
        <v>22</v>
      </c>
      <c r="B17" s="409"/>
      <c r="C17" s="409"/>
      <c r="D17" s="409"/>
      <c r="E17" s="410"/>
      <c r="F17" s="418" t="s">
        <v>226</v>
      </c>
      <c r="G17" s="419"/>
      <c r="H17" s="3"/>
    </row>
    <row r="18" spans="1:8" ht="14.1" customHeight="1" x14ac:dyDescent="0.2">
      <c r="A18" s="408" t="s">
        <v>1</v>
      </c>
      <c r="B18" s="409"/>
      <c r="C18" s="409"/>
      <c r="D18" s="409"/>
      <c r="E18" s="410"/>
      <c r="F18" s="420">
        <v>0</v>
      </c>
      <c r="G18" s="421"/>
    </row>
    <row r="19" spans="1:8" ht="14.1" customHeight="1" x14ac:dyDescent="0.2">
      <c r="A19" s="395" t="s">
        <v>9</v>
      </c>
      <c r="B19" s="396"/>
      <c r="C19" s="396"/>
      <c r="D19" s="396"/>
      <c r="E19" s="397"/>
      <c r="F19" s="422">
        <v>45717</v>
      </c>
      <c r="G19" s="423"/>
    </row>
    <row r="20" spans="1:8" ht="14.1" customHeight="1" x14ac:dyDescent="0.2">
      <c r="A20" s="408" t="s">
        <v>23</v>
      </c>
      <c r="B20" s="409"/>
      <c r="C20" s="409"/>
      <c r="D20" s="409"/>
      <c r="E20" s="410"/>
      <c r="F20" s="434" t="s">
        <v>142</v>
      </c>
      <c r="G20" s="435"/>
    </row>
    <row r="21" spans="1:8" ht="14.1" customHeight="1" x14ac:dyDescent="0.2">
      <c r="A21" s="395" t="s">
        <v>24</v>
      </c>
      <c r="B21" s="396"/>
      <c r="C21" s="396"/>
      <c r="D21" s="396"/>
      <c r="E21" s="397"/>
      <c r="F21" s="436">
        <v>1</v>
      </c>
      <c r="G21" s="437"/>
    </row>
    <row r="22" spans="1:8" ht="14.1" customHeight="1" x14ac:dyDescent="0.2">
      <c r="A22" s="395" t="s">
        <v>25</v>
      </c>
      <c r="B22" s="396"/>
      <c r="C22" s="396"/>
      <c r="D22" s="396"/>
      <c r="E22" s="397"/>
      <c r="F22" s="436">
        <v>1</v>
      </c>
      <c r="G22" s="437"/>
    </row>
    <row r="23" spans="1:8" ht="12.75" customHeight="1" x14ac:dyDescent="0.2">
      <c r="A23" s="395" t="s">
        <v>26</v>
      </c>
      <c r="B23" s="396"/>
      <c r="C23" s="396"/>
      <c r="D23" s="396"/>
      <c r="E23" s="397"/>
      <c r="F23" s="430" t="s">
        <v>222</v>
      </c>
      <c r="G23" s="431"/>
    </row>
    <row r="24" spans="1:8" ht="21" customHeight="1" x14ac:dyDescent="0.2">
      <c r="A24" s="432" t="s">
        <v>273</v>
      </c>
      <c r="B24" s="398"/>
      <c r="C24" s="398"/>
      <c r="D24" s="398"/>
      <c r="E24" s="398"/>
      <c r="F24" s="398"/>
      <c r="G24" s="399"/>
    </row>
    <row r="25" spans="1:8" x14ac:dyDescent="0.2">
      <c r="A25" s="424" t="s">
        <v>2</v>
      </c>
      <c r="B25" s="425"/>
      <c r="C25" s="425"/>
      <c r="D25" s="425"/>
      <c r="E25" s="425"/>
      <c r="F25" s="426"/>
      <c r="G25" s="427"/>
    </row>
    <row r="26" spans="1:8" x14ac:dyDescent="0.2">
      <c r="A26" s="104">
        <v>1</v>
      </c>
      <c r="B26" s="433" t="s">
        <v>27</v>
      </c>
      <c r="C26" s="433"/>
      <c r="D26" s="433"/>
      <c r="E26" s="433"/>
      <c r="F26" s="144" t="s">
        <v>28</v>
      </c>
      <c r="G26" s="105" t="s">
        <v>3</v>
      </c>
    </row>
    <row r="27" spans="1:8" s="41" customFormat="1" x14ac:dyDescent="0.2">
      <c r="A27" s="106" t="s">
        <v>29</v>
      </c>
      <c r="B27" s="448" t="s">
        <v>157</v>
      </c>
      <c r="C27" s="448"/>
      <c r="D27" s="448"/>
      <c r="E27" s="448"/>
      <c r="F27" s="107">
        <v>1</v>
      </c>
      <c r="G27" s="108">
        <f>F18*F27</f>
        <v>0</v>
      </c>
      <c r="H27" s="65"/>
    </row>
    <row r="28" spans="1:8" s="41" customFormat="1" x14ac:dyDescent="0.2">
      <c r="A28" s="106" t="s">
        <v>30</v>
      </c>
      <c r="B28" s="438" t="s">
        <v>118</v>
      </c>
      <c r="C28" s="438"/>
      <c r="D28" s="438"/>
      <c r="E28" s="438"/>
      <c r="F28" s="109"/>
      <c r="G28" s="108">
        <f>ROUND(F18*F28,2)</f>
        <v>0</v>
      </c>
      <c r="H28" s="65"/>
    </row>
    <row r="29" spans="1:8" s="41" customFormat="1" x14ac:dyDescent="0.2">
      <c r="A29" s="106" t="s">
        <v>31</v>
      </c>
      <c r="B29" s="438" t="s">
        <v>16</v>
      </c>
      <c r="C29" s="438"/>
      <c r="D29" s="438"/>
      <c r="E29" s="438"/>
      <c r="F29" s="109">
        <f>20%*0</f>
        <v>0</v>
      </c>
      <c r="G29" s="108">
        <f>ROUND(F15*F29,2)</f>
        <v>0</v>
      </c>
      <c r="H29" s="65"/>
    </row>
    <row r="30" spans="1:8" s="41" customFormat="1" x14ac:dyDescent="0.2">
      <c r="A30" s="106" t="s">
        <v>32</v>
      </c>
      <c r="B30" s="438" t="s">
        <v>158</v>
      </c>
      <c r="C30" s="438"/>
      <c r="D30" s="438"/>
      <c r="E30" s="438"/>
      <c r="F30" s="109"/>
      <c r="G30" s="108">
        <f>ROUND(F18*F30,2)</f>
        <v>0</v>
      </c>
      <c r="H30" s="65"/>
    </row>
    <row r="31" spans="1:8" s="41" customFormat="1" x14ac:dyDescent="0.2">
      <c r="A31" s="106" t="s">
        <v>33</v>
      </c>
      <c r="B31" s="438" t="s">
        <v>34</v>
      </c>
      <c r="C31" s="438"/>
      <c r="D31" s="438"/>
      <c r="E31" s="438"/>
      <c r="F31" s="107">
        <f>ROUND((ROUND((0*15.22),2)/52.5)*60,2)</f>
        <v>0</v>
      </c>
      <c r="G31" s="108">
        <f>ROUND((F18/192*0.2)*F31,2)</f>
        <v>0</v>
      </c>
      <c r="H31" s="65"/>
    </row>
    <row r="32" spans="1:8" s="41" customFormat="1" x14ac:dyDescent="0.2">
      <c r="A32" s="106" t="s">
        <v>35</v>
      </c>
      <c r="B32" s="438" t="s">
        <v>159</v>
      </c>
      <c r="C32" s="438"/>
      <c r="D32" s="438"/>
      <c r="E32" s="438"/>
      <c r="F32" s="107">
        <f>ROUND(SUM(F31)/25*5,2)</f>
        <v>0</v>
      </c>
      <c r="G32" s="108">
        <f>ROUND((F18/192*0.2)*F32,2)</f>
        <v>0</v>
      </c>
      <c r="H32" s="65"/>
    </row>
    <row r="33" spans="1:8" s="41" customFormat="1" x14ac:dyDescent="0.2">
      <c r="A33" s="106" t="s">
        <v>49</v>
      </c>
      <c r="B33" s="438" t="s">
        <v>160</v>
      </c>
      <c r="C33" s="438"/>
      <c r="D33" s="438"/>
      <c r="E33" s="438"/>
      <c r="F33" s="109"/>
      <c r="G33" s="108">
        <v>0</v>
      </c>
    </row>
    <row r="34" spans="1:8" x14ac:dyDescent="0.2">
      <c r="A34" s="439" t="s">
        <v>36</v>
      </c>
      <c r="B34" s="440"/>
      <c r="C34" s="440"/>
      <c r="D34" s="440"/>
      <c r="E34" s="440"/>
      <c r="F34" s="441"/>
      <c r="G34" s="110">
        <f>SUM(G27:G33)</f>
        <v>0</v>
      </c>
    </row>
    <row r="35" spans="1:8" x14ac:dyDescent="0.2">
      <c r="A35" s="424" t="s">
        <v>37</v>
      </c>
      <c r="B35" s="425"/>
      <c r="C35" s="425"/>
      <c r="D35" s="425"/>
      <c r="E35" s="425"/>
      <c r="F35" s="426"/>
      <c r="G35" s="427"/>
    </row>
    <row r="36" spans="1:8" x14ac:dyDescent="0.2">
      <c r="A36" s="442" t="s">
        <v>38</v>
      </c>
      <c r="B36" s="443"/>
      <c r="C36" s="443"/>
      <c r="D36" s="443"/>
      <c r="E36" s="443"/>
      <c r="F36" s="443"/>
      <c r="G36" s="444"/>
      <c r="H36" s="4"/>
    </row>
    <row r="37" spans="1:8" s="7" customFormat="1" x14ac:dyDescent="0.2">
      <c r="A37" s="43" t="s">
        <v>29</v>
      </c>
      <c r="B37" s="445" t="s">
        <v>39</v>
      </c>
      <c r="C37" s="446"/>
      <c r="D37" s="446"/>
      <c r="E37" s="447"/>
      <c r="F37" s="111">
        <f>ROUND((1/12),6)</f>
        <v>8.3299999999999999E-2</v>
      </c>
      <c r="G37" s="112">
        <f>ROUND(G$34*F37,2)</f>
        <v>0</v>
      </c>
      <c r="H37" s="63"/>
    </row>
    <row r="38" spans="1:8" x14ac:dyDescent="0.2">
      <c r="A38" s="113" t="s">
        <v>30</v>
      </c>
      <c r="B38" s="403" t="s">
        <v>161</v>
      </c>
      <c r="C38" s="404"/>
      <c r="D38" s="404"/>
      <c r="E38" s="405"/>
      <c r="F38" s="114">
        <f>ROUND((1/11)+(1/11)/3, 3)</f>
        <v>0.121</v>
      </c>
      <c r="G38" s="8">
        <f>ROUND(G$34*F38,2)</f>
        <v>0</v>
      </c>
      <c r="H38" s="4"/>
    </row>
    <row r="39" spans="1:8" x14ac:dyDescent="0.2">
      <c r="A39" s="115"/>
      <c r="B39" s="449" t="s">
        <v>40</v>
      </c>
      <c r="C39" s="449"/>
      <c r="D39" s="449"/>
      <c r="E39" s="449"/>
      <c r="F39" s="44">
        <f>SUM(F37:F38)</f>
        <v>0.20430000000000001</v>
      </c>
      <c r="G39" s="112"/>
      <c r="H39" s="4"/>
    </row>
    <row r="40" spans="1:8" x14ac:dyDescent="0.2">
      <c r="A40" s="116" t="s">
        <v>31</v>
      </c>
      <c r="B40" s="45" t="s">
        <v>41</v>
      </c>
      <c r="C40" s="46"/>
      <c r="D40" s="46"/>
      <c r="E40" s="46"/>
      <c r="F40" s="47">
        <f>ROUND((F51*F39),4)</f>
        <v>0</v>
      </c>
      <c r="G40" s="9">
        <f>ROUND(G$34*F40,2)</f>
        <v>0</v>
      </c>
      <c r="H40" s="4"/>
    </row>
    <row r="41" spans="1:8" x14ac:dyDescent="0.2">
      <c r="A41" s="377" t="s">
        <v>42</v>
      </c>
      <c r="B41" s="378"/>
      <c r="C41" s="378"/>
      <c r="D41" s="378"/>
      <c r="E41" s="379"/>
      <c r="F41" s="48">
        <f>ROUND(SUM(F39:F40),4)</f>
        <v>0.20430000000000001</v>
      </c>
      <c r="G41" s="117">
        <f>SUM(G37:G40)</f>
        <v>0</v>
      </c>
      <c r="H41" s="4">
        <f>ROUND(G34*F41,2)</f>
        <v>0</v>
      </c>
    </row>
    <row r="42" spans="1:8" x14ac:dyDescent="0.2">
      <c r="A42" s="442" t="s">
        <v>119</v>
      </c>
      <c r="B42" s="443"/>
      <c r="C42" s="443"/>
      <c r="D42" s="443"/>
      <c r="E42" s="443"/>
      <c r="F42" s="443"/>
      <c r="G42" s="444"/>
      <c r="H42" s="4">
        <f>SUM(G41,G34)</f>
        <v>0</v>
      </c>
    </row>
    <row r="43" spans="1:8" x14ac:dyDescent="0.2">
      <c r="A43" s="49" t="s">
        <v>29</v>
      </c>
      <c r="B43" s="445" t="s">
        <v>43</v>
      </c>
      <c r="C43" s="446"/>
      <c r="D43" s="446"/>
      <c r="E43" s="447"/>
      <c r="F43" s="50">
        <v>0</v>
      </c>
      <c r="G43" s="23">
        <f>ROUND((G$34)*F43,2)</f>
        <v>0</v>
      </c>
      <c r="H43" s="4"/>
    </row>
    <row r="44" spans="1:8" x14ac:dyDescent="0.2">
      <c r="A44" s="43" t="s">
        <v>30</v>
      </c>
      <c r="B44" s="400" t="s">
        <v>44</v>
      </c>
      <c r="C44" s="401"/>
      <c r="D44" s="401"/>
      <c r="E44" s="402"/>
      <c r="F44" s="111">
        <v>0</v>
      </c>
      <c r="G44" s="118">
        <f>ROUND((G$34)*F44,2)</f>
        <v>0</v>
      </c>
      <c r="H44" s="4"/>
    </row>
    <row r="45" spans="1:8" x14ac:dyDescent="0.2">
      <c r="A45" s="43" t="s">
        <v>31</v>
      </c>
      <c r="B45" s="400" t="s">
        <v>45</v>
      </c>
      <c r="C45" s="401"/>
      <c r="D45" s="401"/>
      <c r="E45" s="402"/>
      <c r="F45" s="119">
        <v>0</v>
      </c>
      <c r="G45" s="118">
        <f t="shared" ref="G45:G50" si="0">ROUND((G$34)*F45,2)</f>
        <v>0</v>
      </c>
      <c r="H45" s="4"/>
    </row>
    <row r="46" spans="1:8" x14ac:dyDescent="0.2">
      <c r="A46" s="43" t="s">
        <v>32</v>
      </c>
      <c r="B46" s="400" t="s">
        <v>46</v>
      </c>
      <c r="C46" s="401"/>
      <c r="D46" s="401"/>
      <c r="E46" s="402"/>
      <c r="F46" s="111">
        <v>0</v>
      </c>
      <c r="G46" s="118">
        <f t="shared" si="0"/>
        <v>0</v>
      </c>
      <c r="H46" s="4"/>
    </row>
    <row r="47" spans="1:8" x14ac:dyDescent="0.2">
      <c r="A47" s="43" t="s">
        <v>33</v>
      </c>
      <c r="B47" s="400" t="s">
        <v>47</v>
      </c>
      <c r="C47" s="401"/>
      <c r="D47" s="401"/>
      <c r="E47" s="402"/>
      <c r="F47" s="111">
        <v>0</v>
      </c>
      <c r="G47" s="118">
        <f t="shared" si="0"/>
        <v>0</v>
      </c>
      <c r="H47" s="4"/>
    </row>
    <row r="48" spans="1:8" x14ac:dyDescent="0.2">
      <c r="A48" s="43" t="s">
        <v>35</v>
      </c>
      <c r="B48" s="400" t="s">
        <v>48</v>
      </c>
      <c r="C48" s="401"/>
      <c r="D48" s="401"/>
      <c r="E48" s="402"/>
      <c r="F48" s="111">
        <v>0</v>
      </c>
      <c r="G48" s="118">
        <f t="shared" si="0"/>
        <v>0</v>
      </c>
      <c r="H48" s="4"/>
    </row>
    <row r="49" spans="1:8" x14ac:dyDescent="0.2">
      <c r="A49" s="43" t="s">
        <v>49</v>
      </c>
      <c r="B49" s="400" t="s">
        <v>50</v>
      </c>
      <c r="C49" s="401"/>
      <c r="D49" s="401"/>
      <c r="E49" s="402"/>
      <c r="F49" s="111">
        <v>0</v>
      </c>
      <c r="G49" s="118">
        <f t="shared" si="0"/>
        <v>0</v>
      </c>
      <c r="H49" s="4"/>
    </row>
    <row r="50" spans="1:8" x14ac:dyDescent="0.2">
      <c r="A50" s="113" t="s">
        <v>51</v>
      </c>
      <c r="B50" s="403" t="s">
        <v>52</v>
      </c>
      <c r="C50" s="404"/>
      <c r="D50" s="404"/>
      <c r="E50" s="405"/>
      <c r="F50" s="114">
        <v>0</v>
      </c>
      <c r="G50" s="118">
        <f t="shared" si="0"/>
        <v>0</v>
      </c>
      <c r="H50" s="4"/>
    </row>
    <row r="51" spans="1:8" x14ac:dyDescent="0.2">
      <c r="A51" s="377" t="s">
        <v>53</v>
      </c>
      <c r="B51" s="378"/>
      <c r="C51" s="378"/>
      <c r="D51" s="378"/>
      <c r="E51" s="379"/>
      <c r="F51" s="48">
        <f>SUM(F43:F50)</f>
        <v>0</v>
      </c>
      <c r="G51" s="117">
        <f>SUM(G43:G50)</f>
        <v>0</v>
      </c>
      <c r="H51" s="4">
        <f>ROUND(G34*F51,2)</f>
        <v>0</v>
      </c>
    </row>
    <row r="52" spans="1:8" x14ac:dyDescent="0.2">
      <c r="A52" s="442" t="s">
        <v>54</v>
      </c>
      <c r="B52" s="443"/>
      <c r="C52" s="443"/>
      <c r="D52" s="443"/>
      <c r="E52" s="443"/>
      <c r="F52" s="443"/>
      <c r="G52" s="444"/>
      <c r="H52" s="4"/>
    </row>
    <row r="53" spans="1:8" s="41" customFormat="1" x14ac:dyDescent="0.2">
      <c r="A53" s="49" t="s">
        <v>29</v>
      </c>
      <c r="B53" s="454" t="s">
        <v>55</v>
      </c>
      <c r="C53" s="455"/>
      <c r="D53" s="455"/>
      <c r="E53" s="120">
        <f>0</f>
        <v>0</v>
      </c>
      <c r="F53" s="64">
        <v>44</v>
      </c>
      <c r="G53" s="15">
        <f>IF(ROUND((E53*F53)-(G27*0.06),2)&lt;0,0,ROUND((E53*F53)-(G27*0.06),2))</f>
        <v>0</v>
      </c>
      <c r="H53" s="42"/>
    </row>
    <row r="54" spans="1:8" s="41" customFormat="1" x14ac:dyDescent="0.2">
      <c r="A54" s="43" t="s">
        <v>56</v>
      </c>
      <c r="B54" s="450" t="s">
        <v>57</v>
      </c>
      <c r="C54" s="451"/>
      <c r="D54" s="451"/>
      <c r="E54" s="120">
        <f>0</f>
        <v>0</v>
      </c>
      <c r="F54" s="121">
        <v>25</v>
      </c>
      <c r="G54" s="108">
        <f>ROUND((E54*F54),2)</f>
        <v>0</v>
      </c>
      <c r="H54" s="42"/>
    </row>
    <row r="55" spans="1:8" s="41" customFormat="1" x14ac:dyDescent="0.2">
      <c r="A55" s="43" t="s">
        <v>58</v>
      </c>
      <c r="B55" s="450" t="s">
        <v>59</v>
      </c>
      <c r="C55" s="451"/>
      <c r="D55" s="451"/>
      <c r="E55" s="120">
        <f>0</f>
        <v>0</v>
      </c>
      <c r="F55" s="121">
        <v>1</v>
      </c>
      <c r="G55" s="108">
        <f>ROUND((E55*F55),2)</f>
        <v>0</v>
      </c>
      <c r="H55" s="42"/>
    </row>
    <row r="56" spans="1:8" s="41" customFormat="1" x14ac:dyDescent="0.2">
      <c r="A56" s="43" t="s">
        <v>31</v>
      </c>
      <c r="B56" s="450" t="s">
        <v>277</v>
      </c>
      <c r="C56" s="451"/>
      <c r="D56" s="451"/>
      <c r="E56" s="120">
        <f>0</f>
        <v>0</v>
      </c>
      <c r="F56" s="121">
        <v>1</v>
      </c>
      <c r="G56" s="108">
        <f>ROUND((E56*F56),2)</f>
        <v>0</v>
      </c>
      <c r="H56" s="42"/>
    </row>
    <row r="57" spans="1:8" s="41" customFormat="1" x14ac:dyDescent="0.2">
      <c r="A57" s="43" t="s">
        <v>32</v>
      </c>
      <c r="B57" s="450" t="s">
        <v>185</v>
      </c>
      <c r="C57" s="451"/>
      <c r="D57" s="451"/>
      <c r="E57" s="120">
        <f>ROUND((F15*10%)*5%,2)</f>
        <v>0</v>
      </c>
      <c r="F57" s="121">
        <v>1</v>
      </c>
      <c r="G57" s="108">
        <f t="shared" ref="G57:G61" si="1">ROUND((E57*F57),2)</f>
        <v>0</v>
      </c>
      <c r="H57" s="42"/>
    </row>
    <row r="58" spans="1:8" s="41" customFormat="1" x14ac:dyDescent="0.2">
      <c r="A58" s="43" t="s">
        <v>33</v>
      </c>
      <c r="B58" s="450" t="s">
        <v>225</v>
      </c>
      <c r="C58" s="451"/>
      <c r="D58" s="451"/>
      <c r="E58" s="120">
        <f>ROUND(((F18/220)*8)*1.5,2)</f>
        <v>0</v>
      </c>
      <c r="F58" s="121">
        <v>1</v>
      </c>
      <c r="G58" s="108">
        <f>ROUND((E58*F58)/12,2)</f>
        <v>0</v>
      </c>
      <c r="H58" s="42"/>
    </row>
    <row r="59" spans="1:8" s="41" customFormat="1" x14ac:dyDescent="0.2">
      <c r="A59" s="43" t="s">
        <v>35</v>
      </c>
      <c r="B59" s="458" t="s">
        <v>186</v>
      </c>
      <c r="C59" s="459"/>
      <c r="D59" s="459"/>
      <c r="E59" s="120">
        <f>0</f>
        <v>0</v>
      </c>
      <c r="F59" s="122">
        <v>1</v>
      </c>
      <c r="G59" s="123">
        <f t="shared" ref="G59" si="2">ROUND((E59*F59),2)</f>
        <v>0</v>
      </c>
      <c r="H59" s="42"/>
    </row>
    <row r="60" spans="1:8" s="41" customFormat="1" x14ac:dyDescent="0.2">
      <c r="A60" s="43" t="s">
        <v>49</v>
      </c>
      <c r="B60" s="450" t="s">
        <v>156</v>
      </c>
      <c r="C60" s="451"/>
      <c r="D60" s="451"/>
      <c r="E60" s="120">
        <v>0</v>
      </c>
      <c r="F60" s="121">
        <v>1</v>
      </c>
      <c r="G60" s="108">
        <f>ROUND((E60*F60)/12,2)</f>
        <v>0</v>
      </c>
      <c r="H60" s="42"/>
    </row>
    <row r="61" spans="1:8" s="41" customFormat="1" x14ac:dyDescent="0.2">
      <c r="A61" s="106" t="s">
        <v>51</v>
      </c>
      <c r="B61" s="450" t="s">
        <v>156</v>
      </c>
      <c r="C61" s="451"/>
      <c r="D61" s="451"/>
      <c r="E61" s="120">
        <v>0</v>
      </c>
      <c r="F61" s="121">
        <v>1</v>
      </c>
      <c r="G61" s="124">
        <f t="shared" si="1"/>
        <v>0</v>
      </c>
      <c r="H61" s="42"/>
    </row>
    <row r="62" spans="1:8" s="41" customFormat="1" x14ac:dyDescent="0.2">
      <c r="A62" s="43" t="s">
        <v>155</v>
      </c>
      <c r="B62" s="456" t="s">
        <v>156</v>
      </c>
      <c r="C62" s="457"/>
      <c r="D62" s="457"/>
      <c r="E62" s="125">
        <v>0</v>
      </c>
      <c r="F62" s="121">
        <v>1</v>
      </c>
      <c r="G62" s="108">
        <v>0</v>
      </c>
      <c r="H62" s="42"/>
    </row>
    <row r="63" spans="1:8" x14ac:dyDescent="0.2">
      <c r="A63" s="452" t="s">
        <v>61</v>
      </c>
      <c r="B63" s="453"/>
      <c r="C63" s="453"/>
      <c r="D63" s="453"/>
      <c r="E63" s="453"/>
      <c r="F63" s="440"/>
      <c r="G63" s="110">
        <f>SUM(G53:G62)</f>
        <v>0</v>
      </c>
      <c r="H63" s="4"/>
    </row>
    <row r="64" spans="1:8" x14ac:dyDescent="0.2">
      <c r="A64" s="424" t="s">
        <v>62</v>
      </c>
      <c r="B64" s="425"/>
      <c r="C64" s="425"/>
      <c r="D64" s="425"/>
      <c r="E64" s="425"/>
      <c r="F64" s="426"/>
      <c r="G64" s="427"/>
      <c r="H64" s="4"/>
    </row>
    <row r="65" spans="1:8" x14ac:dyDescent="0.2">
      <c r="A65" s="16" t="s">
        <v>63</v>
      </c>
      <c r="B65" s="464" t="s">
        <v>64</v>
      </c>
      <c r="C65" s="465"/>
      <c r="D65" s="465"/>
      <c r="E65" s="465"/>
      <c r="F65" s="17">
        <f>F41</f>
        <v>0.20430000000000001</v>
      </c>
      <c r="G65" s="18">
        <f>G41</f>
        <v>0</v>
      </c>
      <c r="H65" s="4"/>
    </row>
    <row r="66" spans="1:8" x14ac:dyDescent="0.2">
      <c r="A66" s="126" t="s">
        <v>65</v>
      </c>
      <c r="B66" s="466" t="s">
        <v>129</v>
      </c>
      <c r="C66" s="467"/>
      <c r="D66" s="467"/>
      <c r="E66" s="467"/>
      <c r="F66" s="19">
        <f>F51</f>
        <v>0</v>
      </c>
      <c r="G66" s="127">
        <f>G51</f>
        <v>0</v>
      </c>
      <c r="H66" s="4"/>
    </row>
    <row r="67" spans="1:8" x14ac:dyDescent="0.2">
      <c r="A67" s="126" t="s">
        <v>66</v>
      </c>
      <c r="B67" s="466" t="s">
        <v>67</v>
      </c>
      <c r="C67" s="467"/>
      <c r="D67" s="467"/>
      <c r="E67" s="467"/>
      <c r="F67" s="468"/>
      <c r="G67" s="127">
        <f>G63</f>
        <v>0</v>
      </c>
      <c r="H67" s="4"/>
    </row>
    <row r="68" spans="1:8" x14ac:dyDescent="0.2">
      <c r="A68" s="452" t="s">
        <v>68</v>
      </c>
      <c r="B68" s="453"/>
      <c r="C68" s="453"/>
      <c r="D68" s="453"/>
      <c r="E68" s="453"/>
      <c r="F68" s="440"/>
      <c r="G68" s="110">
        <f>SUM(G65:G67)</f>
        <v>0</v>
      </c>
      <c r="H68" s="4"/>
    </row>
    <row r="69" spans="1:8" x14ac:dyDescent="0.2">
      <c r="A69" s="424" t="s">
        <v>69</v>
      </c>
      <c r="B69" s="425"/>
      <c r="C69" s="425"/>
      <c r="D69" s="425"/>
      <c r="E69" s="425"/>
      <c r="F69" s="426"/>
      <c r="G69" s="427"/>
      <c r="H69" s="4"/>
    </row>
    <row r="70" spans="1:8" s="22" customFormat="1" x14ac:dyDescent="0.2">
      <c r="A70" s="104">
        <v>3</v>
      </c>
      <c r="B70" s="20" t="s">
        <v>70</v>
      </c>
      <c r="C70" s="20"/>
      <c r="D70" s="20"/>
      <c r="E70" s="20"/>
      <c r="F70" s="20"/>
      <c r="G70" s="21"/>
      <c r="H70" s="4"/>
    </row>
    <row r="71" spans="1:8" x14ac:dyDescent="0.2">
      <c r="A71" s="11" t="s">
        <v>29</v>
      </c>
      <c r="B71" s="460" t="s">
        <v>71</v>
      </c>
      <c r="C71" s="461"/>
      <c r="D71" s="461"/>
      <c r="E71" s="461"/>
      <c r="F71" s="55">
        <f>ROUND((1/12)*0.05,4)</f>
        <v>4.1999999999999997E-3</v>
      </c>
      <c r="G71" s="23">
        <f t="shared" ref="G71:G76" si="3">ROUND(G$34*F71,2)</f>
        <v>0</v>
      </c>
      <c r="H71" s="4"/>
    </row>
    <row r="72" spans="1:8" x14ac:dyDescent="0.2">
      <c r="A72" s="5" t="s">
        <v>30</v>
      </c>
      <c r="B72" s="462" t="s">
        <v>72</v>
      </c>
      <c r="C72" s="463"/>
      <c r="D72" s="463"/>
      <c r="E72" s="463"/>
      <c r="F72" s="128">
        <f>ROUND((F71*F50),4)</f>
        <v>0</v>
      </c>
      <c r="G72" s="118">
        <f t="shared" si="3"/>
        <v>0</v>
      </c>
      <c r="H72" s="4"/>
    </row>
    <row r="73" spans="1:8" x14ac:dyDescent="0.2">
      <c r="A73" s="5" t="s">
        <v>31</v>
      </c>
      <c r="B73" s="462" t="s">
        <v>136</v>
      </c>
      <c r="C73" s="463"/>
      <c r="D73" s="463"/>
      <c r="E73" s="463"/>
      <c r="F73" s="128">
        <f>ROUND((0.08*0.4*0.9)*(1+0.09+0.09+0.3),2)</f>
        <v>0.04</v>
      </c>
      <c r="G73" s="118">
        <f t="shared" si="3"/>
        <v>0</v>
      </c>
      <c r="H73" s="4"/>
    </row>
    <row r="74" spans="1:8" x14ac:dyDescent="0.2">
      <c r="A74" s="5" t="s">
        <v>32</v>
      </c>
      <c r="B74" s="462" t="s">
        <v>73</v>
      </c>
      <c r="C74" s="463"/>
      <c r="D74" s="463"/>
      <c r="E74" s="463"/>
      <c r="F74" s="128">
        <f>ROUND(100%/30*7/12*100%,4)</f>
        <v>1.9400000000000001E-2</v>
      </c>
      <c r="G74" s="118">
        <f t="shared" si="3"/>
        <v>0</v>
      </c>
      <c r="H74" s="4"/>
    </row>
    <row r="75" spans="1:8" s="3" customFormat="1" x14ac:dyDescent="0.2">
      <c r="A75" s="5" t="s">
        <v>33</v>
      </c>
      <c r="B75" s="462" t="s">
        <v>120</v>
      </c>
      <c r="C75" s="463"/>
      <c r="D75" s="463"/>
      <c r="E75" s="463"/>
      <c r="F75" s="128">
        <f>ROUND(F74*F51,4)</f>
        <v>0</v>
      </c>
      <c r="G75" s="118">
        <f t="shared" si="3"/>
        <v>0</v>
      </c>
      <c r="H75" s="4"/>
    </row>
    <row r="76" spans="1:8" x14ac:dyDescent="0.2">
      <c r="A76" s="5" t="s">
        <v>35</v>
      </c>
      <c r="B76" s="469" t="s">
        <v>137</v>
      </c>
      <c r="C76" s="470"/>
      <c r="D76" s="470"/>
      <c r="E76" s="470"/>
      <c r="F76" s="129">
        <v>0</v>
      </c>
      <c r="G76" s="130">
        <f t="shared" si="3"/>
        <v>0</v>
      </c>
      <c r="H76" s="4"/>
    </row>
    <row r="77" spans="1:8" x14ac:dyDescent="0.2">
      <c r="A77" s="452" t="s">
        <v>74</v>
      </c>
      <c r="B77" s="453"/>
      <c r="C77" s="453"/>
      <c r="D77" s="453"/>
      <c r="E77" s="453"/>
      <c r="F77" s="24">
        <f>SUM(F71:F76)</f>
        <v>6.3600000000000004E-2</v>
      </c>
      <c r="G77" s="131">
        <f>SUM(G71:G76)</f>
        <v>0</v>
      </c>
      <c r="H77" s="4">
        <f>ROUND(G34*F77,2)</f>
        <v>0</v>
      </c>
    </row>
    <row r="78" spans="1:8" x14ac:dyDescent="0.2">
      <c r="A78" s="424" t="s">
        <v>75</v>
      </c>
      <c r="B78" s="425"/>
      <c r="C78" s="425"/>
      <c r="D78" s="425"/>
      <c r="E78" s="425"/>
      <c r="F78" s="426"/>
      <c r="G78" s="427"/>
      <c r="H78" s="4"/>
    </row>
    <row r="79" spans="1:8" s="22" customFormat="1" x14ac:dyDescent="0.2">
      <c r="A79" s="442" t="s">
        <v>121</v>
      </c>
      <c r="B79" s="443"/>
      <c r="C79" s="443"/>
      <c r="D79" s="443"/>
      <c r="E79" s="443"/>
      <c r="F79" s="443"/>
      <c r="G79" s="444"/>
      <c r="H79" s="4"/>
    </row>
    <row r="80" spans="1:8" x14ac:dyDescent="0.2">
      <c r="A80" s="49" t="s">
        <v>29</v>
      </c>
      <c r="B80" s="445" t="s">
        <v>187</v>
      </c>
      <c r="C80" s="446"/>
      <c r="D80" s="446"/>
      <c r="E80" s="446"/>
      <c r="F80" s="50">
        <v>0</v>
      </c>
      <c r="G80" s="23">
        <f t="shared" ref="G80:G85" si="4">ROUND(G$34*F80,2)</f>
        <v>0</v>
      </c>
      <c r="H80" s="4"/>
    </row>
    <row r="81" spans="1:8" x14ac:dyDescent="0.2">
      <c r="A81" s="43" t="s">
        <v>30</v>
      </c>
      <c r="B81" s="400" t="s">
        <v>122</v>
      </c>
      <c r="C81" s="401"/>
      <c r="D81" s="401"/>
      <c r="E81" s="401"/>
      <c r="F81" s="111">
        <f>ROUND(((1/30)/12)*1,4)</f>
        <v>2.8E-3</v>
      </c>
      <c r="G81" s="118">
        <f t="shared" si="4"/>
        <v>0</v>
      </c>
      <c r="H81" s="4"/>
    </row>
    <row r="82" spans="1:8" x14ac:dyDescent="0.2">
      <c r="A82" s="43" t="s">
        <v>31</v>
      </c>
      <c r="B82" s="400" t="s">
        <v>123</v>
      </c>
      <c r="C82" s="401"/>
      <c r="D82" s="401"/>
      <c r="E82" s="401"/>
      <c r="F82" s="111">
        <f>ROUND((((1/30)/12)*5)*0.02,4)</f>
        <v>2.9999999999999997E-4</v>
      </c>
      <c r="G82" s="118">
        <f t="shared" si="4"/>
        <v>0</v>
      </c>
      <c r="H82" s="4"/>
    </row>
    <row r="83" spans="1:8" x14ac:dyDescent="0.2">
      <c r="A83" s="43" t="s">
        <v>32</v>
      </c>
      <c r="B83" s="400" t="s">
        <v>124</v>
      </c>
      <c r="C83" s="401"/>
      <c r="D83" s="401"/>
      <c r="E83" s="401"/>
      <c r="F83" s="111">
        <f>ROUND((((1/30)/12)*15)*0.05,4)</f>
        <v>2.0999999999999999E-3</v>
      </c>
      <c r="G83" s="118">
        <f t="shared" si="4"/>
        <v>0</v>
      </c>
      <c r="H83" s="4"/>
    </row>
    <row r="84" spans="1:8" x14ac:dyDescent="0.2">
      <c r="A84" s="43" t="s">
        <v>33</v>
      </c>
      <c r="B84" s="400" t="s">
        <v>188</v>
      </c>
      <c r="C84" s="401"/>
      <c r="D84" s="401"/>
      <c r="E84" s="401"/>
      <c r="F84" s="111">
        <v>0</v>
      </c>
      <c r="G84" s="118">
        <f t="shared" si="4"/>
        <v>0</v>
      </c>
      <c r="H84" s="4"/>
    </row>
    <row r="85" spans="1:8" x14ac:dyDescent="0.2">
      <c r="A85" s="43" t="s">
        <v>35</v>
      </c>
      <c r="B85" s="403" t="s">
        <v>125</v>
      </c>
      <c r="C85" s="404"/>
      <c r="D85" s="404"/>
      <c r="E85" s="404"/>
      <c r="F85" s="114">
        <f>ROUND((((1/30)/12)*5)*0.5,4)</f>
        <v>6.8999999999999999E-3</v>
      </c>
      <c r="G85" s="130">
        <f t="shared" si="4"/>
        <v>0</v>
      </c>
      <c r="H85" s="4"/>
    </row>
    <row r="86" spans="1:8" x14ac:dyDescent="0.2">
      <c r="A86" s="474" t="s">
        <v>76</v>
      </c>
      <c r="B86" s="379"/>
      <c r="C86" s="379"/>
      <c r="D86" s="379"/>
      <c r="E86" s="379"/>
      <c r="F86" s="48">
        <f>SUM(F80:F85)</f>
        <v>1.21E-2</v>
      </c>
      <c r="G86" s="117">
        <f>SUM(G80:G85)</f>
        <v>0</v>
      </c>
      <c r="H86" s="4">
        <f>ROUND(G34*F86,2)</f>
        <v>0</v>
      </c>
    </row>
    <row r="87" spans="1:8" s="22" customFormat="1" x14ac:dyDescent="0.2">
      <c r="A87" s="471" t="s">
        <v>77</v>
      </c>
      <c r="B87" s="472"/>
      <c r="C87" s="472"/>
      <c r="D87" s="472"/>
      <c r="E87" s="472"/>
      <c r="F87" s="472"/>
      <c r="G87" s="473"/>
      <c r="H87" s="4"/>
    </row>
    <row r="88" spans="1:8" x14ac:dyDescent="0.2">
      <c r="A88" s="11" t="s">
        <v>29</v>
      </c>
      <c r="B88" s="460" t="s">
        <v>78</v>
      </c>
      <c r="C88" s="461"/>
      <c r="D88" s="461"/>
      <c r="E88" s="461"/>
      <c r="F88" s="50">
        <f xml:space="preserve"> ROUND((((ROUND((1/11)+(1/11)/3, 3))*4)/12)*1%,4)</f>
        <v>4.0000000000000002E-4</v>
      </c>
      <c r="G88" s="23">
        <f>ROUND(G$34*F88,2)</f>
        <v>0</v>
      </c>
      <c r="H88" s="4"/>
    </row>
    <row r="89" spans="1:8" x14ac:dyDescent="0.2">
      <c r="A89" s="5" t="s">
        <v>30</v>
      </c>
      <c r="B89" s="462" t="s">
        <v>79</v>
      </c>
      <c r="C89" s="463"/>
      <c r="D89" s="463"/>
      <c r="E89" s="463"/>
      <c r="F89" s="111">
        <f>ROUND(F88*F51,4)</f>
        <v>0</v>
      </c>
      <c r="G89" s="118">
        <f>ROUND(G$34*F89,2)</f>
        <v>0</v>
      </c>
      <c r="H89" s="4"/>
    </row>
    <row r="90" spans="1:8" x14ac:dyDescent="0.2">
      <c r="A90" s="5" t="s">
        <v>31</v>
      </c>
      <c r="B90" s="462" t="s">
        <v>80</v>
      </c>
      <c r="C90" s="463"/>
      <c r="D90" s="463"/>
      <c r="E90" s="463"/>
      <c r="F90" s="111">
        <f>ROUND(ROUND(ROUND(((1+1/12)*4)/12,4)*1%,4)*F51,4)</f>
        <v>0</v>
      </c>
      <c r="G90" s="118">
        <f>ROUND(G$34*F90,2)</f>
        <v>0</v>
      </c>
      <c r="H90" s="4"/>
    </row>
    <row r="91" spans="1:8" x14ac:dyDescent="0.2">
      <c r="A91" s="5" t="s">
        <v>32</v>
      </c>
      <c r="B91" s="462" t="s">
        <v>60</v>
      </c>
      <c r="C91" s="463"/>
      <c r="D91" s="463"/>
      <c r="E91" s="463"/>
      <c r="F91" s="111">
        <v>0</v>
      </c>
      <c r="G91" s="130">
        <f>ROUND(G$34*F91,2)</f>
        <v>0</v>
      </c>
      <c r="H91" s="4"/>
    </row>
    <row r="92" spans="1:8" x14ac:dyDescent="0.2">
      <c r="A92" s="439" t="s">
        <v>81</v>
      </c>
      <c r="B92" s="440"/>
      <c r="C92" s="440"/>
      <c r="D92" s="440"/>
      <c r="E92" s="440"/>
      <c r="F92" s="10">
        <f>SUM(F88:F91)</f>
        <v>4.0000000000000002E-4</v>
      </c>
      <c r="G92" s="132">
        <f>SUM(G88:G91)</f>
        <v>0</v>
      </c>
      <c r="H92" s="4">
        <f>ROUND(G34*F92,2)</f>
        <v>0</v>
      </c>
    </row>
    <row r="93" spans="1:8" s="22" customFormat="1" x14ac:dyDescent="0.2">
      <c r="A93" s="471" t="s">
        <v>82</v>
      </c>
      <c r="B93" s="472"/>
      <c r="C93" s="472"/>
      <c r="D93" s="472"/>
      <c r="E93" s="472"/>
      <c r="F93" s="472"/>
      <c r="G93" s="473"/>
      <c r="H93" s="4"/>
    </row>
    <row r="94" spans="1:8" x14ac:dyDescent="0.2">
      <c r="A94" s="11" t="s">
        <v>29</v>
      </c>
      <c r="B94" s="460" t="s">
        <v>83</v>
      </c>
      <c r="C94" s="461"/>
      <c r="D94" s="461"/>
      <c r="E94" s="461"/>
      <c r="F94" s="12">
        <f>((1/220)*22)*0</f>
        <v>0</v>
      </c>
      <c r="G94" s="23">
        <f>ROUND(G$34*F94,2)</f>
        <v>0</v>
      </c>
      <c r="H94" s="4"/>
    </row>
    <row r="95" spans="1:8" x14ac:dyDescent="0.2">
      <c r="A95" s="11" t="s">
        <v>30</v>
      </c>
      <c r="B95" s="477" t="s">
        <v>198</v>
      </c>
      <c r="C95" s="478"/>
      <c r="D95" s="478"/>
      <c r="E95" s="479"/>
      <c r="F95" s="90">
        <f>F94*F51</f>
        <v>0</v>
      </c>
      <c r="G95" s="23">
        <f>ROUND(G$34*F95,2)</f>
        <v>0</v>
      </c>
      <c r="H95" s="4"/>
    </row>
    <row r="96" spans="1:8" x14ac:dyDescent="0.2">
      <c r="A96" s="439" t="s">
        <v>84</v>
      </c>
      <c r="B96" s="440"/>
      <c r="C96" s="440"/>
      <c r="D96" s="440"/>
      <c r="E96" s="440"/>
      <c r="F96" s="10">
        <f>SUM(F94:F94)</f>
        <v>0</v>
      </c>
      <c r="G96" s="132">
        <f>SUM(G94:G95)</f>
        <v>0</v>
      </c>
      <c r="H96" s="4">
        <f>ROUND(G34*F96,2)</f>
        <v>0</v>
      </c>
    </row>
    <row r="97" spans="1:8" s="52" customFormat="1" x14ac:dyDescent="0.2">
      <c r="A97" s="442" t="s">
        <v>126</v>
      </c>
      <c r="B97" s="443"/>
      <c r="C97" s="443"/>
      <c r="D97" s="443"/>
      <c r="E97" s="443"/>
      <c r="F97" s="443"/>
      <c r="G97" s="444"/>
      <c r="H97" s="42"/>
    </row>
    <row r="98" spans="1:8" s="41" customFormat="1" x14ac:dyDescent="0.2">
      <c r="A98" s="49" t="s">
        <v>29</v>
      </c>
      <c r="B98" s="445" t="s">
        <v>127</v>
      </c>
      <c r="C98" s="446"/>
      <c r="D98" s="446"/>
      <c r="E98" s="446"/>
      <c r="F98" s="12">
        <f>((((8*13)/12)/220)+((((8*13)/12)/220)*100%))*0</f>
        <v>0</v>
      </c>
      <c r="G98" s="23">
        <f>ROUND(G$34*F98,2)</f>
        <v>0</v>
      </c>
      <c r="H98" s="42"/>
    </row>
    <row r="99" spans="1:8" s="41" customFormat="1" x14ac:dyDescent="0.2">
      <c r="A99" s="11" t="s">
        <v>30</v>
      </c>
      <c r="B99" s="477" t="s">
        <v>198</v>
      </c>
      <c r="C99" s="478"/>
      <c r="D99" s="478"/>
      <c r="E99" s="479"/>
      <c r="F99" s="90">
        <f>F98*F51</f>
        <v>0</v>
      </c>
      <c r="G99" s="23">
        <f>ROUND(G$34*F99,2)</f>
        <v>0</v>
      </c>
      <c r="H99" s="42"/>
    </row>
    <row r="100" spans="1:8" s="41" customFormat="1" x14ac:dyDescent="0.2">
      <c r="A100" s="474" t="s">
        <v>128</v>
      </c>
      <c r="B100" s="379"/>
      <c r="C100" s="379"/>
      <c r="D100" s="379"/>
      <c r="E100" s="379"/>
      <c r="F100" s="48">
        <f>SUM(F98:F98)</f>
        <v>0</v>
      </c>
      <c r="G100" s="117">
        <f>SUM(G98:G99)</f>
        <v>0</v>
      </c>
      <c r="H100" s="42">
        <f>ROUND(G44*F100,2)</f>
        <v>0</v>
      </c>
    </row>
    <row r="101" spans="1:8" x14ac:dyDescent="0.2">
      <c r="A101" s="424" t="s">
        <v>85</v>
      </c>
      <c r="B101" s="425"/>
      <c r="C101" s="425"/>
      <c r="D101" s="425"/>
      <c r="E101" s="425"/>
      <c r="F101" s="426"/>
      <c r="G101" s="427"/>
      <c r="H101" s="4"/>
    </row>
    <row r="102" spans="1:8" x14ac:dyDescent="0.2">
      <c r="A102" s="16" t="s">
        <v>86</v>
      </c>
      <c r="B102" s="464" t="s">
        <v>130</v>
      </c>
      <c r="C102" s="465"/>
      <c r="D102" s="465"/>
      <c r="E102" s="465"/>
      <c r="F102" s="17">
        <f>F86</f>
        <v>1.21E-2</v>
      </c>
      <c r="G102" s="18">
        <f>G86</f>
        <v>0</v>
      </c>
      <c r="H102" s="4"/>
    </row>
    <row r="103" spans="1:8" x14ac:dyDescent="0.2">
      <c r="A103" s="126" t="s">
        <v>87</v>
      </c>
      <c r="B103" s="466" t="s">
        <v>88</v>
      </c>
      <c r="C103" s="467"/>
      <c r="D103" s="467"/>
      <c r="E103" s="467"/>
      <c r="F103" s="19">
        <f>F92</f>
        <v>4.0000000000000002E-4</v>
      </c>
      <c r="G103" s="127">
        <f>G92</f>
        <v>0</v>
      </c>
      <c r="H103" s="4"/>
    </row>
    <row r="104" spans="1:8" x14ac:dyDescent="0.2">
      <c r="A104" s="126" t="s">
        <v>89</v>
      </c>
      <c r="B104" s="466" t="s">
        <v>90</v>
      </c>
      <c r="C104" s="467"/>
      <c r="D104" s="467"/>
      <c r="E104" s="467"/>
      <c r="F104" s="19">
        <f>F96</f>
        <v>0</v>
      </c>
      <c r="G104" s="127">
        <f>G96</f>
        <v>0</v>
      </c>
      <c r="H104" s="4"/>
    </row>
    <row r="105" spans="1:8" x14ac:dyDescent="0.2">
      <c r="A105" s="126" t="s">
        <v>132</v>
      </c>
      <c r="B105" s="475" t="s">
        <v>131</v>
      </c>
      <c r="C105" s="476"/>
      <c r="D105" s="476"/>
      <c r="E105" s="476"/>
      <c r="F105" s="19">
        <f>F100</f>
        <v>0</v>
      </c>
      <c r="G105" s="127">
        <f>G100</f>
        <v>0</v>
      </c>
      <c r="H105" s="4"/>
    </row>
    <row r="106" spans="1:8" x14ac:dyDescent="0.2">
      <c r="A106" s="452" t="s">
        <v>91</v>
      </c>
      <c r="B106" s="453"/>
      <c r="C106" s="453"/>
      <c r="D106" s="453"/>
      <c r="E106" s="453"/>
      <c r="F106" s="440"/>
      <c r="G106" s="110">
        <f>SUM(G102:G105)</f>
        <v>0</v>
      </c>
      <c r="H106" s="4"/>
    </row>
    <row r="107" spans="1:8" x14ac:dyDescent="0.2">
      <c r="A107" s="424" t="s">
        <v>92</v>
      </c>
      <c r="B107" s="425"/>
      <c r="C107" s="425"/>
      <c r="D107" s="425"/>
      <c r="E107" s="425"/>
      <c r="F107" s="426"/>
      <c r="G107" s="427"/>
      <c r="H107" s="4"/>
    </row>
    <row r="108" spans="1:8" x14ac:dyDescent="0.2">
      <c r="A108" s="11" t="s">
        <v>29</v>
      </c>
      <c r="B108" s="56" t="str">
        <f>'Insumos Diversos'!A67</f>
        <v>Uniformes</v>
      </c>
      <c r="C108" s="59"/>
      <c r="D108" s="59"/>
      <c r="E108" s="14">
        <f>'Insumos Diversos'!E78</f>
        <v>0</v>
      </c>
      <c r="F108" s="25">
        <v>1</v>
      </c>
      <c r="G108" s="108">
        <f>ROUND(SUM(C108:E108),2)*F108</f>
        <v>0</v>
      </c>
      <c r="H108" s="4"/>
    </row>
    <row r="109" spans="1:8" s="41" customFormat="1" x14ac:dyDescent="0.2">
      <c r="A109" s="43" t="s">
        <v>30</v>
      </c>
      <c r="B109" s="142" t="str">
        <f>'Insumos Diversos'!A50</f>
        <v>EPI's</v>
      </c>
      <c r="C109" s="143"/>
      <c r="D109" s="143"/>
      <c r="E109" s="51">
        <f>'Insumos Diversos'!E65</f>
        <v>0</v>
      </c>
      <c r="F109" s="53">
        <v>1</v>
      </c>
      <c r="G109" s="108">
        <f>ROUND((E109*F109),2)</f>
        <v>0</v>
      </c>
      <c r="H109" s="42"/>
    </row>
    <row r="110" spans="1:8" s="41" customFormat="1" x14ac:dyDescent="0.2">
      <c r="A110" s="43" t="s">
        <v>31</v>
      </c>
      <c r="B110" s="142" t="str">
        <f>'Insumos Diversos'!A4</f>
        <v>UTENSÍLIOS - Jardinagem</v>
      </c>
      <c r="C110" s="143"/>
      <c r="D110" s="143"/>
      <c r="E110" s="51">
        <f>'Insumos Diversos'!E21</f>
        <v>0</v>
      </c>
      <c r="F110" s="54">
        <v>1</v>
      </c>
      <c r="G110" s="108">
        <f t="shared" ref="G110:G112" si="5">ROUND((E110*F110),2)</f>
        <v>0</v>
      </c>
      <c r="H110" s="42"/>
    </row>
    <row r="111" spans="1:8" s="41" customFormat="1" x14ac:dyDescent="0.2">
      <c r="A111" s="255" t="s">
        <v>32</v>
      </c>
      <c r="B111" s="251" t="s">
        <v>238</v>
      </c>
      <c r="C111" s="252"/>
      <c r="D111" s="252"/>
      <c r="E111" s="51">
        <f>'Insumos Diversos'!E31</f>
        <v>0</v>
      </c>
      <c r="F111" s="54">
        <v>1</v>
      </c>
      <c r="G111" s="108">
        <f t="shared" ref="G111" si="6">ROUND((E111*F111),2)</f>
        <v>0</v>
      </c>
      <c r="H111" s="42"/>
    </row>
    <row r="112" spans="1:8" s="41" customFormat="1" x14ac:dyDescent="0.2">
      <c r="A112" s="43" t="s">
        <v>33</v>
      </c>
      <c r="B112" s="142" t="s">
        <v>239</v>
      </c>
      <c r="C112" s="143"/>
      <c r="D112" s="143"/>
      <c r="E112" s="51">
        <f>'Insumos Diversos'!E39</f>
        <v>0</v>
      </c>
      <c r="F112" s="54">
        <v>1</v>
      </c>
      <c r="G112" s="108">
        <f t="shared" si="5"/>
        <v>0</v>
      </c>
      <c r="H112" s="42"/>
    </row>
    <row r="113" spans="1:8" s="41" customFormat="1" x14ac:dyDescent="0.2">
      <c r="A113" s="43" t="s">
        <v>35</v>
      </c>
      <c r="B113" s="142" t="str">
        <f>'Insumos Diversos'!A41</f>
        <v>MÁQUINAS E EQUIPAMENTOS (Jardinagem)</v>
      </c>
      <c r="C113" s="143"/>
      <c r="D113" s="143"/>
      <c r="E113" s="51">
        <f>'Insumos Diversos'!E48</f>
        <v>0</v>
      </c>
      <c r="F113" s="54">
        <v>1</v>
      </c>
      <c r="G113" s="108">
        <f>ROUND((E113*F113)/12,2)</f>
        <v>0</v>
      </c>
      <c r="H113" s="42"/>
    </row>
    <row r="114" spans="1:8" s="41" customFormat="1" x14ac:dyDescent="0.2">
      <c r="A114" s="43" t="s">
        <v>49</v>
      </c>
      <c r="B114" s="145" t="s">
        <v>60</v>
      </c>
      <c r="C114" s="146"/>
      <c r="D114" s="146"/>
      <c r="E114" s="51">
        <v>0</v>
      </c>
      <c r="F114" s="54">
        <v>1</v>
      </c>
      <c r="G114" s="108">
        <f>ROUND((E114*F114)/12,2)</f>
        <v>0</v>
      </c>
      <c r="H114" s="42"/>
    </row>
    <row r="115" spans="1:8" s="41" customFormat="1" x14ac:dyDescent="0.2">
      <c r="A115" s="377" t="s">
        <v>93</v>
      </c>
      <c r="B115" s="378"/>
      <c r="C115" s="378"/>
      <c r="D115" s="378"/>
      <c r="E115" s="378"/>
      <c r="F115" s="379"/>
      <c r="G115" s="110">
        <f>SUM(G108:G114)</f>
        <v>0</v>
      </c>
      <c r="H115" s="42"/>
    </row>
    <row r="116" spans="1:8" x14ac:dyDescent="0.2">
      <c r="A116" s="424" t="s">
        <v>94</v>
      </c>
      <c r="B116" s="425"/>
      <c r="C116" s="425"/>
      <c r="D116" s="425"/>
      <c r="E116" s="425"/>
      <c r="F116" s="426"/>
      <c r="G116" s="427"/>
      <c r="H116" s="4"/>
    </row>
    <row r="117" spans="1:8" s="22" customFormat="1" x14ac:dyDescent="0.2">
      <c r="A117" s="104">
        <v>3</v>
      </c>
      <c r="B117" s="20" t="s">
        <v>95</v>
      </c>
      <c r="C117" s="20"/>
      <c r="D117" s="20"/>
      <c r="E117" s="20"/>
      <c r="F117" s="20"/>
      <c r="G117" s="21"/>
      <c r="H117" s="4"/>
    </row>
    <row r="118" spans="1:8" x14ac:dyDescent="0.2">
      <c r="A118" s="11" t="s">
        <v>29</v>
      </c>
      <c r="B118" s="460" t="s">
        <v>96</v>
      </c>
      <c r="C118" s="461"/>
      <c r="D118" s="461"/>
      <c r="E118" s="461"/>
      <c r="F118" s="55">
        <v>0</v>
      </c>
      <c r="G118" s="13">
        <f>ROUND(G133*F118,2)</f>
        <v>0</v>
      </c>
      <c r="H118" s="4"/>
    </row>
    <row r="119" spans="1:8" x14ac:dyDescent="0.2">
      <c r="A119" s="5" t="s">
        <v>30</v>
      </c>
      <c r="B119" s="462" t="s">
        <v>97</v>
      </c>
      <c r="C119" s="463"/>
      <c r="D119" s="463"/>
      <c r="E119" s="463"/>
      <c r="F119" s="128">
        <v>0</v>
      </c>
      <c r="G119" s="112">
        <f>ROUND(((G133+G118)*F119),2)</f>
        <v>0</v>
      </c>
      <c r="H119" s="4"/>
    </row>
    <row r="120" spans="1:8" x14ac:dyDescent="0.2">
      <c r="A120" s="5" t="s">
        <v>31</v>
      </c>
      <c r="B120" s="489" t="s">
        <v>98</v>
      </c>
      <c r="C120" s="490"/>
      <c r="D120" s="490"/>
      <c r="E120" s="490"/>
      <c r="F120" s="128"/>
      <c r="G120" s="112"/>
      <c r="H120" s="4"/>
    </row>
    <row r="121" spans="1:8" x14ac:dyDescent="0.2">
      <c r="A121" s="5" t="s">
        <v>99</v>
      </c>
      <c r="B121" s="462" t="s">
        <v>100</v>
      </c>
      <c r="C121" s="463"/>
      <c r="D121" s="463"/>
      <c r="E121" s="463"/>
      <c r="F121" s="133">
        <v>0</v>
      </c>
      <c r="G121" s="112">
        <f ca="1">ROUND(G$137*F121,2)</f>
        <v>0</v>
      </c>
      <c r="H121" s="4"/>
    </row>
    <row r="122" spans="1:8" s="3" customFormat="1" x14ac:dyDescent="0.2">
      <c r="A122" s="5" t="s">
        <v>101</v>
      </c>
      <c r="B122" s="462" t="s">
        <v>102</v>
      </c>
      <c r="C122" s="463"/>
      <c r="D122" s="463"/>
      <c r="E122" s="463"/>
      <c r="F122" s="128">
        <v>0</v>
      </c>
      <c r="G122" s="112">
        <f ca="1">ROUND(G$137*F122,2)</f>
        <v>0</v>
      </c>
      <c r="H122" s="4"/>
    </row>
    <row r="123" spans="1:8" x14ac:dyDescent="0.2">
      <c r="A123" s="5" t="s">
        <v>103</v>
      </c>
      <c r="B123" s="462" t="s">
        <v>13</v>
      </c>
      <c r="C123" s="463"/>
      <c r="D123" s="463"/>
      <c r="E123" s="463"/>
      <c r="F123" s="128">
        <v>0</v>
      </c>
      <c r="G123" s="112">
        <f ca="1">ROUND(G$137*F123,2)</f>
        <v>0</v>
      </c>
      <c r="H123" s="4"/>
    </row>
    <row r="124" spans="1:8" x14ac:dyDescent="0.2">
      <c r="A124" s="5" t="s">
        <v>162</v>
      </c>
      <c r="B124" s="462" t="s">
        <v>148</v>
      </c>
      <c r="C124" s="463"/>
      <c r="D124" s="463"/>
      <c r="E124" s="463"/>
      <c r="F124" s="128">
        <v>0</v>
      </c>
      <c r="G124" s="112">
        <f ca="1">ROUND(G$137*F124,2)</f>
        <v>0</v>
      </c>
      <c r="H124" s="4"/>
    </row>
    <row r="125" spans="1:8" x14ac:dyDescent="0.2">
      <c r="A125" s="5"/>
      <c r="B125" s="491" t="s">
        <v>104</v>
      </c>
      <c r="C125" s="492"/>
      <c r="D125" s="492"/>
      <c r="E125" s="492"/>
      <c r="F125" s="134">
        <f>SUM(F121:F124)</f>
        <v>0</v>
      </c>
      <c r="G125" s="135">
        <f ca="1">SUM(G121:G124)</f>
        <v>0</v>
      </c>
      <c r="H125" s="4">
        <f ca="1">ROUND(G137*F125,2)</f>
        <v>0</v>
      </c>
    </row>
    <row r="126" spans="1:8" x14ac:dyDescent="0.2">
      <c r="A126" s="452" t="s">
        <v>105</v>
      </c>
      <c r="B126" s="453"/>
      <c r="C126" s="453"/>
      <c r="D126" s="453"/>
      <c r="E126" s="453"/>
      <c r="F126" s="24">
        <f>SUM(F118,F119,F125)</f>
        <v>0</v>
      </c>
      <c r="G126" s="131">
        <f ca="1">SUM(G118:G124)</f>
        <v>0</v>
      </c>
      <c r="H126" s="4"/>
    </row>
    <row r="127" spans="1:8" x14ac:dyDescent="0.2">
      <c r="A127" s="424" t="s">
        <v>106</v>
      </c>
      <c r="B127" s="425"/>
      <c r="C127" s="425"/>
      <c r="D127" s="425"/>
      <c r="E127" s="425"/>
      <c r="F127" s="426"/>
      <c r="G127" s="427"/>
      <c r="H127" s="4"/>
    </row>
    <row r="128" spans="1:8" x14ac:dyDescent="0.2">
      <c r="A128" s="16" t="s">
        <v>29</v>
      </c>
      <c r="B128" s="464" t="s">
        <v>107</v>
      </c>
      <c r="C128" s="465"/>
      <c r="D128" s="465"/>
      <c r="E128" s="465"/>
      <c r="F128" s="493"/>
      <c r="G128" s="18">
        <f>G34</f>
        <v>0</v>
      </c>
      <c r="H128" s="4"/>
    </row>
    <row r="129" spans="1:8" x14ac:dyDescent="0.2">
      <c r="A129" s="126" t="s">
        <v>30</v>
      </c>
      <c r="B129" s="466" t="s">
        <v>108</v>
      </c>
      <c r="C129" s="467"/>
      <c r="D129" s="467"/>
      <c r="E129" s="467"/>
      <c r="F129" s="468"/>
      <c r="G129" s="127">
        <f>G68</f>
        <v>0</v>
      </c>
      <c r="H129" s="4"/>
    </row>
    <row r="130" spans="1:8" x14ac:dyDescent="0.2">
      <c r="A130" s="126" t="s">
        <v>31</v>
      </c>
      <c r="B130" s="466" t="s">
        <v>109</v>
      </c>
      <c r="C130" s="467"/>
      <c r="D130" s="467"/>
      <c r="E130" s="467"/>
      <c r="F130" s="468"/>
      <c r="G130" s="127">
        <f>G77</f>
        <v>0</v>
      </c>
      <c r="H130" s="4"/>
    </row>
    <row r="131" spans="1:8" x14ac:dyDescent="0.2">
      <c r="A131" s="126" t="s">
        <v>32</v>
      </c>
      <c r="B131" s="466" t="s">
        <v>110</v>
      </c>
      <c r="C131" s="467"/>
      <c r="D131" s="467"/>
      <c r="E131" s="467"/>
      <c r="F131" s="468"/>
      <c r="G131" s="127">
        <f>G106</f>
        <v>0</v>
      </c>
      <c r="H131" s="4"/>
    </row>
    <row r="132" spans="1:8" x14ac:dyDescent="0.2">
      <c r="A132" s="126" t="s">
        <v>33</v>
      </c>
      <c r="B132" s="466" t="s">
        <v>111</v>
      </c>
      <c r="C132" s="467"/>
      <c r="D132" s="467"/>
      <c r="E132" s="467"/>
      <c r="F132" s="468"/>
      <c r="G132" s="127">
        <f>G115</f>
        <v>0</v>
      </c>
      <c r="H132" s="4"/>
    </row>
    <row r="133" spans="1:8" x14ac:dyDescent="0.2">
      <c r="A133" s="126"/>
      <c r="B133" s="482" t="s">
        <v>112</v>
      </c>
      <c r="C133" s="483"/>
      <c r="D133" s="483"/>
      <c r="E133" s="483"/>
      <c r="F133" s="484"/>
      <c r="G133" s="127">
        <f>SUM(G128:G132)</f>
        <v>0</v>
      </c>
      <c r="H133" s="4"/>
    </row>
    <row r="134" spans="1:8" x14ac:dyDescent="0.2">
      <c r="A134" s="126" t="s">
        <v>35</v>
      </c>
      <c r="B134" s="475" t="s">
        <v>113</v>
      </c>
      <c r="C134" s="476"/>
      <c r="D134" s="476"/>
      <c r="E134" s="476"/>
      <c r="F134" s="485"/>
      <c r="G134" s="127">
        <f ca="1">G126</f>
        <v>0</v>
      </c>
      <c r="H134" s="4"/>
    </row>
    <row r="135" spans="1:8" x14ac:dyDescent="0.2">
      <c r="A135" s="452" t="s">
        <v>114</v>
      </c>
      <c r="B135" s="453"/>
      <c r="C135" s="453"/>
      <c r="D135" s="453"/>
      <c r="E135" s="453"/>
      <c r="F135" s="440"/>
      <c r="G135" s="110">
        <f ca="1">SUM(G133:G134)</f>
        <v>0</v>
      </c>
      <c r="H135" s="4">
        <f ca="1">SUM(G128:G134)-G133</f>
        <v>0</v>
      </c>
    </row>
    <row r="136" spans="1:8" x14ac:dyDescent="0.2">
      <c r="A136" s="486" t="s">
        <v>14</v>
      </c>
      <c r="B136" s="487"/>
      <c r="C136" s="487"/>
      <c r="D136" s="487"/>
      <c r="E136" s="487"/>
      <c r="F136" s="487"/>
      <c r="G136" s="488"/>
      <c r="H136" s="4"/>
    </row>
    <row r="137" spans="1:8" x14ac:dyDescent="0.2">
      <c r="A137" s="26"/>
      <c r="B137" s="27" t="s">
        <v>115</v>
      </c>
      <c r="C137" s="27"/>
      <c r="D137" s="27"/>
      <c r="E137" s="27"/>
      <c r="F137" s="28"/>
      <c r="G137" s="29">
        <f ca="1">G135</f>
        <v>0</v>
      </c>
      <c r="H137" s="4"/>
    </row>
    <row r="138" spans="1:8" x14ac:dyDescent="0.2">
      <c r="A138" s="136"/>
      <c r="B138" s="30" t="s">
        <v>116</v>
      </c>
      <c r="C138" s="30"/>
      <c r="D138" s="30"/>
      <c r="E138" s="30"/>
      <c r="F138" s="31">
        <f>F21</f>
        <v>1</v>
      </c>
      <c r="G138" s="137">
        <f ca="1">G137*F138</f>
        <v>0</v>
      </c>
      <c r="H138" s="4"/>
    </row>
    <row r="139" spans="1:8" ht="13.5" thickBot="1" x14ac:dyDescent="0.25">
      <c r="A139" s="138"/>
      <c r="B139" s="139" t="s">
        <v>117</v>
      </c>
      <c r="C139" s="139"/>
      <c r="D139" s="139"/>
      <c r="E139" s="139"/>
      <c r="F139" s="140"/>
      <c r="G139" s="141">
        <f>F21*F22</f>
        <v>1</v>
      </c>
      <c r="H139" s="4"/>
    </row>
    <row r="140" spans="1:8" s="35" customFormat="1" hidden="1" x14ac:dyDescent="0.2">
      <c r="A140" s="32"/>
      <c r="B140" s="480" t="s">
        <v>4</v>
      </c>
      <c r="C140" s="480"/>
      <c r="D140" s="480"/>
      <c r="E140" s="480"/>
      <c r="F140" s="33">
        <f>F22</f>
        <v>1</v>
      </c>
      <c r="G140" s="34">
        <f ca="1">G138*F140</f>
        <v>0</v>
      </c>
      <c r="H140" s="4"/>
    </row>
    <row r="141" spans="1:8" s="35" customFormat="1" ht="13.5" hidden="1" thickBot="1" x14ac:dyDescent="0.25">
      <c r="A141" s="36"/>
      <c r="B141" s="481" t="s">
        <v>5</v>
      </c>
      <c r="C141" s="481"/>
      <c r="D141" s="481"/>
      <c r="E141" s="481"/>
      <c r="F141" s="37">
        <v>12</v>
      </c>
      <c r="G141" s="38">
        <f ca="1">G140*F141</f>
        <v>0</v>
      </c>
      <c r="H141" s="4">
        <f ca="1">G141*1</f>
        <v>0</v>
      </c>
    </row>
    <row r="142" spans="1:8" x14ac:dyDescent="0.2">
      <c r="F142" s="142"/>
    </row>
    <row r="149" spans="7:7" x14ac:dyDescent="0.2">
      <c r="G149" s="39"/>
    </row>
  </sheetData>
  <mergeCells count="142">
    <mergeCell ref="B141:E141"/>
    <mergeCell ref="B132:F132"/>
    <mergeCell ref="B133:F133"/>
    <mergeCell ref="B134:F134"/>
    <mergeCell ref="A135:F135"/>
    <mergeCell ref="A136:G136"/>
    <mergeCell ref="B140:E140"/>
    <mergeCell ref="A126:E126"/>
    <mergeCell ref="A127:G127"/>
    <mergeCell ref="B128:F128"/>
    <mergeCell ref="B129:F129"/>
    <mergeCell ref="B130:F130"/>
    <mergeCell ref="B131:F131"/>
    <mergeCell ref="B120:E120"/>
    <mergeCell ref="B121:E121"/>
    <mergeCell ref="B122:E122"/>
    <mergeCell ref="B123:E123"/>
    <mergeCell ref="B124:E124"/>
    <mergeCell ref="B125:E125"/>
    <mergeCell ref="A106:F106"/>
    <mergeCell ref="A107:G107"/>
    <mergeCell ref="A115:F115"/>
    <mergeCell ref="A116:G116"/>
    <mergeCell ref="B118:E118"/>
    <mergeCell ref="B119:E119"/>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8" firstPageNumber="0" fitToHeight="2" orientation="portrait" r:id="rId1"/>
  <headerFooter alignWithMargins="0">
    <oddHeader>&amp;R&amp;9Planilha MODELO</oddHeader>
    <oddFooter>&amp;C&amp;9&amp;A - Pag. &amp;P</oddFooter>
  </headerFooter>
  <rowBreaks count="1" manualBreakCount="1">
    <brk id="68" max="6" man="1"/>
  </rowBreak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IM172"/>
  <sheetViews>
    <sheetView showGridLines="0" view="pageBreakPreview" zoomScaleNormal="100" zoomScaleSheetLayoutView="100" workbookViewId="0">
      <selection activeCell="C6" sqref="C6:G6"/>
    </sheetView>
  </sheetViews>
  <sheetFormatPr defaultColWidth="11.42578125" defaultRowHeight="16.5" x14ac:dyDescent="0.3"/>
  <cols>
    <col min="1" max="1" width="3" style="66" bestFit="1" customWidth="1"/>
    <col min="2" max="2" width="44.28515625" style="66" customWidth="1"/>
    <col min="3" max="8" width="14.5703125" style="66" customWidth="1"/>
    <col min="9" max="9" width="12.5703125" style="66" bestFit="1" customWidth="1"/>
    <col min="10" max="16384" width="11.42578125" style="66"/>
  </cols>
  <sheetData>
    <row r="1" spans="2:12" s="40" customFormat="1" ht="26.25" customHeight="1" x14ac:dyDescent="0.3">
      <c r="B1" s="510" t="s">
        <v>275</v>
      </c>
      <c r="C1" s="511"/>
      <c r="D1" s="511"/>
      <c r="E1" s="511"/>
      <c r="F1" s="511"/>
      <c r="G1" s="511"/>
      <c r="H1" s="512"/>
      <c r="I1" s="66"/>
      <c r="L1" s="60"/>
    </row>
    <row r="2" spans="2:12" s="40" customFormat="1" ht="26.25" customHeight="1" thickBot="1" x14ac:dyDescent="0.35">
      <c r="B2" s="513" t="s">
        <v>376</v>
      </c>
      <c r="C2" s="514"/>
      <c r="D2" s="514"/>
      <c r="E2" s="514"/>
      <c r="F2" s="514"/>
      <c r="G2" s="514"/>
      <c r="H2" s="515"/>
      <c r="I2" s="66"/>
      <c r="L2" s="60"/>
    </row>
    <row r="3" spans="2:12" s="40" customFormat="1" ht="38.25" customHeight="1" thickBot="1" x14ac:dyDescent="0.35">
      <c r="B3" s="516" t="s">
        <v>276</v>
      </c>
      <c r="C3" s="517"/>
      <c r="D3" s="517"/>
      <c r="E3" s="517"/>
      <c r="F3" s="517"/>
      <c r="G3" s="517"/>
      <c r="H3" s="518"/>
      <c r="I3" s="66"/>
      <c r="J3" s="523"/>
      <c r="K3" s="523"/>
      <c r="L3" s="60"/>
    </row>
    <row r="4" spans="2:12" ht="15.95" customHeight="1" x14ac:dyDescent="0.3">
      <c r="B4" s="539" t="s">
        <v>164</v>
      </c>
      <c r="C4" s="540"/>
      <c r="D4" s="540"/>
      <c r="E4" s="540"/>
      <c r="F4" s="540"/>
      <c r="G4" s="540"/>
      <c r="H4" s="541"/>
    </row>
    <row r="5" spans="2:12" ht="15.95" customHeight="1" thickBot="1" x14ac:dyDescent="0.35">
      <c r="B5" s="539"/>
      <c r="C5" s="540"/>
      <c r="D5" s="540"/>
      <c r="E5" s="540"/>
      <c r="F5" s="540"/>
      <c r="G5" s="540"/>
      <c r="H5" s="541"/>
    </row>
    <row r="6" spans="2:12" ht="15.95" customHeight="1" thickBot="1" x14ac:dyDescent="0.35">
      <c r="B6" s="258" t="s">
        <v>179</v>
      </c>
      <c r="C6" s="542" t="s">
        <v>274</v>
      </c>
      <c r="D6" s="542"/>
      <c r="E6" s="542"/>
      <c r="F6" s="542"/>
      <c r="G6" s="543"/>
      <c r="H6" s="82"/>
    </row>
    <row r="7" spans="2:12" ht="48.6" customHeight="1" thickBot="1" x14ac:dyDescent="0.35">
      <c r="B7" s="181" t="s">
        <v>201</v>
      </c>
      <c r="C7" s="259" t="s">
        <v>178</v>
      </c>
      <c r="D7" s="259" t="s">
        <v>182</v>
      </c>
      <c r="E7" s="259" t="s">
        <v>259</v>
      </c>
      <c r="F7" s="260" t="s">
        <v>368</v>
      </c>
      <c r="G7" s="97"/>
      <c r="H7" s="82"/>
    </row>
    <row r="8" spans="2:12" ht="15.95" customHeight="1" x14ac:dyDescent="0.3">
      <c r="B8" s="185" t="s">
        <v>252</v>
      </c>
      <c r="C8" s="186">
        <v>278.62</v>
      </c>
      <c r="D8" s="187">
        <v>800</v>
      </c>
      <c r="E8" s="188">
        <f>C8/D8</f>
        <v>0.35</v>
      </c>
      <c r="F8" s="533">
        <f>ROUNDDOWN(SUM(E8:E11),0)</f>
        <v>3</v>
      </c>
      <c r="G8" s="524"/>
      <c r="H8" s="82"/>
    </row>
    <row r="9" spans="2:12" ht="15.95" customHeight="1" x14ac:dyDescent="0.3">
      <c r="B9" s="261" t="s">
        <v>263</v>
      </c>
      <c r="C9" s="69">
        <v>7201</v>
      </c>
      <c r="D9" s="262">
        <v>2700</v>
      </c>
      <c r="E9" s="263">
        <f>C9/D9</f>
        <v>2.67</v>
      </c>
      <c r="F9" s="534"/>
      <c r="G9" s="524"/>
      <c r="H9" s="82"/>
    </row>
    <row r="10" spans="2:12" ht="15.95" customHeight="1" x14ac:dyDescent="0.3">
      <c r="B10" s="261" t="s">
        <v>163</v>
      </c>
      <c r="C10" s="264">
        <v>38.869999999999997</v>
      </c>
      <c r="D10" s="262">
        <v>130</v>
      </c>
      <c r="E10" s="263">
        <f t="shared" ref="E10:E11" si="0">C10/D10</f>
        <v>0.3</v>
      </c>
      <c r="F10" s="534"/>
      <c r="G10" s="524"/>
      <c r="H10" s="82"/>
    </row>
    <row r="11" spans="2:12" ht="15.95" customHeight="1" thickBot="1" x14ac:dyDescent="0.35">
      <c r="B11" s="265" t="s">
        <v>254</v>
      </c>
      <c r="C11" s="266">
        <v>19.72</v>
      </c>
      <c r="D11" s="267">
        <v>200</v>
      </c>
      <c r="E11" s="268">
        <f t="shared" si="0"/>
        <v>0.1</v>
      </c>
      <c r="F11" s="535"/>
      <c r="G11" s="524"/>
      <c r="H11" s="82"/>
    </row>
    <row r="12" spans="2:12" ht="15.95" customHeight="1" thickBot="1" x14ac:dyDescent="0.35">
      <c r="B12" s="182" t="s">
        <v>253</v>
      </c>
      <c r="C12" s="69">
        <v>5600</v>
      </c>
      <c r="D12" s="183">
        <v>9000</v>
      </c>
      <c r="E12" s="184">
        <f>C12/D12</f>
        <v>0.62</v>
      </c>
      <c r="F12" s="254">
        <f>ROUNDUP(E12,0)</f>
        <v>1</v>
      </c>
      <c r="G12" s="253"/>
      <c r="H12" s="82"/>
      <c r="I12" s="189">
        <f>SUM(C8:C12)</f>
        <v>13138.21</v>
      </c>
    </row>
    <row r="13" spans="2:12" ht="15.95" customHeight="1" x14ac:dyDescent="0.3">
      <c r="B13" s="527" t="s">
        <v>181</v>
      </c>
      <c r="C13" s="528"/>
      <c r="D13" s="528"/>
      <c r="E13" s="528"/>
      <c r="F13" s="269">
        <f>F8</f>
        <v>3</v>
      </c>
      <c r="G13" s="153"/>
      <c r="H13" s="82"/>
    </row>
    <row r="14" spans="2:12" ht="15.95" customHeight="1" x14ac:dyDescent="0.3">
      <c r="B14" s="529" t="s">
        <v>224</v>
      </c>
      <c r="C14" s="530"/>
      <c r="D14" s="530"/>
      <c r="E14" s="530"/>
      <c r="F14" s="270">
        <f>F12</f>
        <v>1</v>
      </c>
      <c r="G14" s="154"/>
      <c r="H14" s="82"/>
    </row>
    <row r="15" spans="2:12" ht="15.95" customHeight="1" thickBot="1" x14ac:dyDescent="0.35">
      <c r="B15" s="531" t="s">
        <v>365</v>
      </c>
      <c r="C15" s="532"/>
      <c r="D15" s="532"/>
      <c r="E15" s="532"/>
      <c r="F15" s="250">
        <f>SUM(F13:F14)</f>
        <v>4</v>
      </c>
      <c r="G15" s="155"/>
      <c r="H15" s="82"/>
    </row>
    <row r="16" spans="2:12" ht="15.95" customHeight="1" thickBot="1" x14ac:dyDescent="0.35">
      <c r="B16" s="271"/>
      <c r="C16" s="68"/>
      <c r="D16" s="67"/>
      <c r="E16" s="68"/>
      <c r="F16" s="68"/>
      <c r="G16" s="68"/>
      <c r="H16" s="82"/>
    </row>
    <row r="17" spans="2:8" ht="29.45" customHeight="1" thickBot="1" x14ac:dyDescent="0.35">
      <c r="B17" s="98" t="s">
        <v>202</v>
      </c>
      <c r="C17" s="272" t="s">
        <v>184</v>
      </c>
      <c r="D17" s="97"/>
      <c r="E17" s="97"/>
      <c r="F17" s="68"/>
      <c r="G17" s="68"/>
      <c r="H17" s="82"/>
    </row>
    <row r="18" spans="2:8" ht="15.95" customHeight="1" x14ac:dyDescent="0.3">
      <c r="B18" s="273" t="str">
        <f>'Agente de Higienização_CEFRA'!F16</f>
        <v>Agente de Higienização</v>
      </c>
      <c r="C18" s="274">
        <f ca="1">'Agente de Higienização_CEFRA'!G138</f>
        <v>0</v>
      </c>
      <c r="D18" s="96"/>
      <c r="E18" s="96"/>
      <c r="F18" s="68"/>
      <c r="G18" s="68"/>
      <c r="H18" s="85"/>
    </row>
    <row r="19" spans="2:8" ht="15.95" customHeight="1" x14ac:dyDescent="0.3">
      <c r="B19" s="273" t="str">
        <f>Jardineiro_CEFRA!F16</f>
        <v>Jardineiro</v>
      </c>
      <c r="C19" s="274">
        <f ca="1">Jardineiro_CEFRA!G138</f>
        <v>0</v>
      </c>
      <c r="D19" s="96"/>
      <c r="E19" s="96"/>
      <c r="F19" s="68"/>
      <c r="G19" s="68"/>
      <c r="H19" s="85"/>
    </row>
    <row r="20" spans="2:8" ht="15.95" customHeight="1" thickBot="1" x14ac:dyDescent="0.35">
      <c r="B20" s="271"/>
      <c r="C20" s="68"/>
      <c r="D20" s="67"/>
      <c r="E20" s="68"/>
      <c r="F20" s="68"/>
      <c r="G20" s="68"/>
      <c r="H20" s="82"/>
    </row>
    <row r="21" spans="2:8" ht="28.5" customHeight="1" thickBot="1" x14ac:dyDescent="0.35">
      <c r="B21" s="275" t="s">
        <v>170</v>
      </c>
      <c r="C21" s="276" t="s">
        <v>183</v>
      </c>
      <c r="D21" s="276" t="s">
        <v>177</v>
      </c>
      <c r="E21" s="276" t="s">
        <v>176</v>
      </c>
      <c r="F21" s="68"/>
      <c r="G21" s="68"/>
      <c r="H21" s="82"/>
    </row>
    <row r="22" spans="2:8" s="71" customFormat="1" ht="15.95" customHeight="1" x14ac:dyDescent="0.3">
      <c r="B22" s="277" t="s">
        <v>168</v>
      </c>
      <c r="C22" s="278"/>
      <c r="D22" s="278"/>
      <c r="E22" s="279"/>
      <c r="F22" s="68"/>
      <c r="G22" s="68"/>
      <c r="H22" s="82"/>
    </row>
    <row r="23" spans="2:8" s="71" customFormat="1" ht="15.95" customHeight="1" x14ac:dyDescent="0.3">
      <c r="B23" s="273" t="str">
        <f>B18</f>
        <v>Agente de Higienização</v>
      </c>
      <c r="C23" s="280">
        <f>ROUND(1/D8,9)</f>
        <v>1.25E-3</v>
      </c>
      <c r="D23" s="72">
        <f ca="1">C18</f>
        <v>0</v>
      </c>
      <c r="E23" s="89">
        <f ca="1">ROUND(D23*C23,2)</f>
        <v>0</v>
      </c>
      <c r="F23" s="68"/>
      <c r="G23" s="68"/>
      <c r="H23" s="82"/>
    </row>
    <row r="24" spans="2:8" s="71" customFormat="1" ht="15.95" customHeight="1" thickBot="1" x14ac:dyDescent="0.35">
      <c r="B24" s="281"/>
      <c r="C24" s="521" t="s">
        <v>175</v>
      </c>
      <c r="D24" s="522"/>
      <c r="E24" s="282">
        <f ca="1">SUM(E23:E23)</f>
        <v>0</v>
      </c>
      <c r="F24" s="68"/>
      <c r="G24" s="68"/>
      <c r="H24" s="82"/>
    </row>
    <row r="25" spans="2:8" s="71" customFormat="1" ht="30.75" customHeight="1" thickBot="1" x14ac:dyDescent="0.35">
      <c r="B25" s="275" t="s">
        <v>170</v>
      </c>
      <c r="C25" s="276" t="s">
        <v>183</v>
      </c>
      <c r="D25" s="276" t="s">
        <v>177</v>
      </c>
      <c r="E25" s="276" t="s">
        <v>176</v>
      </c>
      <c r="F25" s="68"/>
      <c r="G25" s="68"/>
      <c r="H25" s="82"/>
    </row>
    <row r="26" spans="2:8" s="71" customFormat="1" ht="15.95" customHeight="1" x14ac:dyDescent="0.3">
      <c r="B26" s="277" t="s">
        <v>166</v>
      </c>
      <c r="C26" s="278"/>
      <c r="D26" s="278"/>
      <c r="E26" s="279"/>
      <c r="F26" s="68"/>
      <c r="G26" s="68"/>
      <c r="H26" s="82"/>
    </row>
    <row r="27" spans="2:8" s="71" customFormat="1" ht="15.95" customHeight="1" x14ac:dyDescent="0.3">
      <c r="B27" s="273" t="str">
        <f>B18</f>
        <v>Agente de Higienização</v>
      </c>
      <c r="C27" s="283">
        <f>ROUND(1/D9,9)</f>
        <v>3.7037000000000002E-4</v>
      </c>
      <c r="D27" s="72">
        <f ca="1">C18</f>
        <v>0</v>
      </c>
      <c r="E27" s="89">
        <f ca="1">ROUND(D27*C27,2)</f>
        <v>0</v>
      </c>
      <c r="F27" s="68"/>
      <c r="G27" s="68"/>
      <c r="H27" s="82"/>
    </row>
    <row r="28" spans="2:8" s="71" customFormat="1" ht="15.95" customHeight="1" thickBot="1" x14ac:dyDescent="0.35">
      <c r="B28" s="281"/>
      <c r="C28" s="521" t="s">
        <v>174</v>
      </c>
      <c r="D28" s="522"/>
      <c r="E28" s="282">
        <f ca="1">SUM(E27:E27)</f>
        <v>0</v>
      </c>
      <c r="F28" s="68"/>
      <c r="G28" s="68"/>
      <c r="H28" s="82"/>
    </row>
    <row r="29" spans="2:8" s="71" customFormat="1" ht="15.95" customHeight="1" x14ac:dyDescent="0.3">
      <c r="B29" s="161" t="s">
        <v>255</v>
      </c>
      <c r="C29" s="75"/>
      <c r="D29" s="75"/>
      <c r="E29" s="279"/>
      <c r="F29" s="68"/>
      <c r="G29" s="68"/>
      <c r="H29" s="82"/>
    </row>
    <row r="30" spans="2:8" s="71" customFormat="1" ht="15.95" customHeight="1" x14ac:dyDescent="0.3">
      <c r="B30" s="273" t="str">
        <f>B18</f>
        <v>Agente de Higienização</v>
      </c>
      <c r="C30" s="283">
        <f>ROUND(1/D11,9)</f>
        <v>5.0000000000000001E-3</v>
      </c>
      <c r="D30" s="284">
        <f ca="1">C18</f>
        <v>0</v>
      </c>
      <c r="E30" s="73">
        <f ca="1">ROUND(D30*C30,2)</f>
        <v>0</v>
      </c>
      <c r="F30" s="68"/>
      <c r="G30" s="68"/>
      <c r="H30" s="82"/>
    </row>
    <row r="31" spans="2:8" s="74" customFormat="1" ht="15.95" customHeight="1" thickBot="1" x14ac:dyDescent="0.35">
      <c r="B31" s="281"/>
      <c r="C31" s="521" t="s">
        <v>256</v>
      </c>
      <c r="D31" s="522"/>
      <c r="E31" s="285">
        <f ca="1">SUM(E30)</f>
        <v>0</v>
      </c>
      <c r="F31" s="68"/>
      <c r="G31" s="68"/>
      <c r="H31" s="82"/>
    </row>
    <row r="32" spans="2:8" s="71" customFormat="1" ht="15.95" customHeight="1" thickBot="1" x14ac:dyDescent="0.35">
      <c r="B32" s="286"/>
      <c r="C32" s="68"/>
      <c r="D32" s="67"/>
      <c r="E32" s="68"/>
      <c r="F32" s="67"/>
      <c r="G32" s="68"/>
      <c r="H32" s="82"/>
    </row>
    <row r="33" spans="1:247" s="71" customFormat="1" ht="15.95" customHeight="1" thickBot="1" x14ac:dyDescent="0.35">
      <c r="B33" s="525" t="s">
        <v>170</v>
      </c>
      <c r="C33" s="526" t="s">
        <v>183</v>
      </c>
      <c r="D33" s="526" t="s">
        <v>260</v>
      </c>
      <c r="E33" s="526" t="s">
        <v>261</v>
      </c>
      <c r="F33" s="526" t="s">
        <v>173</v>
      </c>
      <c r="G33" s="526" t="s">
        <v>172</v>
      </c>
      <c r="H33" s="555" t="s">
        <v>171</v>
      </c>
    </row>
    <row r="34" spans="1:247" s="71" customFormat="1" ht="36" customHeight="1" thickBot="1" x14ac:dyDescent="0.35">
      <c r="B34" s="525"/>
      <c r="C34" s="526"/>
      <c r="D34" s="526"/>
      <c r="E34" s="526"/>
      <c r="F34" s="526"/>
      <c r="G34" s="526"/>
      <c r="H34" s="555"/>
    </row>
    <row r="35" spans="1:247" s="71" customFormat="1" ht="15.95" customHeight="1" x14ac:dyDescent="0.3">
      <c r="B35" s="287" t="s">
        <v>369</v>
      </c>
      <c r="C35" s="288"/>
      <c r="D35" s="288"/>
      <c r="E35" s="288"/>
      <c r="F35" s="288"/>
      <c r="G35" s="288"/>
      <c r="H35" s="289"/>
    </row>
    <row r="36" spans="1:247" s="71" customFormat="1" ht="15.95" customHeight="1" x14ac:dyDescent="0.3">
      <c r="B36" s="86" t="str">
        <f>B18</f>
        <v>Agente de Higienização</v>
      </c>
      <c r="C36" s="283">
        <f>ROUND(1/D10,9)</f>
        <v>7.6923080000000001E-3</v>
      </c>
      <c r="D36" s="290">
        <v>3</v>
      </c>
      <c r="E36" s="291">
        <f>ROUND(1/188.76,9)</f>
        <v>5.2977329999999998E-3</v>
      </c>
      <c r="F36" s="292">
        <f>ROUND(((C36)*(E36)*(D36)),9)</f>
        <v>1.2225499999999999E-4</v>
      </c>
      <c r="G36" s="293">
        <f ca="1">C18</f>
        <v>0</v>
      </c>
      <c r="H36" s="294">
        <f ca="1">ROUND(G36*F36,2)</f>
        <v>0</v>
      </c>
    </row>
    <row r="37" spans="1:247" s="71" customFormat="1" ht="15.95" customHeight="1" thickBot="1" x14ac:dyDescent="0.35">
      <c r="B37" s="295"/>
      <c r="C37" s="296"/>
      <c r="D37" s="296"/>
      <c r="E37" s="296"/>
      <c r="F37" s="296"/>
      <c r="G37" s="297" t="s">
        <v>370</v>
      </c>
      <c r="H37" s="298">
        <f ca="1">ROUND(SUM(H36:H36),2)</f>
        <v>0</v>
      </c>
    </row>
    <row r="38" spans="1:247" s="77" customFormat="1" ht="15.95" customHeight="1" thickBot="1" x14ac:dyDescent="0.35">
      <c r="A38" s="159"/>
      <c r="B38" s="299"/>
      <c r="C38" s="157"/>
      <c r="D38" s="157"/>
      <c r="E38" s="157"/>
      <c r="F38" s="157"/>
      <c r="G38" s="158"/>
      <c r="H38" s="160"/>
    </row>
    <row r="39" spans="1:247" s="71" customFormat="1" ht="39" thickBot="1" x14ac:dyDescent="0.35">
      <c r="B39" s="275" t="s">
        <v>170</v>
      </c>
      <c r="C39" s="276" t="s">
        <v>183</v>
      </c>
      <c r="D39" s="276" t="s">
        <v>177</v>
      </c>
      <c r="E39" s="276" t="s">
        <v>176</v>
      </c>
      <c r="F39" s="68"/>
      <c r="G39" s="68"/>
      <c r="H39" s="82"/>
    </row>
    <row r="40" spans="1:247" s="71" customFormat="1" ht="15.95" customHeight="1" x14ac:dyDescent="0.3">
      <c r="B40" s="277" t="s">
        <v>257</v>
      </c>
      <c r="C40" s="278"/>
      <c r="D40" s="278"/>
      <c r="E40" s="279"/>
      <c r="F40" s="68"/>
      <c r="G40" s="68"/>
      <c r="H40" s="82"/>
    </row>
    <row r="41" spans="1:247" s="74" customFormat="1" ht="15.95" customHeight="1" x14ac:dyDescent="0.3">
      <c r="B41" s="273" t="str">
        <f>B19</f>
        <v>Jardineiro</v>
      </c>
      <c r="C41" s="283">
        <f>ROUND(1/D12,9)</f>
        <v>1.11111E-4</v>
      </c>
      <c r="D41" s="72">
        <f ca="1">C19</f>
        <v>0</v>
      </c>
      <c r="E41" s="89">
        <f ca="1">ROUND(D41*C41,2)</f>
        <v>0</v>
      </c>
      <c r="F41" s="68"/>
      <c r="G41" s="68"/>
      <c r="H41" s="82"/>
    </row>
    <row r="42" spans="1:247" s="71" customFormat="1" ht="15.95" customHeight="1" thickBot="1" x14ac:dyDescent="0.35">
      <c r="A42" s="76"/>
      <c r="B42" s="281"/>
      <c r="C42" s="521" t="s">
        <v>262</v>
      </c>
      <c r="D42" s="522"/>
      <c r="E42" s="282">
        <f ca="1">SUM(E41:E41)</f>
        <v>0</v>
      </c>
      <c r="F42" s="157"/>
      <c r="G42" s="158"/>
      <c r="H42" s="156"/>
    </row>
    <row r="43" spans="1:247" s="71" customFormat="1" ht="15.95" customHeight="1" thickBot="1" x14ac:dyDescent="0.35">
      <c r="A43" s="76"/>
      <c r="B43" s="271"/>
      <c r="C43" s="68"/>
      <c r="D43" s="68"/>
      <c r="E43" s="68"/>
      <c r="F43" s="68"/>
      <c r="G43" s="68"/>
      <c r="H43" s="82"/>
    </row>
    <row r="44" spans="1:247" s="71" customFormat="1" ht="15.95" customHeight="1" thickBot="1" x14ac:dyDescent="0.35">
      <c r="B44" s="556" t="s">
        <v>170</v>
      </c>
      <c r="C44" s="519" t="s">
        <v>169</v>
      </c>
      <c r="D44" s="558" t="s">
        <v>264</v>
      </c>
      <c r="E44" s="519" t="s">
        <v>265</v>
      </c>
      <c r="F44" s="558" t="s">
        <v>266</v>
      </c>
      <c r="G44" s="560" t="s">
        <v>267</v>
      </c>
      <c r="H44" s="82"/>
    </row>
    <row r="45" spans="1:247" s="71" customFormat="1" ht="29.45" customHeight="1" thickBot="1" x14ac:dyDescent="0.35">
      <c r="B45" s="557"/>
      <c r="C45" s="520"/>
      <c r="D45" s="559"/>
      <c r="E45" s="520"/>
      <c r="F45" s="559"/>
      <c r="G45" s="561"/>
      <c r="H45" s="82"/>
      <c r="IF45" s="77"/>
      <c r="IG45" s="77"/>
      <c r="IH45" s="77"/>
      <c r="II45" s="77"/>
      <c r="IJ45" s="77"/>
      <c r="IK45" s="77"/>
      <c r="IL45" s="77"/>
      <c r="IM45" s="77"/>
    </row>
    <row r="46" spans="1:247" s="71" customFormat="1" ht="15.95" customHeight="1" x14ac:dyDescent="0.3">
      <c r="B46" s="161" t="s">
        <v>168</v>
      </c>
      <c r="C46" s="78">
        <f ca="1">E24</f>
        <v>0</v>
      </c>
      <c r="D46" s="79">
        <f>C8</f>
        <v>278.62</v>
      </c>
      <c r="E46" s="300">
        <f ca="1">ROUND(D46*C46,2)</f>
        <v>0</v>
      </c>
      <c r="F46" s="79">
        <f>D46*12</f>
        <v>3343.44</v>
      </c>
      <c r="G46" s="306">
        <f ca="1">E46*12</f>
        <v>0</v>
      </c>
      <c r="H46" s="84"/>
      <c r="IE46" s="77"/>
      <c r="IF46" s="77"/>
      <c r="IG46" s="77"/>
      <c r="IH46" s="77"/>
      <c r="II46" s="77"/>
      <c r="IJ46" s="77"/>
      <c r="IK46" s="77"/>
      <c r="IL46" s="77"/>
    </row>
    <row r="47" spans="1:247" s="71" customFormat="1" ht="15.95" customHeight="1" x14ac:dyDescent="0.3">
      <c r="B47" s="256" t="s">
        <v>166</v>
      </c>
      <c r="C47" s="78">
        <f ca="1">E28</f>
        <v>0</v>
      </c>
      <c r="D47" s="79">
        <f>C9</f>
        <v>7201</v>
      </c>
      <c r="E47" s="300">
        <f ca="1">ROUND(D47*C47,2)</f>
        <v>0</v>
      </c>
      <c r="F47" s="79">
        <f t="shared" ref="F47:F50" si="1">D47*12</f>
        <v>86412</v>
      </c>
      <c r="G47" s="306">
        <f t="shared" ref="G47:G50" ca="1" si="2">E47*12</f>
        <v>0</v>
      </c>
      <c r="H47" s="84"/>
      <c r="IE47" s="77"/>
      <c r="IF47" s="77"/>
      <c r="IG47" s="77"/>
      <c r="IH47" s="77"/>
      <c r="II47" s="77"/>
      <c r="IJ47" s="77"/>
      <c r="IK47" s="77"/>
      <c r="IL47" s="77"/>
    </row>
    <row r="48" spans="1:247" s="71" customFormat="1" ht="15.95" customHeight="1" x14ac:dyDescent="0.3">
      <c r="B48" s="256" t="s">
        <v>180</v>
      </c>
      <c r="C48" s="78">
        <f ca="1">H37</f>
        <v>0</v>
      </c>
      <c r="D48" s="79">
        <f>C10</f>
        <v>38.869999999999997</v>
      </c>
      <c r="E48" s="300">
        <f t="shared" ref="E48:E50" ca="1" si="3">ROUND(D48*C48,2)</f>
        <v>0</v>
      </c>
      <c r="F48" s="79">
        <f t="shared" si="1"/>
        <v>466.44</v>
      </c>
      <c r="G48" s="306">
        <f t="shared" ca="1" si="2"/>
        <v>0</v>
      </c>
      <c r="H48" s="84"/>
    </row>
    <row r="49" spans="1:10" s="71" customFormat="1" ht="15.95" customHeight="1" x14ac:dyDescent="0.3">
      <c r="B49" s="256" t="s">
        <v>255</v>
      </c>
      <c r="C49" s="78">
        <f ca="1">E31</f>
        <v>0</v>
      </c>
      <c r="D49" s="79">
        <f>C11</f>
        <v>19.72</v>
      </c>
      <c r="E49" s="300">
        <f t="shared" ca="1" si="3"/>
        <v>0</v>
      </c>
      <c r="F49" s="79">
        <f t="shared" si="1"/>
        <v>236.64</v>
      </c>
      <c r="G49" s="306">
        <f t="shared" ca="1" si="2"/>
        <v>0</v>
      </c>
      <c r="H49" s="84"/>
    </row>
    <row r="50" spans="1:10" s="71" customFormat="1" ht="15.95" customHeight="1" x14ac:dyDescent="0.3">
      <c r="B50" s="256" t="s">
        <v>258</v>
      </c>
      <c r="C50" s="78">
        <f ca="1">E42</f>
        <v>0</v>
      </c>
      <c r="D50" s="79">
        <f>C12</f>
        <v>5600</v>
      </c>
      <c r="E50" s="300">
        <f t="shared" ca="1" si="3"/>
        <v>0</v>
      </c>
      <c r="F50" s="79">
        <f t="shared" si="1"/>
        <v>67200</v>
      </c>
      <c r="G50" s="306">
        <f t="shared" ca="1" si="2"/>
        <v>0</v>
      </c>
      <c r="H50" s="84"/>
      <c r="I50" s="218">
        <f>SUM(D46:D50)</f>
        <v>13138.21</v>
      </c>
    </row>
    <row r="51" spans="1:10" s="71" customFormat="1" ht="15.95" customHeight="1" x14ac:dyDescent="0.3">
      <c r="A51" s="80" t="s">
        <v>167</v>
      </c>
      <c r="B51" s="544" t="s">
        <v>359</v>
      </c>
      <c r="C51" s="545"/>
      <c r="D51" s="545"/>
      <c r="E51" s="257">
        <f ca="1">SUM(E46:E50)</f>
        <v>0</v>
      </c>
      <c r="F51" s="508"/>
      <c r="G51" s="509"/>
      <c r="H51" s="82"/>
    </row>
    <row r="52" spans="1:10" s="71" customFormat="1" ht="15.95" customHeight="1" x14ac:dyDescent="0.3">
      <c r="A52" s="74"/>
      <c r="B52" s="506" t="s">
        <v>360</v>
      </c>
      <c r="C52" s="507"/>
      <c r="D52" s="507"/>
      <c r="E52" s="507"/>
      <c r="F52" s="507"/>
      <c r="G52" s="307">
        <f ca="1">SUM(G46:G50)</f>
        <v>0</v>
      </c>
      <c r="H52" s="82"/>
      <c r="I52" s="220">
        <f ca="1">G52+'Materias de Limpeza CEFRA'!F41</f>
        <v>0</v>
      </c>
      <c r="J52" s="234">
        <f ca="1">'Materias de Limpeza CEFRA'!E42+'Agente de Higienização_CEFRA'!H141+Jardineiro_CEFRA!H141</f>
        <v>0</v>
      </c>
    </row>
    <row r="53" spans="1:10" s="71" customFormat="1" ht="15.95" customHeight="1" x14ac:dyDescent="0.3">
      <c r="A53" s="74"/>
      <c r="B53" s="496" t="s">
        <v>361</v>
      </c>
      <c r="C53" s="497"/>
      <c r="D53" s="498"/>
      <c r="E53" s="301">
        <f>'Materias de Limpeza CEFRA'!E41</f>
        <v>0</v>
      </c>
      <c r="F53" s="499"/>
      <c r="G53" s="500"/>
      <c r="H53" s="82"/>
      <c r="I53" s="220"/>
      <c r="J53" s="234"/>
    </row>
    <row r="54" spans="1:10" s="71" customFormat="1" ht="15.95" customHeight="1" x14ac:dyDescent="0.3">
      <c r="A54" s="74"/>
      <c r="B54" s="496" t="s">
        <v>362</v>
      </c>
      <c r="C54" s="497"/>
      <c r="D54" s="497"/>
      <c r="E54" s="497"/>
      <c r="F54" s="498"/>
      <c r="G54" s="308">
        <f>E53*12</f>
        <v>0</v>
      </c>
      <c r="H54" s="82"/>
      <c r="I54" s="220"/>
      <c r="J54" s="234"/>
    </row>
    <row r="55" spans="1:10" s="71" customFormat="1" ht="15.95" customHeight="1" x14ac:dyDescent="0.3">
      <c r="A55" s="74"/>
      <c r="B55" s="501" t="s">
        <v>363</v>
      </c>
      <c r="C55" s="502"/>
      <c r="D55" s="503"/>
      <c r="E55" s="302">
        <f ca="1">SUM(E51,E53)</f>
        <v>0</v>
      </c>
      <c r="F55" s="504"/>
      <c r="G55" s="505"/>
      <c r="H55" s="82"/>
      <c r="I55" s="220"/>
      <c r="J55" s="234"/>
    </row>
    <row r="56" spans="1:10" s="71" customFormat="1" ht="15.95" customHeight="1" thickBot="1" x14ac:dyDescent="0.35">
      <c r="A56" s="74"/>
      <c r="B56" s="494" t="s">
        <v>364</v>
      </c>
      <c r="C56" s="495"/>
      <c r="D56" s="495"/>
      <c r="E56" s="495"/>
      <c r="F56" s="495"/>
      <c r="G56" s="309">
        <f ca="1">SUM(G52,G54)</f>
        <v>0</v>
      </c>
      <c r="H56" s="82"/>
      <c r="I56" s="220">
        <f ca="1">E55*12</f>
        <v>0</v>
      </c>
      <c r="J56" s="234"/>
    </row>
    <row r="57" spans="1:10" s="71" customFormat="1" ht="15.95" customHeight="1" x14ac:dyDescent="0.3">
      <c r="B57" s="303" t="s">
        <v>165</v>
      </c>
      <c r="C57" s="68"/>
      <c r="D57" s="68"/>
      <c r="E57" s="68"/>
      <c r="F57" s="68"/>
      <c r="G57" s="70"/>
      <c r="H57" s="82"/>
    </row>
    <row r="58" spans="1:10" s="71" customFormat="1" ht="15.95" customHeight="1" x14ac:dyDescent="0.3">
      <c r="B58" s="546" t="s">
        <v>271</v>
      </c>
      <c r="C58" s="547"/>
      <c r="D58" s="547"/>
      <c r="E58" s="547"/>
      <c r="F58" s="547"/>
      <c r="G58" s="548"/>
      <c r="H58" s="82"/>
    </row>
    <row r="59" spans="1:10" s="71" customFormat="1" ht="22.5" customHeight="1" x14ac:dyDescent="0.3">
      <c r="B59" s="304" t="s">
        <v>374</v>
      </c>
      <c r="C59" s="94"/>
      <c r="D59" s="94"/>
      <c r="E59" s="94"/>
      <c r="F59" s="94"/>
      <c r="G59" s="95"/>
      <c r="H59" s="82"/>
    </row>
    <row r="60" spans="1:10" s="71" customFormat="1" ht="30.75" customHeight="1" x14ac:dyDescent="0.3">
      <c r="B60" s="549" t="s">
        <v>373</v>
      </c>
      <c r="C60" s="550"/>
      <c r="D60" s="550"/>
      <c r="E60" s="550"/>
      <c r="F60" s="550"/>
      <c r="G60" s="551"/>
      <c r="H60" s="82"/>
    </row>
    <row r="61" spans="1:10" s="71" customFormat="1" ht="15.95" customHeight="1" x14ac:dyDescent="0.3">
      <c r="B61" s="552" t="s">
        <v>200</v>
      </c>
      <c r="C61" s="553"/>
      <c r="D61" s="553"/>
      <c r="E61" s="553"/>
      <c r="F61" s="553"/>
      <c r="G61" s="554"/>
      <c r="H61" s="82"/>
    </row>
    <row r="62" spans="1:10" s="71" customFormat="1" ht="35.25" customHeight="1" thickBot="1" x14ac:dyDescent="0.35">
      <c r="B62" s="536" t="s">
        <v>221</v>
      </c>
      <c r="C62" s="537"/>
      <c r="D62" s="537"/>
      <c r="E62" s="537"/>
      <c r="F62" s="537"/>
      <c r="G62" s="538"/>
      <c r="H62" s="305"/>
    </row>
    <row r="63" spans="1:10" s="71" customFormat="1" ht="15.95" customHeight="1" x14ac:dyDescent="0.3">
      <c r="A63" s="81"/>
      <c r="B63" s="83"/>
      <c r="C63" s="81"/>
      <c r="D63" s="81"/>
      <c r="E63" s="81"/>
      <c r="F63" s="81"/>
      <c r="G63" s="81"/>
      <c r="H63" s="82"/>
    </row>
    <row r="64" spans="1:10" s="71" customFormat="1" ht="15.95" customHeight="1" x14ac:dyDescent="0.3">
      <c r="A64" s="81"/>
    </row>
    <row r="65" spans="1:8" s="71" customFormat="1" ht="15.95" customHeight="1" x14ac:dyDescent="0.3">
      <c r="A65" s="81"/>
    </row>
    <row r="66" spans="1:8" s="71" customFormat="1" ht="15.95" customHeight="1" x14ac:dyDescent="0.3">
      <c r="A66" s="81"/>
    </row>
    <row r="67" spans="1:8" s="71" customFormat="1" ht="15.95" customHeight="1" x14ac:dyDescent="0.3">
      <c r="A67" s="81"/>
    </row>
    <row r="68" spans="1:8" s="71" customFormat="1" ht="15.95" customHeight="1" x14ac:dyDescent="0.3">
      <c r="A68" s="81"/>
    </row>
    <row r="69" spans="1:8" s="71" customFormat="1" ht="15.95" customHeight="1" x14ac:dyDescent="0.3">
      <c r="A69" s="81"/>
    </row>
    <row r="70" spans="1:8" s="71" customFormat="1" ht="15.95" customHeight="1" x14ac:dyDescent="0.3">
      <c r="A70" s="81"/>
    </row>
    <row r="71" spans="1:8" s="71" customFormat="1" ht="15.95" customHeight="1" x14ac:dyDescent="0.3">
      <c r="A71" s="81"/>
      <c r="B71" s="66"/>
      <c r="C71" s="66"/>
      <c r="D71" s="66"/>
      <c r="E71" s="66"/>
      <c r="F71" s="66"/>
    </row>
    <row r="72" spans="1:8" s="71" customFormat="1" ht="15.95" customHeight="1" x14ac:dyDescent="0.3">
      <c r="B72" s="66"/>
      <c r="C72" s="66"/>
      <c r="D72" s="66"/>
      <c r="E72" s="66"/>
      <c r="F72" s="66"/>
      <c r="G72" s="66"/>
    </row>
    <row r="73" spans="1:8" s="71" customFormat="1" ht="15.95" customHeight="1" x14ac:dyDescent="0.3">
      <c r="B73" s="66"/>
      <c r="C73" s="66"/>
      <c r="D73" s="66"/>
      <c r="E73" s="66"/>
      <c r="F73" s="66"/>
      <c r="G73" s="66"/>
      <c r="H73" s="66"/>
    </row>
    <row r="74" spans="1:8" s="71" customFormat="1" ht="15.95" customHeight="1" x14ac:dyDescent="0.3">
      <c r="A74" s="81"/>
      <c r="B74" s="66"/>
      <c r="C74" s="66"/>
      <c r="D74" s="66"/>
      <c r="E74" s="66"/>
      <c r="F74" s="66"/>
      <c r="G74" s="66"/>
      <c r="H74" s="66"/>
    </row>
    <row r="75" spans="1:8" s="71" customFormat="1" ht="15.95" customHeight="1" x14ac:dyDescent="0.3">
      <c r="A75" s="81"/>
      <c r="B75" s="66"/>
      <c r="C75" s="66"/>
      <c r="D75" s="66"/>
      <c r="E75" s="66"/>
      <c r="F75" s="66"/>
      <c r="G75" s="66"/>
      <c r="H75" s="66"/>
    </row>
    <row r="76" spans="1:8" s="71" customFormat="1" ht="15.95" customHeight="1" x14ac:dyDescent="0.3">
      <c r="B76" s="66"/>
      <c r="C76" s="66"/>
      <c r="D76" s="66"/>
      <c r="E76" s="66"/>
      <c r="F76" s="66"/>
      <c r="G76" s="66"/>
      <c r="H76" s="66"/>
    </row>
    <row r="80" spans="1:8" ht="13.35" customHeight="1" x14ac:dyDescent="0.3"/>
    <row r="100" ht="12.95" customHeight="1" x14ac:dyDescent="0.3"/>
    <row r="101" ht="10.5" customHeight="1" x14ac:dyDescent="0.3"/>
    <row r="112" ht="12" customHeight="1" x14ac:dyDescent="0.3"/>
    <row r="113" ht="12" customHeight="1" x14ac:dyDescent="0.3"/>
    <row r="124" ht="13.5" customHeight="1" x14ac:dyDescent="0.3"/>
    <row r="171" ht="10.5" customHeight="1" x14ac:dyDescent="0.3"/>
    <row r="172" ht="10.5" customHeight="1" x14ac:dyDescent="0.3"/>
  </sheetData>
  <mergeCells count="41">
    <mergeCell ref="B62:G62"/>
    <mergeCell ref="B4:H5"/>
    <mergeCell ref="C6:G6"/>
    <mergeCell ref="B51:D51"/>
    <mergeCell ref="B58:G58"/>
    <mergeCell ref="B60:G60"/>
    <mergeCell ref="B61:G61"/>
    <mergeCell ref="E33:E34"/>
    <mergeCell ref="F33:F34"/>
    <mergeCell ref="G33:G34"/>
    <mergeCell ref="H33:H34"/>
    <mergeCell ref="B44:B45"/>
    <mergeCell ref="C44:C45"/>
    <mergeCell ref="D44:D45"/>
    <mergeCell ref="F44:F45"/>
    <mergeCell ref="G44:G45"/>
    <mergeCell ref="J3:K3"/>
    <mergeCell ref="G8:G11"/>
    <mergeCell ref="B33:B34"/>
    <mergeCell ref="C33:C34"/>
    <mergeCell ref="D33:D34"/>
    <mergeCell ref="B13:E13"/>
    <mergeCell ref="B14:E14"/>
    <mergeCell ref="B15:E15"/>
    <mergeCell ref="C24:D24"/>
    <mergeCell ref="C28:D28"/>
    <mergeCell ref="C31:D31"/>
    <mergeCell ref="F8:F11"/>
    <mergeCell ref="B52:F52"/>
    <mergeCell ref="F51:G51"/>
    <mergeCell ref="B1:H1"/>
    <mergeCell ref="B2:H2"/>
    <mergeCell ref="B3:H3"/>
    <mergeCell ref="E44:E45"/>
    <mergeCell ref="C42:D42"/>
    <mergeCell ref="B56:F56"/>
    <mergeCell ref="B53:D53"/>
    <mergeCell ref="F53:G53"/>
    <mergeCell ref="B54:F54"/>
    <mergeCell ref="B55:D55"/>
    <mergeCell ref="F55:G55"/>
  </mergeCells>
  <dataValidations disablePrompts="1" count="1">
    <dataValidation type="custom" allowBlank="1" showErrorMessage="1" errorTitle="Erro" error="Não é permitido escrever nesta célula" sqref="IP86 SL86 ACH86 AMD86 AVZ86 BFV86 BPR86 BZN86 CJJ86 CTF86 DDB86 DMX86 DWT86 EGP86 EQL86 FAH86 FKD86 FTZ86 GDV86 GNR86 GXN86 HHJ86 HRF86 IBB86 IKX86 IUT86 JEP86 JOL86 JYH86 KID86 KRZ86 LBV86 LLR86 LVN86 MFJ86 MPF86 MZB86 NIX86 NST86 OCP86 OML86 OWH86 PGD86 PPZ86 PZV86 QJR86 QTN86 RDJ86 RNF86 RXB86 SGX86 SQT86 TAP86 TKL86 TUH86 UED86 UNZ86 UXV86 VHR86 VRN86 WBJ86 WLF86 WVB86 IP65622 SL65622 ACH65622 AMD65622 AVZ65622 BFV65622 BPR65622 BZN65622 CJJ65622 CTF65622 DDB65622 DMX65622 DWT65622 EGP65622 EQL65622 FAH65622 FKD65622 FTZ65622 GDV65622 GNR65622 GXN65622 HHJ65622 HRF65622 IBB65622 IKX65622 IUT65622 JEP65622 JOL65622 JYH65622 KID65622 KRZ65622 LBV65622 LLR65622 LVN65622 MFJ65622 MPF65622 MZB65622 NIX65622 NST65622 OCP65622 OML65622 OWH65622 PGD65622 PPZ65622 PZV65622 QJR65622 QTN65622 RDJ65622 RNF65622 RXB65622 SGX65622 SQT65622 TAP65622 TKL65622 TUH65622 UED65622 UNZ65622 UXV65622 VHR65622 VRN65622 WBJ65622 WLF65622 WVB65622 IP131158 SL131158 ACH131158 AMD131158 AVZ131158 BFV131158 BPR131158 BZN131158 CJJ131158 CTF131158 DDB131158 DMX131158 DWT131158 EGP131158 EQL131158 FAH131158 FKD131158 FTZ131158 GDV131158 GNR131158 GXN131158 HHJ131158 HRF131158 IBB131158 IKX131158 IUT131158 JEP131158 JOL131158 JYH131158 KID131158 KRZ131158 LBV131158 LLR131158 LVN131158 MFJ131158 MPF131158 MZB131158 NIX131158 NST131158 OCP131158 OML131158 OWH131158 PGD131158 PPZ131158 PZV131158 QJR131158 QTN131158 RDJ131158 RNF131158 RXB131158 SGX131158 SQT131158 TAP131158 TKL131158 TUH131158 UED131158 UNZ131158 UXV131158 VHR131158 VRN131158 WBJ131158 WLF131158 WVB131158 IP196694 SL196694 ACH196694 AMD196694 AVZ196694 BFV196694 BPR196694 BZN196694 CJJ196694 CTF196694 DDB196694 DMX196694 DWT196694 EGP196694 EQL196694 FAH196694 FKD196694 FTZ196694 GDV196694 GNR196694 GXN196694 HHJ196694 HRF196694 IBB196694 IKX196694 IUT196694 JEP196694 JOL196694 JYH196694 KID196694 KRZ196694 LBV196694 LLR196694 LVN196694 MFJ196694 MPF196694 MZB196694 NIX196694 NST196694 OCP196694 OML196694 OWH196694 PGD196694 PPZ196694 PZV196694 QJR196694 QTN196694 RDJ196694 RNF196694 RXB196694 SGX196694 SQT196694 TAP196694 TKL196694 TUH196694 UED196694 UNZ196694 UXV196694 VHR196694 VRN196694 WBJ196694 WLF196694 WVB196694 IP262230 SL262230 ACH262230 AMD262230 AVZ262230 BFV262230 BPR262230 BZN262230 CJJ262230 CTF262230 DDB262230 DMX262230 DWT262230 EGP262230 EQL262230 FAH262230 FKD262230 FTZ262230 GDV262230 GNR262230 GXN262230 HHJ262230 HRF262230 IBB262230 IKX262230 IUT262230 JEP262230 JOL262230 JYH262230 KID262230 KRZ262230 LBV262230 LLR262230 LVN262230 MFJ262230 MPF262230 MZB262230 NIX262230 NST262230 OCP262230 OML262230 OWH262230 PGD262230 PPZ262230 PZV262230 QJR262230 QTN262230 RDJ262230 RNF262230 RXB262230 SGX262230 SQT262230 TAP262230 TKL262230 TUH262230 UED262230 UNZ262230 UXV262230 VHR262230 VRN262230 WBJ262230 WLF262230 WVB262230 IP327766 SL327766 ACH327766 AMD327766 AVZ327766 BFV327766 BPR327766 BZN327766 CJJ327766 CTF327766 DDB327766 DMX327766 DWT327766 EGP327766 EQL327766 FAH327766 FKD327766 FTZ327766 GDV327766 GNR327766 GXN327766 HHJ327766 HRF327766 IBB327766 IKX327766 IUT327766 JEP327766 JOL327766 JYH327766 KID327766 KRZ327766 LBV327766 LLR327766 LVN327766 MFJ327766 MPF327766 MZB327766 NIX327766 NST327766 OCP327766 OML327766 OWH327766 PGD327766 PPZ327766 PZV327766 QJR327766 QTN327766 RDJ327766 RNF327766 RXB327766 SGX327766 SQT327766 TAP327766 TKL327766 TUH327766 UED327766 UNZ327766 UXV327766 VHR327766 VRN327766 WBJ327766 WLF327766 WVB327766 IP393302 SL393302 ACH393302 AMD393302 AVZ393302 BFV393302 BPR393302 BZN393302 CJJ393302 CTF393302 DDB393302 DMX393302 DWT393302 EGP393302 EQL393302 FAH393302 FKD393302 FTZ393302 GDV393302 GNR393302 GXN393302 HHJ393302 HRF393302 IBB393302 IKX393302 IUT393302 JEP393302 JOL393302 JYH393302 KID393302 KRZ393302 LBV393302 LLR393302 LVN393302 MFJ393302 MPF393302 MZB393302 NIX393302 NST393302 OCP393302 OML393302 OWH393302 PGD393302 PPZ393302 PZV393302 QJR393302 QTN393302 RDJ393302 RNF393302 RXB393302 SGX393302 SQT393302 TAP393302 TKL393302 TUH393302 UED393302 UNZ393302 UXV393302 VHR393302 VRN393302 WBJ393302 WLF393302 WVB393302 IP458838 SL458838 ACH458838 AMD458838 AVZ458838 BFV458838 BPR458838 BZN458838 CJJ458838 CTF458838 DDB458838 DMX458838 DWT458838 EGP458838 EQL458838 FAH458838 FKD458838 FTZ458838 GDV458838 GNR458838 GXN458838 HHJ458838 HRF458838 IBB458838 IKX458838 IUT458838 JEP458838 JOL458838 JYH458838 KID458838 KRZ458838 LBV458838 LLR458838 LVN458838 MFJ458838 MPF458838 MZB458838 NIX458838 NST458838 OCP458838 OML458838 OWH458838 PGD458838 PPZ458838 PZV458838 QJR458838 QTN458838 RDJ458838 RNF458838 RXB458838 SGX458838 SQT458838 TAP458838 TKL458838 TUH458838 UED458838 UNZ458838 UXV458838 VHR458838 VRN458838 WBJ458838 WLF458838 WVB458838 IP524374 SL524374 ACH524374 AMD524374 AVZ524374 BFV524374 BPR524374 BZN524374 CJJ524374 CTF524374 DDB524374 DMX524374 DWT524374 EGP524374 EQL524374 FAH524374 FKD524374 FTZ524374 GDV524374 GNR524374 GXN524374 HHJ524374 HRF524374 IBB524374 IKX524374 IUT524374 JEP524374 JOL524374 JYH524374 KID524374 KRZ524374 LBV524374 LLR524374 LVN524374 MFJ524374 MPF524374 MZB524374 NIX524374 NST524374 OCP524374 OML524374 OWH524374 PGD524374 PPZ524374 PZV524374 QJR524374 QTN524374 RDJ524374 RNF524374 RXB524374 SGX524374 SQT524374 TAP524374 TKL524374 TUH524374 UED524374 UNZ524374 UXV524374 VHR524374 VRN524374 WBJ524374 WLF524374 WVB524374 IP589910 SL589910 ACH589910 AMD589910 AVZ589910 BFV589910 BPR589910 BZN589910 CJJ589910 CTF589910 DDB589910 DMX589910 DWT589910 EGP589910 EQL589910 FAH589910 FKD589910 FTZ589910 GDV589910 GNR589910 GXN589910 HHJ589910 HRF589910 IBB589910 IKX589910 IUT589910 JEP589910 JOL589910 JYH589910 KID589910 KRZ589910 LBV589910 LLR589910 LVN589910 MFJ589910 MPF589910 MZB589910 NIX589910 NST589910 OCP589910 OML589910 OWH589910 PGD589910 PPZ589910 PZV589910 QJR589910 QTN589910 RDJ589910 RNF589910 RXB589910 SGX589910 SQT589910 TAP589910 TKL589910 TUH589910 UED589910 UNZ589910 UXV589910 VHR589910 VRN589910 WBJ589910 WLF589910 WVB589910 IP655446 SL655446 ACH655446 AMD655446 AVZ655446 BFV655446 BPR655446 BZN655446 CJJ655446 CTF655446 DDB655446 DMX655446 DWT655446 EGP655446 EQL655446 FAH655446 FKD655446 FTZ655446 GDV655446 GNR655446 GXN655446 HHJ655446 HRF655446 IBB655446 IKX655446 IUT655446 JEP655446 JOL655446 JYH655446 KID655446 KRZ655446 LBV655446 LLR655446 LVN655446 MFJ655446 MPF655446 MZB655446 NIX655446 NST655446 OCP655446 OML655446 OWH655446 PGD655446 PPZ655446 PZV655446 QJR655446 QTN655446 RDJ655446 RNF655446 RXB655446 SGX655446 SQT655446 TAP655446 TKL655446 TUH655446 UED655446 UNZ655446 UXV655446 VHR655446 VRN655446 WBJ655446 WLF655446 WVB655446 IP720982 SL720982 ACH720982 AMD720982 AVZ720982 BFV720982 BPR720982 BZN720982 CJJ720982 CTF720982 DDB720982 DMX720982 DWT720982 EGP720982 EQL720982 FAH720982 FKD720982 FTZ720982 GDV720982 GNR720982 GXN720982 HHJ720982 HRF720982 IBB720982 IKX720982 IUT720982 JEP720982 JOL720982 JYH720982 KID720982 KRZ720982 LBV720982 LLR720982 LVN720982 MFJ720982 MPF720982 MZB720982 NIX720982 NST720982 OCP720982 OML720982 OWH720982 PGD720982 PPZ720982 PZV720982 QJR720982 QTN720982 RDJ720982 RNF720982 RXB720982 SGX720982 SQT720982 TAP720982 TKL720982 TUH720982 UED720982 UNZ720982 UXV720982 VHR720982 VRN720982 WBJ720982 WLF720982 WVB720982 IP786518 SL786518 ACH786518 AMD786518 AVZ786518 BFV786518 BPR786518 BZN786518 CJJ786518 CTF786518 DDB786518 DMX786518 DWT786518 EGP786518 EQL786518 FAH786518 FKD786518 FTZ786518 GDV786518 GNR786518 GXN786518 HHJ786518 HRF786518 IBB786518 IKX786518 IUT786518 JEP786518 JOL786518 JYH786518 KID786518 KRZ786518 LBV786518 LLR786518 LVN786518 MFJ786518 MPF786518 MZB786518 NIX786518 NST786518 OCP786518 OML786518 OWH786518 PGD786518 PPZ786518 PZV786518 QJR786518 QTN786518 RDJ786518 RNF786518 RXB786518 SGX786518 SQT786518 TAP786518 TKL786518 TUH786518 UED786518 UNZ786518 UXV786518 VHR786518 VRN786518 WBJ786518 WLF786518 WVB786518 IP852054 SL852054 ACH852054 AMD852054 AVZ852054 BFV852054 BPR852054 BZN852054 CJJ852054 CTF852054 DDB852054 DMX852054 DWT852054 EGP852054 EQL852054 FAH852054 FKD852054 FTZ852054 GDV852054 GNR852054 GXN852054 HHJ852054 HRF852054 IBB852054 IKX852054 IUT852054 JEP852054 JOL852054 JYH852054 KID852054 KRZ852054 LBV852054 LLR852054 LVN852054 MFJ852054 MPF852054 MZB852054 NIX852054 NST852054 OCP852054 OML852054 OWH852054 PGD852054 PPZ852054 PZV852054 QJR852054 QTN852054 RDJ852054 RNF852054 RXB852054 SGX852054 SQT852054 TAP852054 TKL852054 TUH852054 UED852054 UNZ852054 UXV852054 VHR852054 VRN852054 WBJ852054 WLF852054 WVB852054 IP917590 SL917590 ACH917590 AMD917590 AVZ917590 BFV917590 BPR917590 BZN917590 CJJ917590 CTF917590 DDB917590 DMX917590 DWT917590 EGP917590 EQL917590 FAH917590 FKD917590 FTZ917590 GDV917590 GNR917590 GXN917590 HHJ917590 HRF917590 IBB917590 IKX917590 IUT917590 JEP917590 JOL917590 JYH917590 KID917590 KRZ917590 LBV917590 LLR917590 LVN917590 MFJ917590 MPF917590 MZB917590 NIX917590 NST917590 OCP917590 OML917590 OWH917590 PGD917590 PPZ917590 PZV917590 QJR917590 QTN917590 RDJ917590 RNF917590 RXB917590 SGX917590 SQT917590 TAP917590 TKL917590 TUH917590 UED917590 UNZ917590 UXV917590 VHR917590 VRN917590 WBJ917590 WLF917590 WVB917590 IP983126 SL983126 ACH983126 AMD983126 AVZ983126 BFV983126 BPR983126 BZN983126 CJJ983126 CTF983126 DDB983126 DMX983126 DWT983126 EGP983126 EQL983126 FAH983126 FKD983126 FTZ983126 GDV983126 GNR983126 GXN983126 HHJ983126 HRF983126 IBB983126 IKX983126 IUT983126 JEP983126 JOL983126 JYH983126 KID983126 KRZ983126 LBV983126 LLR983126 LVN983126 MFJ983126 MPF983126 MZB983126 NIX983126 NST983126 OCP983126 OML983126 OWH983126 PGD983126 PPZ983126 PZV983126 QJR983126 QTN983126 RDJ983126 RNF983126 RXB983126 SGX983126 SQT983126 TAP983126 TKL983126 TUH983126 UED983126 UNZ983126 UXV983126 VHR983126 VRN983126 WBJ983126 WLF983126 WVB983126">
      <formula1>"&lt;""""&gt; "</formula1>
      <formula2>0</formula2>
    </dataValidation>
  </dataValidations>
  <pageMargins left="0.98425196850393704" right="0.39370078740157483" top="0.78740157480314965" bottom="0.98425196850393704" header="0.59055118110236227" footer="0.78740157480314965"/>
  <pageSetup paperSize="9" scale="61" firstPageNumber="0" orientation="portrait" r:id="rId1"/>
  <headerFooter alignWithMargins="0">
    <oddHeader>&amp;RPlanilha MODELO</oddHeader>
    <oddFooter>&amp;C&amp;"Arial Narrow,Normal"&amp;A - Página &amp;P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pageSetUpPr fitToPage="1"/>
  </sheetPr>
  <dimension ref="A1:K137"/>
  <sheetViews>
    <sheetView view="pageBreakPreview" zoomScaleNormal="100" zoomScaleSheetLayoutView="100" workbookViewId="0">
      <selection activeCell="D4" sqref="D4"/>
    </sheetView>
  </sheetViews>
  <sheetFormatPr defaultColWidth="11.42578125" defaultRowHeight="16.5" x14ac:dyDescent="0.3"/>
  <cols>
    <col min="1" max="1" width="14.85546875" style="66" customWidth="1"/>
    <col min="2" max="2" width="44.28515625" style="66" customWidth="1"/>
    <col min="3" max="7" width="14.5703125" style="66" customWidth="1"/>
    <col min="8" max="8" width="12.5703125" style="66" bestFit="1" customWidth="1"/>
    <col min="9" max="16384" width="11.42578125" style="66"/>
  </cols>
  <sheetData>
    <row r="1" spans="2:11" s="40" customFormat="1" ht="26.25" customHeight="1" x14ac:dyDescent="0.3">
      <c r="B1" s="510" t="s">
        <v>275</v>
      </c>
      <c r="C1" s="511"/>
      <c r="D1" s="511"/>
      <c r="E1" s="511"/>
      <c r="F1" s="511"/>
      <c r="G1" s="512"/>
      <c r="H1" s="66"/>
      <c r="K1" s="60"/>
    </row>
    <row r="2" spans="2:11" s="40" customFormat="1" ht="26.25" customHeight="1" thickBot="1" x14ac:dyDescent="0.35">
      <c r="B2" s="513" t="s">
        <v>377</v>
      </c>
      <c r="C2" s="514"/>
      <c r="D2" s="514"/>
      <c r="E2" s="514"/>
      <c r="F2" s="514"/>
      <c r="G2" s="515"/>
      <c r="H2" s="66"/>
      <c r="K2" s="60"/>
    </row>
    <row r="3" spans="2:11" s="40" customFormat="1" ht="38.25" customHeight="1" thickBot="1" x14ac:dyDescent="0.35">
      <c r="B3" s="516" t="s">
        <v>276</v>
      </c>
      <c r="C3" s="517"/>
      <c r="D3" s="517"/>
      <c r="E3" s="517"/>
      <c r="F3" s="517"/>
      <c r="G3" s="518"/>
      <c r="H3" s="66"/>
      <c r="I3" s="523"/>
      <c r="J3" s="523"/>
      <c r="K3" s="60"/>
    </row>
    <row r="4" spans="2:11" ht="14.25" customHeight="1" x14ac:dyDescent="0.3">
      <c r="B4" s="236"/>
      <c r="C4" s="68"/>
      <c r="D4" s="68"/>
      <c r="E4" s="68"/>
      <c r="F4" s="68"/>
      <c r="G4" s="82"/>
    </row>
    <row r="5" spans="2:11" ht="15.95" customHeight="1" thickBot="1" x14ac:dyDescent="0.35">
      <c r="B5" s="598" t="s">
        <v>366</v>
      </c>
      <c r="C5" s="599"/>
      <c r="D5" s="599"/>
      <c r="E5" s="599"/>
      <c r="F5" s="599"/>
      <c r="G5" s="600"/>
    </row>
    <row r="6" spans="2:11" ht="15.95" customHeight="1" thickBot="1" x14ac:dyDescent="0.35">
      <c r="B6" s="603" t="s">
        <v>170</v>
      </c>
      <c r="C6" s="605" t="s">
        <v>169</v>
      </c>
      <c r="D6" s="607" t="s">
        <v>264</v>
      </c>
      <c r="E6" s="605" t="s">
        <v>265</v>
      </c>
      <c r="F6" s="607" t="s">
        <v>266</v>
      </c>
      <c r="G6" s="562" t="s">
        <v>267</v>
      </c>
    </row>
    <row r="7" spans="2:11" ht="27" customHeight="1" thickBot="1" x14ac:dyDescent="0.35">
      <c r="B7" s="604"/>
      <c r="C7" s="606"/>
      <c r="D7" s="608"/>
      <c r="E7" s="606"/>
      <c r="F7" s="608"/>
      <c r="G7" s="563"/>
    </row>
    <row r="8" spans="2:11" ht="15.95" customHeight="1" x14ac:dyDescent="0.3">
      <c r="B8" s="161" t="s">
        <v>168</v>
      </c>
      <c r="C8" s="162">
        <f ca="1">'Quadro Resumo M² - CEFRA'!C46</f>
        <v>0</v>
      </c>
      <c r="D8" s="163">
        <f>'Quadro Resumo M² - CEFRA'!D46</f>
        <v>278.62</v>
      </c>
      <c r="E8" s="238">
        <f ca="1">ROUND(D8*C8,2)</f>
        <v>0</v>
      </c>
      <c r="F8" s="163">
        <f>D8*12</f>
        <v>3343.44</v>
      </c>
      <c r="G8" s="239">
        <f ca="1">E8*12</f>
        <v>0</v>
      </c>
    </row>
    <row r="9" spans="2:11" ht="15.95" customHeight="1" x14ac:dyDescent="0.3">
      <c r="B9" s="240" t="s">
        <v>166</v>
      </c>
      <c r="C9" s="162">
        <f ca="1">'Quadro Resumo M² - CEFRA'!C47</f>
        <v>0</v>
      </c>
      <c r="D9" s="163">
        <f>'Quadro Resumo M² - CEFRA'!D47</f>
        <v>7201</v>
      </c>
      <c r="E9" s="238">
        <f ca="1">ROUND(D9*C9,2)</f>
        <v>0</v>
      </c>
      <c r="F9" s="163">
        <f t="shared" ref="F9:G12" si="0">D9*12</f>
        <v>86412</v>
      </c>
      <c r="G9" s="239">
        <f t="shared" ca="1" si="0"/>
        <v>0</v>
      </c>
    </row>
    <row r="10" spans="2:11" ht="15.95" customHeight="1" x14ac:dyDescent="0.3">
      <c r="B10" s="240" t="s">
        <v>180</v>
      </c>
      <c r="C10" s="162">
        <f ca="1">'Quadro Resumo M² - CEFRA'!C48</f>
        <v>0</v>
      </c>
      <c r="D10" s="163">
        <f>'Quadro Resumo M² - CEFRA'!D48</f>
        <v>38.869999999999997</v>
      </c>
      <c r="E10" s="238">
        <f t="shared" ref="E10:E12" ca="1" si="1">ROUND(D10*C10,2)</f>
        <v>0</v>
      </c>
      <c r="F10" s="163">
        <f t="shared" si="0"/>
        <v>466.44</v>
      </c>
      <c r="G10" s="239">
        <f t="shared" ca="1" si="0"/>
        <v>0</v>
      </c>
    </row>
    <row r="11" spans="2:11" ht="15.95" customHeight="1" x14ac:dyDescent="0.3">
      <c r="B11" s="240" t="s">
        <v>255</v>
      </c>
      <c r="C11" s="162">
        <f ca="1">'Quadro Resumo M² - CEFRA'!C49</f>
        <v>0</v>
      </c>
      <c r="D11" s="163">
        <f>'Quadro Resumo M² - CEFRA'!D49</f>
        <v>19.72</v>
      </c>
      <c r="E11" s="238">
        <f t="shared" ca="1" si="1"/>
        <v>0</v>
      </c>
      <c r="F11" s="163">
        <f t="shared" si="0"/>
        <v>236.64</v>
      </c>
      <c r="G11" s="239">
        <f t="shared" ca="1" si="0"/>
        <v>0</v>
      </c>
    </row>
    <row r="12" spans="2:11" ht="15.95" customHeight="1" x14ac:dyDescent="0.3">
      <c r="B12" s="240" t="s">
        <v>258</v>
      </c>
      <c r="C12" s="162">
        <f ca="1">'Quadro Resumo M² - CEFRA'!C50</f>
        <v>0</v>
      </c>
      <c r="D12" s="163">
        <f>'Quadro Resumo M² - CEFRA'!D50</f>
        <v>5600</v>
      </c>
      <c r="E12" s="238">
        <f t="shared" ca="1" si="1"/>
        <v>0</v>
      </c>
      <c r="F12" s="163">
        <f t="shared" si="0"/>
        <v>67200</v>
      </c>
      <c r="G12" s="239">
        <f t="shared" ca="1" si="0"/>
        <v>0</v>
      </c>
    </row>
    <row r="13" spans="2:11" ht="15.95" customHeight="1" x14ac:dyDescent="0.3">
      <c r="B13" s="601" t="s">
        <v>359</v>
      </c>
      <c r="C13" s="602"/>
      <c r="D13" s="602"/>
      <c r="E13" s="241">
        <f ca="1">SUM(E8:E12)</f>
        <v>0</v>
      </c>
      <c r="F13" s="583"/>
      <c r="G13" s="584"/>
    </row>
    <row r="14" spans="2:11" ht="15.95" customHeight="1" thickBot="1" x14ac:dyDescent="0.35">
      <c r="B14" s="585" t="s">
        <v>367</v>
      </c>
      <c r="C14" s="586"/>
      <c r="D14" s="586"/>
      <c r="E14" s="586"/>
      <c r="F14" s="586"/>
      <c r="G14" s="242">
        <f ca="1">SUM(G8:G12)</f>
        <v>0</v>
      </c>
    </row>
    <row r="15" spans="2:11" ht="15.95" customHeight="1" x14ac:dyDescent="0.3">
      <c r="B15" s="590" t="s">
        <v>181</v>
      </c>
      <c r="C15" s="591"/>
      <c r="D15" s="591"/>
      <c r="E15" s="591"/>
      <c r="F15" s="591"/>
      <c r="G15" s="165">
        <f>'Quadro Resumo M² - CEFRA'!F13</f>
        <v>3</v>
      </c>
    </row>
    <row r="16" spans="2:11" ht="15.95" customHeight="1" x14ac:dyDescent="0.3">
      <c r="B16" s="592" t="s">
        <v>224</v>
      </c>
      <c r="C16" s="593"/>
      <c r="D16" s="593"/>
      <c r="E16" s="593"/>
      <c r="F16" s="594"/>
      <c r="G16" s="243">
        <f>'Quadro Resumo M² - CEFRA'!F14</f>
        <v>1</v>
      </c>
    </row>
    <row r="17" spans="1:8" ht="15.95" customHeight="1" thickBot="1" x14ac:dyDescent="0.35">
      <c r="B17" s="595" t="s">
        <v>365</v>
      </c>
      <c r="C17" s="596"/>
      <c r="D17" s="596"/>
      <c r="E17" s="596"/>
      <c r="F17" s="597"/>
      <c r="G17" s="164">
        <f>SUM(G15:G16)</f>
        <v>4</v>
      </c>
    </row>
    <row r="18" spans="1:8" s="235" customFormat="1" ht="16.5" customHeight="1" x14ac:dyDescent="0.3">
      <c r="B18" s="573" t="str">
        <f>'Quadro Resumo M² - CEFRA'!B53:D53</f>
        <v>Materiais de Limpeza Média Mensal</v>
      </c>
      <c r="C18" s="574"/>
      <c r="D18" s="575"/>
      <c r="E18" s="244">
        <f>'Quadro Resumo M² - CEFRA'!E53</f>
        <v>0</v>
      </c>
      <c r="F18" s="576"/>
      <c r="G18" s="577"/>
    </row>
    <row r="19" spans="1:8" s="235" customFormat="1" ht="15.95" customHeight="1" thickBot="1" x14ac:dyDescent="0.35">
      <c r="B19" s="569" t="str">
        <f>'Quadro Resumo M² - CEFRA'!B54:F54</f>
        <v>Materiais de Limpeza Média - Período de 12 meses</v>
      </c>
      <c r="C19" s="570"/>
      <c r="D19" s="570"/>
      <c r="E19" s="570"/>
      <c r="F19" s="570"/>
      <c r="G19" s="245">
        <f>E18*12</f>
        <v>0</v>
      </c>
    </row>
    <row r="20" spans="1:8" s="71" customFormat="1" ht="15.95" customHeight="1" x14ac:dyDescent="0.3">
      <c r="B20" s="578" t="str">
        <f>'Quadro Resumo M² - CEFRA'!B55:D55</f>
        <v>TOTAL MENSAL MÃO DE OBRA + MATERIAIS DE LIMPEZA</v>
      </c>
      <c r="C20" s="579"/>
      <c r="D20" s="580"/>
      <c r="E20" s="237">
        <f ca="1">E13+E18</f>
        <v>0</v>
      </c>
      <c r="F20" s="581"/>
      <c r="G20" s="582"/>
    </row>
    <row r="21" spans="1:8" s="71" customFormat="1" ht="15.75" customHeight="1" thickBot="1" x14ac:dyDescent="0.35">
      <c r="B21" s="571" t="str">
        <f>'Quadro Resumo M² - CEFRA'!B56:F56</f>
        <v>TOTAL PELO PERÍODO DE 12 MESES MÃO DE OBRA + MATERIAIS DE LIMPEZA</v>
      </c>
      <c r="C21" s="572"/>
      <c r="D21" s="572"/>
      <c r="E21" s="572"/>
      <c r="F21" s="572"/>
      <c r="G21" s="246">
        <f ca="1">E20*12</f>
        <v>0</v>
      </c>
      <c r="H21" s="220">
        <f ca="1">G14+G19</f>
        <v>0</v>
      </c>
    </row>
    <row r="22" spans="1:8" s="71" customFormat="1" ht="15.95" customHeight="1" x14ac:dyDescent="0.3">
      <c r="B22" s="564"/>
      <c r="C22" s="565"/>
      <c r="D22" s="565"/>
      <c r="E22" s="565"/>
      <c r="F22" s="565"/>
      <c r="G22" s="566"/>
    </row>
    <row r="23" spans="1:8" s="71" customFormat="1" ht="15.95" customHeight="1" x14ac:dyDescent="0.3">
      <c r="B23" s="567" t="s">
        <v>268</v>
      </c>
      <c r="C23" s="568"/>
      <c r="D23" s="568"/>
      <c r="E23" s="568"/>
      <c r="F23" s="568"/>
      <c r="G23" s="247">
        <f ca="1">G21</f>
        <v>0</v>
      </c>
    </row>
    <row r="24" spans="1:8" s="71" customFormat="1" ht="15.95" customHeight="1" x14ac:dyDescent="0.3">
      <c r="B24" s="567" t="s">
        <v>269</v>
      </c>
      <c r="C24" s="568"/>
      <c r="D24" s="568"/>
      <c r="E24" s="568"/>
      <c r="F24" s="568"/>
      <c r="G24" s="248">
        <f>G15</f>
        <v>3</v>
      </c>
    </row>
    <row r="25" spans="1:8" s="71" customFormat="1" ht="15.95" customHeight="1" x14ac:dyDescent="0.3">
      <c r="B25" s="567" t="s">
        <v>270</v>
      </c>
      <c r="C25" s="568"/>
      <c r="D25" s="568"/>
      <c r="E25" s="568"/>
      <c r="F25" s="568"/>
      <c r="G25" s="248">
        <f>G16</f>
        <v>1</v>
      </c>
    </row>
    <row r="26" spans="1:8" s="71" customFormat="1" ht="15.95" customHeight="1" x14ac:dyDescent="0.3">
      <c r="B26" s="249" t="s">
        <v>165</v>
      </c>
      <c r="C26" s="68"/>
      <c r="D26" s="68"/>
      <c r="E26" s="68"/>
      <c r="F26" s="68"/>
      <c r="G26" s="82"/>
    </row>
    <row r="27" spans="1:8" s="71" customFormat="1" ht="15.95" customHeight="1" x14ac:dyDescent="0.3">
      <c r="B27" s="588"/>
      <c r="C27" s="547"/>
      <c r="D27" s="547"/>
      <c r="E27" s="547"/>
      <c r="F27" s="547"/>
      <c r="G27" s="589"/>
    </row>
    <row r="28" spans="1:8" s="71" customFormat="1" ht="35.25" customHeight="1" thickBot="1" x14ac:dyDescent="0.35">
      <c r="B28" s="536" t="s">
        <v>221</v>
      </c>
      <c r="C28" s="537"/>
      <c r="D28" s="537"/>
      <c r="E28" s="537"/>
      <c r="F28" s="537"/>
      <c r="G28" s="587"/>
    </row>
    <row r="29" spans="1:8" s="71" customFormat="1" ht="15.95" customHeight="1" x14ac:dyDescent="0.3">
      <c r="A29" s="81"/>
    </row>
    <row r="30" spans="1:8" s="71" customFormat="1" ht="15.95" customHeight="1" x14ac:dyDescent="0.3">
      <c r="A30" s="81"/>
    </row>
    <row r="31" spans="1:8" s="71" customFormat="1" ht="15.95" customHeight="1" x14ac:dyDescent="0.3">
      <c r="A31" s="81"/>
    </row>
    <row r="32" spans="1:8" s="71" customFormat="1" ht="15.95" customHeight="1" x14ac:dyDescent="0.3">
      <c r="A32" s="81"/>
    </row>
    <row r="33" spans="1:7" s="71" customFormat="1" ht="15.95" customHeight="1" x14ac:dyDescent="0.3">
      <c r="A33" s="81"/>
    </row>
    <row r="34" spans="1:7" s="71" customFormat="1" ht="15.95" customHeight="1" x14ac:dyDescent="0.3">
      <c r="A34" s="81"/>
    </row>
    <row r="35" spans="1:7" s="71" customFormat="1" ht="15.95" customHeight="1" x14ac:dyDescent="0.3">
      <c r="A35" s="81"/>
    </row>
    <row r="36" spans="1:7" s="71" customFormat="1" ht="15.95" customHeight="1" x14ac:dyDescent="0.3">
      <c r="A36" s="81"/>
      <c r="B36" s="66"/>
      <c r="C36" s="66"/>
      <c r="D36" s="66"/>
      <c r="E36" s="66"/>
      <c r="F36" s="66"/>
    </row>
    <row r="37" spans="1:7" s="71" customFormat="1" ht="15.95" customHeight="1" x14ac:dyDescent="0.3">
      <c r="B37" s="66"/>
      <c r="C37" s="66"/>
      <c r="D37" s="66"/>
      <c r="E37" s="66"/>
      <c r="F37" s="66"/>
      <c r="G37" s="66"/>
    </row>
    <row r="38" spans="1:7" s="71" customFormat="1" ht="15.95" customHeight="1" x14ac:dyDescent="0.3">
      <c r="B38" s="66"/>
      <c r="C38" s="66"/>
      <c r="D38" s="66"/>
      <c r="E38" s="66"/>
      <c r="F38" s="66"/>
      <c r="G38" s="66"/>
    </row>
    <row r="39" spans="1:7" s="71" customFormat="1" ht="15.95" customHeight="1" x14ac:dyDescent="0.3">
      <c r="A39" s="81"/>
      <c r="B39" s="66"/>
      <c r="C39" s="66"/>
      <c r="D39" s="66"/>
      <c r="E39" s="66"/>
      <c r="F39" s="66"/>
      <c r="G39" s="66"/>
    </row>
    <row r="40" spans="1:7" s="71" customFormat="1" ht="15.95" customHeight="1" x14ac:dyDescent="0.3">
      <c r="A40" s="81"/>
      <c r="B40" s="66"/>
      <c r="C40" s="66"/>
      <c r="D40" s="66"/>
      <c r="E40" s="66"/>
      <c r="F40" s="66"/>
      <c r="G40" s="66"/>
    </row>
    <row r="41" spans="1:7" s="71" customFormat="1" ht="15.95" customHeight="1" x14ac:dyDescent="0.3">
      <c r="B41" s="66"/>
      <c r="C41" s="66"/>
      <c r="D41" s="66"/>
      <c r="E41" s="66"/>
      <c r="F41" s="66"/>
      <c r="G41" s="66"/>
    </row>
    <row r="45" spans="1:7" ht="13.35" customHeight="1" x14ac:dyDescent="0.3"/>
    <row r="65" ht="12.95" customHeight="1" x14ac:dyDescent="0.3"/>
    <row r="66" ht="10.5" customHeight="1" x14ac:dyDescent="0.3"/>
    <row r="77" ht="12" customHeight="1" x14ac:dyDescent="0.3"/>
    <row r="78" ht="12" customHeight="1" x14ac:dyDescent="0.3"/>
    <row r="89" ht="13.5" customHeight="1" x14ac:dyDescent="0.3"/>
    <row r="136" ht="10.5" customHeight="1" x14ac:dyDescent="0.3"/>
    <row r="137" ht="10.5" customHeight="1" x14ac:dyDescent="0.3"/>
  </sheetData>
  <mergeCells count="29">
    <mergeCell ref="B28:G28"/>
    <mergeCell ref="I3:J3"/>
    <mergeCell ref="B1:G1"/>
    <mergeCell ref="B2:G2"/>
    <mergeCell ref="B3:G3"/>
    <mergeCell ref="B27:G27"/>
    <mergeCell ref="B15:F15"/>
    <mergeCell ref="B16:F16"/>
    <mergeCell ref="B17:F17"/>
    <mergeCell ref="B5:G5"/>
    <mergeCell ref="B13:D13"/>
    <mergeCell ref="B6:B7"/>
    <mergeCell ref="C6:C7"/>
    <mergeCell ref="D6:D7"/>
    <mergeCell ref="E6:E7"/>
    <mergeCell ref="F6:F7"/>
    <mergeCell ref="G6:G7"/>
    <mergeCell ref="B22:G22"/>
    <mergeCell ref="B23:F23"/>
    <mergeCell ref="B24:F24"/>
    <mergeCell ref="B25:F25"/>
    <mergeCell ref="B19:F19"/>
    <mergeCell ref="B21:F21"/>
    <mergeCell ref="B18:D18"/>
    <mergeCell ref="F18:G18"/>
    <mergeCell ref="B20:D20"/>
    <mergeCell ref="F20:G20"/>
    <mergeCell ref="F13:G13"/>
    <mergeCell ref="B14:F14"/>
  </mergeCells>
  <dataValidations disablePrompts="1" count="1">
    <dataValidation type="custom" allowBlank="1" showErrorMessage="1" errorTitle="Erro" error="Não é permitido escrever nesta célula" sqref="IO51 SK51 ACG51 AMC51 AVY51 BFU51 BPQ51 BZM51 CJI51 CTE51 DDA51 DMW51 DWS51 EGO51 EQK51 FAG51 FKC51 FTY51 GDU51 GNQ51 GXM51 HHI51 HRE51 IBA51 IKW51 IUS51 JEO51 JOK51 JYG51 KIC51 KRY51 LBU51 LLQ51 LVM51 MFI51 MPE51 MZA51 NIW51 NSS51 OCO51 OMK51 OWG51 PGC51 PPY51 PZU51 QJQ51 QTM51 RDI51 RNE51 RXA51 SGW51 SQS51 TAO51 TKK51 TUG51 UEC51 UNY51 UXU51 VHQ51 VRM51 WBI51 WLE51 WVA51 IO65587 SK65587 ACG65587 AMC65587 AVY65587 BFU65587 BPQ65587 BZM65587 CJI65587 CTE65587 DDA65587 DMW65587 DWS65587 EGO65587 EQK65587 FAG65587 FKC65587 FTY65587 GDU65587 GNQ65587 GXM65587 HHI65587 HRE65587 IBA65587 IKW65587 IUS65587 JEO65587 JOK65587 JYG65587 KIC65587 KRY65587 LBU65587 LLQ65587 LVM65587 MFI65587 MPE65587 MZA65587 NIW65587 NSS65587 OCO65587 OMK65587 OWG65587 PGC65587 PPY65587 PZU65587 QJQ65587 QTM65587 RDI65587 RNE65587 RXA65587 SGW65587 SQS65587 TAO65587 TKK65587 TUG65587 UEC65587 UNY65587 UXU65587 VHQ65587 VRM65587 WBI65587 WLE65587 WVA65587 IO131123 SK131123 ACG131123 AMC131123 AVY131123 BFU131123 BPQ131123 BZM131123 CJI131123 CTE131123 DDA131123 DMW131123 DWS131123 EGO131123 EQK131123 FAG131123 FKC131123 FTY131123 GDU131123 GNQ131123 GXM131123 HHI131123 HRE131123 IBA131123 IKW131123 IUS131123 JEO131123 JOK131123 JYG131123 KIC131123 KRY131123 LBU131123 LLQ131123 LVM131123 MFI131123 MPE131123 MZA131123 NIW131123 NSS131123 OCO131123 OMK131123 OWG131123 PGC131123 PPY131123 PZU131123 QJQ131123 QTM131123 RDI131123 RNE131123 RXA131123 SGW131123 SQS131123 TAO131123 TKK131123 TUG131123 UEC131123 UNY131123 UXU131123 VHQ131123 VRM131123 WBI131123 WLE131123 WVA131123 IO196659 SK196659 ACG196659 AMC196659 AVY196659 BFU196659 BPQ196659 BZM196659 CJI196659 CTE196659 DDA196659 DMW196659 DWS196659 EGO196659 EQK196659 FAG196659 FKC196659 FTY196659 GDU196659 GNQ196659 GXM196659 HHI196659 HRE196659 IBA196659 IKW196659 IUS196659 JEO196659 JOK196659 JYG196659 KIC196659 KRY196659 LBU196659 LLQ196659 LVM196659 MFI196659 MPE196659 MZA196659 NIW196659 NSS196659 OCO196659 OMK196659 OWG196659 PGC196659 PPY196659 PZU196659 QJQ196659 QTM196659 RDI196659 RNE196659 RXA196659 SGW196659 SQS196659 TAO196659 TKK196659 TUG196659 UEC196659 UNY196659 UXU196659 VHQ196659 VRM196659 WBI196659 WLE196659 WVA196659 IO262195 SK262195 ACG262195 AMC262195 AVY262195 BFU262195 BPQ262195 BZM262195 CJI262195 CTE262195 DDA262195 DMW262195 DWS262195 EGO262195 EQK262195 FAG262195 FKC262195 FTY262195 GDU262195 GNQ262195 GXM262195 HHI262195 HRE262195 IBA262195 IKW262195 IUS262195 JEO262195 JOK262195 JYG262195 KIC262195 KRY262195 LBU262195 LLQ262195 LVM262195 MFI262195 MPE262195 MZA262195 NIW262195 NSS262195 OCO262195 OMK262195 OWG262195 PGC262195 PPY262195 PZU262195 QJQ262195 QTM262195 RDI262195 RNE262195 RXA262195 SGW262195 SQS262195 TAO262195 TKK262195 TUG262195 UEC262195 UNY262195 UXU262195 VHQ262195 VRM262195 WBI262195 WLE262195 WVA262195 IO327731 SK327731 ACG327731 AMC327731 AVY327731 BFU327731 BPQ327731 BZM327731 CJI327731 CTE327731 DDA327731 DMW327731 DWS327731 EGO327731 EQK327731 FAG327731 FKC327731 FTY327731 GDU327731 GNQ327731 GXM327731 HHI327731 HRE327731 IBA327731 IKW327731 IUS327731 JEO327731 JOK327731 JYG327731 KIC327731 KRY327731 LBU327731 LLQ327731 LVM327731 MFI327731 MPE327731 MZA327731 NIW327731 NSS327731 OCO327731 OMK327731 OWG327731 PGC327731 PPY327731 PZU327731 QJQ327731 QTM327731 RDI327731 RNE327731 RXA327731 SGW327731 SQS327731 TAO327731 TKK327731 TUG327731 UEC327731 UNY327731 UXU327731 VHQ327731 VRM327731 WBI327731 WLE327731 WVA327731 IO393267 SK393267 ACG393267 AMC393267 AVY393267 BFU393267 BPQ393267 BZM393267 CJI393267 CTE393267 DDA393267 DMW393267 DWS393267 EGO393267 EQK393267 FAG393267 FKC393267 FTY393267 GDU393267 GNQ393267 GXM393267 HHI393267 HRE393267 IBA393267 IKW393267 IUS393267 JEO393267 JOK393267 JYG393267 KIC393267 KRY393267 LBU393267 LLQ393267 LVM393267 MFI393267 MPE393267 MZA393267 NIW393267 NSS393267 OCO393267 OMK393267 OWG393267 PGC393267 PPY393267 PZU393267 QJQ393267 QTM393267 RDI393267 RNE393267 RXA393267 SGW393267 SQS393267 TAO393267 TKK393267 TUG393267 UEC393267 UNY393267 UXU393267 VHQ393267 VRM393267 WBI393267 WLE393267 WVA393267 IO458803 SK458803 ACG458803 AMC458803 AVY458803 BFU458803 BPQ458803 BZM458803 CJI458803 CTE458803 DDA458803 DMW458803 DWS458803 EGO458803 EQK458803 FAG458803 FKC458803 FTY458803 GDU458803 GNQ458803 GXM458803 HHI458803 HRE458803 IBA458803 IKW458803 IUS458803 JEO458803 JOK458803 JYG458803 KIC458803 KRY458803 LBU458803 LLQ458803 LVM458803 MFI458803 MPE458803 MZA458803 NIW458803 NSS458803 OCO458803 OMK458803 OWG458803 PGC458803 PPY458803 PZU458803 QJQ458803 QTM458803 RDI458803 RNE458803 RXA458803 SGW458803 SQS458803 TAO458803 TKK458803 TUG458803 UEC458803 UNY458803 UXU458803 VHQ458803 VRM458803 WBI458803 WLE458803 WVA458803 IO524339 SK524339 ACG524339 AMC524339 AVY524339 BFU524339 BPQ524339 BZM524339 CJI524339 CTE524339 DDA524339 DMW524339 DWS524339 EGO524339 EQK524339 FAG524339 FKC524339 FTY524339 GDU524339 GNQ524339 GXM524339 HHI524339 HRE524339 IBA524339 IKW524339 IUS524339 JEO524339 JOK524339 JYG524339 KIC524339 KRY524339 LBU524339 LLQ524339 LVM524339 MFI524339 MPE524339 MZA524339 NIW524339 NSS524339 OCO524339 OMK524339 OWG524339 PGC524339 PPY524339 PZU524339 QJQ524339 QTM524339 RDI524339 RNE524339 RXA524339 SGW524339 SQS524339 TAO524339 TKK524339 TUG524339 UEC524339 UNY524339 UXU524339 VHQ524339 VRM524339 WBI524339 WLE524339 WVA524339 IO589875 SK589875 ACG589875 AMC589875 AVY589875 BFU589875 BPQ589875 BZM589875 CJI589875 CTE589875 DDA589875 DMW589875 DWS589875 EGO589875 EQK589875 FAG589875 FKC589875 FTY589875 GDU589875 GNQ589875 GXM589875 HHI589875 HRE589875 IBA589875 IKW589875 IUS589875 JEO589875 JOK589875 JYG589875 KIC589875 KRY589875 LBU589875 LLQ589875 LVM589875 MFI589875 MPE589875 MZA589875 NIW589875 NSS589875 OCO589875 OMK589875 OWG589875 PGC589875 PPY589875 PZU589875 QJQ589875 QTM589875 RDI589875 RNE589875 RXA589875 SGW589875 SQS589875 TAO589875 TKK589875 TUG589875 UEC589875 UNY589875 UXU589875 VHQ589875 VRM589875 WBI589875 WLE589875 WVA589875 IO655411 SK655411 ACG655411 AMC655411 AVY655411 BFU655411 BPQ655411 BZM655411 CJI655411 CTE655411 DDA655411 DMW655411 DWS655411 EGO655411 EQK655411 FAG655411 FKC655411 FTY655411 GDU655411 GNQ655411 GXM655411 HHI655411 HRE655411 IBA655411 IKW655411 IUS655411 JEO655411 JOK655411 JYG655411 KIC655411 KRY655411 LBU655411 LLQ655411 LVM655411 MFI655411 MPE655411 MZA655411 NIW655411 NSS655411 OCO655411 OMK655411 OWG655411 PGC655411 PPY655411 PZU655411 QJQ655411 QTM655411 RDI655411 RNE655411 RXA655411 SGW655411 SQS655411 TAO655411 TKK655411 TUG655411 UEC655411 UNY655411 UXU655411 VHQ655411 VRM655411 WBI655411 WLE655411 WVA655411 IO720947 SK720947 ACG720947 AMC720947 AVY720947 BFU720947 BPQ720947 BZM720947 CJI720947 CTE720947 DDA720947 DMW720947 DWS720947 EGO720947 EQK720947 FAG720947 FKC720947 FTY720947 GDU720947 GNQ720947 GXM720947 HHI720947 HRE720947 IBA720947 IKW720947 IUS720947 JEO720947 JOK720947 JYG720947 KIC720947 KRY720947 LBU720947 LLQ720947 LVM720947 MFI720947 MPE720947 MZA720947 NIW720947 NSS720947 OCO720947 OMK720947 OWG720947 PGC720947 PPY720947 PZU720947 QJQ720947 QTM720947 RDI720947 RNE720947 RXA720947 SGW720947 SQS720947 TAO720947 TKK720947 TUG720947 UEC720947 UNY720947 UXU720947 VHQ720947 VRM720947 WBI720947 WLE720947 WVA720947 IO786483 SK786483 ACG786483 AMC786483 AVY786483 BFU786483 BPQ786483 BZM786483 CJI786483 CTE786483 DDA786483 DMW786483 DWS786483 EGO786483 EQK786483 FAG786483 FKC786483 FTY786483 GDU786483 GNQ786483 GXM786483 HHI786483 HRE786483 IBA786483 IKW786483 IUS786483 JEO786483 JOK786483 JYG786483 KIC786483 KRY786483 LBU786483 LLQ786483 LVM786483 MFI786483 MPE786483 MZA786483 NIW786483 NSS786483 OCO786483 OMK786483 OWG786483 PGC786483 PPY786483 PZU786483 QJQ786483 QTM786483 RDI786483 RNE786483 RXA786483 SGW786483 SQS786483 TAO786483 TKK786483 TUG786483 UEC786483 UNY786483 UXU786483 VHQ786483 VRM786483 WBI786483 WLE786483 WVA786483 IO852019 SK852019 ACG852019 AMC852019 AVY852019 BFU852019 BPQ852019 BZM852019 CJI852019 CTE852019 DDA852019 DMW852019 DWS852019 EGO852019 EQK852019 FAG852019 FKC852019 FTY852019 GDU852019 GNQ852019 GXM852019 HHI852019 HRE852019 IBA852019 IKW852019 IUS852019 JEO852019 JOK852019 JYG852019 KIC852019 KRY852019 LBU852019 LLQ852019 LVM852019 MFI852019 MPE852019 MZA852019 NIW852019 NSS852019 OCO852019 OMK852019 OWG852019 PGC852019 PPY852019 PZU852019 QJQ852019 QTM852019 RDI852019 RNE852019 RXA852019 SGW852019 SQS852019 TAO852019 TKK852019 TUG852019 UEC852019 UNY852019 UXU852019 VHQ852019 VRM852019 WBI852019 WLE852019 WVA852019 IO917555 SK917555 ACG917555 AMC917555 AVY917555 BFU917555 BPQ917555 BZM917555 CJI917555 CTE917555 DDA917555 DMW917555 DWS917555 EGO917555 EQK917555 FAG917555 FKC917555 FTY917555 GDU917555 GNQ917555 GXM917555 HHI917555 HRE917555 IBA917555 IKW917555 IUS917555 JEO917555 JOK917555 JYG917555 KIC917555 KRY917555 LBU917555 LLQ917555 LVM917555 MFI917555 MPE917555 MZA917555 NIW917555 NSS917555 OCO917555 OMK917555 OWG917555 PGC917555 PPY917555 PZU917555 QJQ917555 QTM917555 RDI917555 RNE917555 RXA917555 SGW917555 SQS917555 TAO917555 TKK917555 TUG917555 UEC917555 UNY917555 UXU917555 VHQ917555 VRM917555 WBI917555 WLE917555 WVA917555 IO983091 SK983091 ACG983091 AMC983091 AVY983091 BFU983091 BPQ983091 BZM983091 CJI983091 CTE983091 DDA983091 DMW983091 DWS983091 EGO983091 EQK983091 FAG983091 FKC983091 FTY983091 GDU983091 GNQ983091 GXM983091 HHI983091 HRE983091 IBA983091 IKW983091 IUS983091 JEO983091 JOK983091 JYG983091 KIC983091 KRY983091 LBU983091 LLQ983091 LVM983091 MFI983091 MPE983091 MZA983091 NIW983091 NSS983091 OCO983091 OMK983091 OWG983091 PGC983091 PPY983091 PZU983091 QJQ983091 QTM983091 RDI983091 RNE983091 RXA983091 SGW983091 SQS983091 TAO983091 TKK983091 TUG983091 UEC983091 UNY983091 UXU983091 VHQ983091 VRM983091 WBI983091 WLE983091 WVA983091">
      <formula1>"&lt;""""&gt; "</formula1>
      <formula2>0</formula2>
    </dataValidation>
  </dataValidations>
  <pageMargins left="0.98425196850393704" right="0.98425196850393704" top="0.78740157480314965" bottom="0.98425196850393704" header="0.59055118110236227" footer="0.78740157480314965"/>
  <pageSetup paperSize="9" scale="70" firstPageNumber="0" orientation="portrait" r:id="rId1"/>
  <headerFooter alignWithMargins="0">
    <oddHeader>&amp;RPlanilha MODELO</oddHeader>
    <oddFooter>&amp;C&amp;"Arial Narrow,Normal"&amp;A - Página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6</vt:i4>
      </vt:variant>
    </vt:vector>
  </HeadingPairs>
  <TitlesOfParts>
    <vt:vector size="13" baseType="lpstr">
      <vt:lpstr>Observações</vt:lpstr>
      <vt:lpstr>Insumos Diversos</vt:lpstr>
      <vt:lpstr>Materias de Limpeza CEFRA</vt:lpstr>
      <vt:lpstr>Agente de Higienização_CEFRA</vt:lpstr>
      <vt:lpstr>Jardineiro_CEFRA</vt:lpstr>
      <vt:lpstr>Quadro Resumo M² - CEFRA</vt:lpstr>
      <vt:lpstr>Quadro Resumo GERAL M² - SEAPL</vt:lpstr>
      <vt:lpstr>'Agente de Higienização_CEFRA'!Area_de_impressao</vt:lpstr>
      <vt:lpstr>'Insumos Diversos'!Area_de_impressao</vt:lpstr>
      <vt:lpstr>Jardineiro_CEFRA!Area_de_impressao</vt:lpstr>
      <vt:lpstr>'Materias de Limpeza CEFRA'!Area_de_impressao</vt:lpstr>
      <vt:lpstr>'Quadro Resumo GERAL M² - SEAPL'!Area_de_impressao</vt:lpstr>
      <vt:lpstr>'Quadro Resumo M² - CEFRA'!Area_de_impressao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2025-04-23T18:26:29Z</cp:lastPrinted>
  <dcterms:created xsi:type="dcterms:W3CDTF">2013-10-22T12:23:02Z</dcterms:created>
  <dcterms:modified xsi:type="dcterms:W3CDTF">2025-04-23T18:27:06Z</dcterms:modified>
</cp:coreProperties>
</file>