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showInkAnnotation="0" codeName="EstaPasta_de_trabalho"/>
  <mc:AlternateContent xmlns:mc="http://schemas.openxmlformats.org/markup-compatibility/2006">
    <mc:Choice Requires="x15">
      <x15ac:absPath xmlns:x15ac="http://schemas.microsoft.com/office/spreadsheetml/2010/11/ac" url="Z:\DELCO\SEAPL Planilhas\Planilhas\167_24 Vigilância e Monitoramento\"/>
    </mc:Choice>
  </mc:AlternateContent>
  <bookViews>
    <workbookView xWindow="0" yWindow="0" windowWidth="24000" windowHeight="9735" tabRatio="815"/>
  </bookViews>
  <sheets>
    <sheet name="Observações" sheetId="127" r:id="rId1"/>
    <sheet name="Insumos Gerais" sheetId="133" r:id="rId2"/>
    <sheet name="G-II - Vigia OP MONITORA DIU" sheetId="135" r:id="rId3"/>
    <sheet name="G-II - Vigia OP MONITORA NOT" sheetId="136" r:id="rId4"/>
    <sheet name="G-II - Estimativa LICITANTE" sheetId="63" r:id="rId5"/>
  </sheets>
  <externalReferences>
    <externalReference r:id="rId6"/>
  </externalReferences>
  <definedNames>
    <definedName name="_xlnm.Print_Area" localSheetId="4">'G-II - Estimativa LICITANTE'!$B$1:$J$9</definedName>
    <definedName name="_xlnm.Print_Area" localSheetId="2">'G-II - Vigia OP MONITORA DIU'!$A$1:$G$140</definedName>
    <definedName name="_xlnm.Print_Area" localSheetId="3">'G-II - Vigia OP MONITORA NOT'!$A$1:$G$140</definedName>
    <definedName name="_xlnm.Print_Area" localSheetId="1">'Insumos Gerais'!$A$1:$E$37</definedName>
    <definedName name="EQUIPTOS" localSheetId="2">'[1]Equipamentos e material'!#REF!</definedName>
    <definedName name="EQUIPTOS" localSheetId="3">'[1]Equipamentos e material'!#REF!</definedName>
    <definedName name="EQUIPTOS">'[1]Equipamentos e material'!#REF!</definedName>
  </definedNames>
  <calcPr calcId="152511" iterate="1" fullPrecision="0"/>
</workbook>
</file>

<file path=xl/calcChain.xml><?xml version="1.0" encoding="utf-8"?>
<calcChain xmlns="http://schemas.openxmlformats.org/spreadsheetml/2006/main">
  <c r="F86" i="136" l="1"/>
  <c r="F86" i="135"/>
  <c r="F83" i="136"/>
  <c r="F83" i="135"/>
  <c r="F81" i="136"/>
  <c r="F81" i="135"/>
  <c r="F80" i="136"/>
  <c r="F80" i="135"/>
  <c r="F79" i="136"/>
  <c r="F79" i="135"/>
  <c r="F72" i="136"/>
  <c r="F72" i="135"/>
  <c r="F71" i="136"/>
  <c r="F71" i="135"/>
  <c r="F69" i="136"/>
  <c r="F69" i="135"/>
  <c r="F37" i="136"/>
  <c r="F37" i="135"/>
  <c r="B107" i="136" l="1"/>
  <c r="B107" i="135"/>
  <c r="B106" i="136"/>
  <c r="B106" i="135"/>
  <c r="F7" i="63" l="1"/>
  <c r="G7" i="63" s="1"/>
  <c r="E7" i="63"/>
  <c r="D7" i="63"/>
  <c r="C7" i="63"/>
  <c r="B7" i="63"/>
  <c r="F6" i="63"/>
  <c r="E6" i="63"/>
  <c r="D6" i="63"/>
  <c r="C6" i="63"/>
  <c r="B6" i="63"/>
  <c r="G6" i="63" l="1"/>
  <c r="G8" i="63" s="1"/>
  <c r="F8" i="63"/>
  <c r="F9" i="63" s="1"/>
  <c r="G9" i="63" l="1"/>
  <c r="F139" i="136"/>
  <c r="G138" i="136"/>
  <c r="F137" i="136"/>
  <c r="F124" i="136"/>
  <c r="F125" i="136" s="1"/>
  <c r="G113" i="136"/>
  <c r="G112" i="136"/>
  <c r="G109" i="136"/>
  <c r="G108" i="136"/>
  <c r="G96" i="136"/>
  <c r="F96" i="136"/>
  <c r="F93" i="136"/>
  <c r="G93" i="136" s="1"/>
  <c r="F92" i="136"/>
  <c r="F94" i="136" s="1"/>
  <c r="F102" i="136" s="1"/>
  <c r="F84" i="136"/>
  <c r="F100" i="136" s="1"/>
  <c r="F70" i="136"/>
  <c r="G60" i="136"/>
  <c r="G59" i="136"/>
  <c r="G58" i="136"/>
  <c r="G57" i="136"/>
  <c r="G56" i="136"/>
  <c r="G55" i="136"/>
  <c r="G54" i="136"/>
  <c r="F53" i="136"/>
  <c r="G53" i="136" s="1"/>
  <c r="F52" i="136"/>
  <c r="F50" i="136"/>
  <c r="F87" i="136" s="1"/>
  <c r="F38" i="136"/>
  <c r="G32" i="136"/>
  <c r="F30" i="136"/>
  <c r="G29" i="136"/>
  <c r="G27" i="136"/>
  <c r="G52" i="136" s="1"/>
  <c r="F139" i="135"/>
  <c r="G138" i="135"/>
  <c r="F137" i="135"/>
  <c r="F124" i="135"/>
  <c r="F125" i="135" s="1"/>
  <c r="G113" i="135"/>
  <c r="G112" i="135"/>
  <c r="G109" i="135"/>
  <c r="G108" i="135"/>
  <c r="F96" i="135"/>
  <c r="F94" i="135"/>
  <c r="F102" i="135" s="1"/>
  <c r="F93" i="135"/>
  <c r="G93" i="135" s="1"/>
  <c r="G92" i="135"/>
  <c r="F92" i="135"/>
  <c r="F84" i="135"/>
  <c r="F100" i="135" s="1"/>
  <c r="F70" i="135"/>
  <c r="G60" i="135"/>
  <c r="G59" i="135"/>
  <c r="G58" i="135"/>
  <c r="G57" i="135"/>
  <c r="G56" i="135"/>
  <c r="G55" i="135"/>
  <c r="G54" i="135"/>
  <c r="F53" i="135"/>
  <c r="G53" i="135"/>
  <c r="F52" i="135"/>
  <c r="F50" i="135"/>
  <c r="F38" i="135"/>
  <c r="G32" i="135"/>
  <c r="F30" i="135"/>
  <c r="G29" i="135"/>
  <c r="G27" i="135"/>
  <c r="G31" i="135" s="1"/>
  <c r="F73" i="135" l="1"/>
  <c r="F75" i="135" s="1"/>
  <c r="F64" i="136"/>
  <c r="F73" i="136"/>
  <c r="F75" i="136" s="1"/>
  <c r="G61" i="136"/>
  <c r="G65" i="136" s="1"/>
  <c r="G52" i="135"/>
  <c r="G61" i="135" s="1"/>
  <c r="G65" i="135" s="1"/>
  <c r="G28" i="135"/>
  <c r="G30" i="135" s="1"/>
  <c r="G33" i="135" s="1"/>
  <c r="F39" i="136"/>
  <c r="F40" i="136" s="1"/>
  <c r="F63" i="136" s="1"/>
  <c r="G92" i="136"/>
  <c r="G94" i="136" s="1"/>
  <c r="G102" i="136" s="1"/>
  <c r="F97" i="136"/>
  <c r="G97" i="136" s="1"/>
  <c r="G98" i="136" s="1"/>
  <c r="G103" i="136" s="1"/>
  <c r="G28" i="136"/>
  <c r="F88" i="136"/>
  <c r="F90" i="136" s="1"/>
  <c r="F101" i="136" s="1"/>
  <c r="G31" i="136"/>
  <c r="G94" i="135"/>
  <c r="G102" i="135" s="1"/>
  <c r="F39" i="135"/>
  <c r="F40" i="135" s="1"/>
  <c r="F63" i="135" s="1"/>
  <c r="F64" i="135"/>
  <c r="F87" i="135"/>
  <c r="G96" i="135"/>
  <c r="F97" i="135"/>
  <c r="G97" i="135" s="1"/>
  <c r="F88" i="135"/>
  <c r="F90" i="135" l="1"/>
  <c r="F101" i="135" s="1"/>
  <c r="G30" i="136"/>
  <c r="G33" i="136" s="1"/>
  <c r="F98" i="136"/>
  <c r="F103" i="136" s="1"/>
  <c r="H84" i="135"/>
  <c r="G80" i="135"/>
  <c r="G74" i="135"/>
  <c r="G46" i="135"/>
  <c r="G39" i="135"/>
  <c r="G45" i="135"/>
  <c r="G89" i="135"/>
  <c r="G73" i="135"/>
  <c r="G69" i="135"/>
  <c r="G127" i="135"/>
  <c r="G88" i="135"/>
  <c r="G79" i="135"/>
  <c r="H50" i="135"/>
  <c r="G44" i="135"/>
  <c r="G47" i="135"/>
  <c r="G83" i="135"/>
  <c r="G72" i="135"/>
  <c r="G43" i="135"/>
  <c r="G37" i="135"/>
  <c r="H94" i="135"/>
  <c r="G87" i="135"/>
  <c r="G78" i="135"/>
  <c r="G42" i="135"/>
  <c r="G82" i="135"/>
  <c r="H75" i="135"/>
  <c r="G71" i="135"/>
  <c r="G49" i="135"/>
  <c r="H40" i="135"/>
  <c r="G36" i="135"/>
  <c r="G48" i="135"/>
  <c r="G86" i="135"/>
  <c r="G81" i="135"/>
  <c r="G70" i="135"/>
  <c r="G98" i="135"/>
  <c r="G103" i="135" s="1"/>
  <c r="F98" i="135"/>
  <c r="F103" i="135" s="1"/>
  <c r="H98" i="135" l="1"/>
  <c r="H90" i="135"/>
  <c r="H90" i="136"/>
  <c r="G86" i="136"/>
  <c r="G81" i="136"/>
  <c r="H94" i="136"/>
  <c r="G70" i="136"/>
  <c r="G47" i="136"/>
  <c r="G36" i="136"/>
  <c r="H84" i="136"/>
  <c r="G80" i="136"/>
  <c r="G74" i="136"/>
  <c r="G46" i="136"/>
  <c r="G39" i="136"/>
  <c r="G48" i="136"/>
  <c r="G89" i="136"/>
  <c r="G73" i="136"/>
  <c r="G69" i="136"/>
  <c r="G45" i="136"/>
  <c r="G127" i="136"/>
  <c r="G71" i="136"/>
  <c r="H40" i="136"/>
  <c r="G88" i="136"/>
  <c r="G79" i="136"/>
  <c r="H50" i="136"/>
  <c r="G44" i="136"/>
  <c r="G82" i="136"/>
  <c r="G83" i="136"/>
  <c r="G72" i="136"/>
  <c r="G43" i="136"/>
  <c r="H98" i="136" s="1"/>
  <c r="G37" i="136"/>
  <c r="H75" i="136"/>
  <c r="G49" i="136"/>
  <c r="G87" i="136"/>
  <c r="G78" i="136"/>
  <c r="G42" i="136"/>
  <c r="G90" i="135"/>
  <c r="G101" i="135" s="1"/>
  <c r="G50" i="135"/>
  <c r="G64" i="135" s="1"/>
  <c r="G84" i="135"/>
  <c r="G100" i="135" s="1"/>
  <c r="G40" i="135"/>
  <c r="G63" i="135" s="1"/>
  <c r="G75" i="135"/>
  <c r="G129" i="135" s="1"/>
  <c r="G84" i="136" l="1"/>
  <c r="G100" i="136" s="1"/>
  <c r="G75" i="136"/>
  <c r="G129" i="136" s="1"/>
  <c r="G40" i="136"/>
  <c r="G63" i="136" s="1"/>
  <c r="G50" i="136"/>
  <c r="G64" i="136" s="1"/>
  <c r="G90" i="136"/>
  <c r="G101" i="136" s="1"/>
  <c r="G66" i="135"/>
  <c r="G128" i="135" s="1"/>
  <c r="G104" i="135"/>
  <c r="G130" i="135" s="1"/>
  <c r="G104" i="136" l="1"/>
  <c r="G130" i="136" s="1"/>
  <c r="G66" i="136"/>
  <c r="G128" i="136" s="1"/>
  <c r="E13" i="133" l="1"/>
  <c r="E14" i="133"/>
  <c r="E15" i="133"/>
  <c r="E16" i="133"/>
  <c r="E17" i="133"/>
  <c r="E18" i="133"/>
  <c r="E19" i="133"/>
  <c r="E20" i="133"/>
  <c r="E21" i="133"/>
  <c r="E22" i="133"/>
  <c r="E23" i="133"/>
  <c r="E12" i="133"/>
  <c r="E7" i="133"/>
  <c r="E6" i="133"/>
  <c r="E8" i="133" l="1"/>
  <c r="E9" i="133" s="1"/>
  <c r="E24" i="133"/>
  <c r="E106" i="136" l="1"/>
  <c r="G106" i="136" s="1"/>
  <c r="E106" i="135"/>
  <c r="G106" i="135" s="1"/>
  <c r="E107" i="135"/>
  <c r="G107" i="135" s="1"/>
  <c r="E107" i="136"/>
  <c r="G107" i="136" s="1"/>
  <c r="G111" i="135"/>
  <c r="G111" i="136"/>
  <c r="G110" i="136"/>
  <c r="G110" i="135"/>
  <c r="G114" i="136" l="1"/>
  <c r="G131" i="136" s="1"/>
  <c r="G132" i="136" s="1"/>
  <c r="G117" i="136" s="1"/>
  <c r="G118" i="136" s="1"/>
  <c r="G114" i="135"/>
  <c r="G131" i="135" s="1"/>
  <c r="G132" i="135" s="1"/>
  <c r="G117" i="135" s="1"/>
  <c r="G118" i="135" s="1"/>
  <c r="H6" i="63"/>
  <c r="I6" i="63"/>
  <c r="J6" i="63"/>
  <c r="H7" i="63"/>
  <c r="I7" i="63"/>
  <c r="J7" i="63"/>
  <c r="I8" i="63"/>
  <c r="J8" i="63"/>
  <c r="I9" i="63"/>
  <c r="J9" i="63"/>
  <c r="G120" i="135"/>
  <c r="G121" i="135"/>
  <c r="G122" i="135"/>
  <c r="G123" i="135"/>
  <c r="G124" i="135"/>
  <c r="H124" i="135"/>
  <c r="G125" i="135"/>
  <c r="G133" i="135"/>
  <c r="G134" i="135"/>
  <c r="H134" i="135"/>
  <c r="G136" i="135"/>
  <c r="G137" i="135"/>
  <c r="G139" i="135"/>
  <c r="G140" i="135"/>
  <c r="G120" i="136"/>
  <c r="G121" i="136"/>
  <c r="G122" i="136"/>
  <c r="G123" i="136"/>
  <c r="G124" i="136"/>
  <c r="H124" i="136"/>
  <c r="G125" i="136"/>
  <c r="G133" i="136"/>
  <c r="G134" i="136"/>
  <c r="H134" i="136"/>
  <c r="G136" i="136"/>
  <c r="G137" i="136"/>
  <c r="G139" i="136"/>
  <c r="G140" i="136"/>
</calcChain>
</file>

<file path=xl/comments1.xml><?xml version="1.0" encoding="utf-8"?>
<comments xmlns="http://schemas.openxmlformats.org/spreadsheetml/2006/main">
  <authors>
    <author>Rosiane de Oliveira</author>
  </authors>
  <commentList>
    <comment ref="F69" authorId="0" shapeId="0">
      <text>
        <r>
          <rPr>
            <b/>
            <sz val="9"/>
            <color indexed="81"/>
            <rFont val="Segoe UI"/>
            <family val="2"/>
          </rPr>
          <t>Rosiane de Oliveira:</t>
        </r>
        <r>
          <rPr>
            <sz val="9"/>
            <color indexed="81"/>
            <rFont val="Segoe UI"/>
            <family val="2"/>
          </rPr>
          <t xml:space="preserve">
Considera-se que 90% dos empregados estarão sob aviso prévio indenizado e 10% sob aviso prévio trabalhado</t>
        </r>
      </text>
    </comment>
    <comment ref="B71" authorId="0" shapeId="0">
      <text>
        <r>
          <rPr>
            <b/>
            <sz val="9"/>
            <color indexed="81"/>
            <rFont val="Segoe UI"/>
            <family val="2"/>
          </rPr>
          <t>Rosiane de Oliveira:</t>
        </r>
        <r>
          <rPr>
            <sz val="9"/>
            <color indexed="81"/>
            <rFont val="Segoe UI"/>
            <family val="2"/>
          </rPr>
          <t xml:space="preserve">
Conta vinculada</t>
        </r>
      </text>
    </comment>
    <comment ref="F71" authorId="0" shapeId="0">
      <text>
        <r>
          <rPr>
            <b/>
            <sz val="9"/>
            <color indexed="81"/>
            <rFont val="Segoe UI"/>
            <family val="2"/>
          </rPr>
          <t>Rosiane de Oliveira:</t>
        </r>
        <r>
          <rPr>
            <sz val="9"/>
            <color indexed="81"/>
            <rFont val="Segoe UI"/>
            <family val="2"/>
          </rPr>
          <t xml:space="preserve">
Multa FGTS - Rescisão sem Justa Causa - A Lei Complementar nº 110, de 29 de 
junho de 2001, determina multa de 50% (40% + 10%) , da soma dos depósitos do 
FGTS, no caso de rescisão sem justa causa. Considerando que 10% dos 
empregados pedem contas, essa penalidade recai sobre os 90% remanescentes. 
Considerando o pagamento da multa para os valores depositados relativos a 
salários, férias e 13º salário o cálculo dessa provisão corresponde a:
8%x50%x90% x (1 + 5/56 + 5/56 + 1/3 * 5/56) ou 0,08 x 0,5 x 0,9 x (1 + 0,09 + 0,09 + 0,03) ou 0,04 x 1,21  que resulta 0,05 = 5% 
</t>
        </r>
      </text>
    </comment>
    <comment ref="B74" authorId="0" shapeId="0">
      <text>
        <r>
          <rPr>
            <b/>
            <sz val="9"/>
            <color indexed="81"/>
            <rFont val="Segoe UI"/>
            <family val="2"/>
          </rPr>
          <t>Rosiane de Oliveira:</t>
        </r>
        <r>
          <rPr>
            <sz val="9"/>
            <color indexed="81"/>
            <rFont val="Segoe UI"/>
            <family val="2"/>
          </rPr>
          <t xml:space="preserve">
Conta vincula, constante no 3.c
</t>
        </r>
      </text>
    </comment>
    <comment ref="F86" authorId="0" shapeId="0">
      <text>
        <r>
          <rPr>
            <b/>
            <sz val="9"/>
            <color indexed="81"/>
            <rFont val="Segoe UI"/>
            <family val="2"/>
          </rPr>
          <t>Rosiane de Oliveira:</t>
        </r>
        <r>
          <rPr>
            <sz val="9"/>
            <color indexed="81"/>
            <rFont val="Segoe UI"/>
            <family val="2"/>
          </rPr>
          <t xml:space="preserve">
Cálculo férias conta vinculada X 4 meses afastamento / 12 meses x porcentagem de ocorrência - Portaria e Vigilância 1%</t>
        </r>
      </text>
    </comment>
    <comment ref="F92" authorId="0" shapeId="0">
      <text>
        <r>
          <rPr>
            <b/>
            <sz val="9"/>
            <color indexed="81"/>
            <rFont val="Segoe UI"/>
            <family val="2"/>
          </rPr>
          <t>Rosiane de Oliveira:</t>
        </r>
        <r>
          <rPr>
            <sz val="9"/>
            <color indexed="81"/>
            <rFont val="Segoe UI"/>
            <family val="2"/>
          </rPr>
          <t xml:space="preserve">
Cálculo férias conta vinculada X 4 meses afastamento / 12 meses x porcentagem de ocorrência</t>
        </r>
      </text>
    </comment>
  </commentList>
</comments>
</file>

<file path=xl/comments2.xml><?xml version="1.0" encoding="utf-8"?>
<comments xmlns="http://schemas.openxmlformats.org/spreadsheetml/2006/main">
  <authors>
    <author>Rosiane de Oliveira</author>
  </authors>
  <commentList>
    <comment ref="F69" authorId="0" shapeId="0">
      <text>
        <r>
          <rPr>
            <b/>
            <sz val="9"/>
            <color indexed="81"/>
            <rFont val="Segoe UI"/>
            <family val="2"/>
          </rPr>
          <t>Rosiane de Oliveira:</t>
        </r>
        <r>
          <rPr>
            <sz val="9"/>
            <color indexed="81"/>
            <rFont val="Segoe UI"/>
            <family val="2"/>
          </rPr>
          <t xml:space="preserve">
Considera-se que 90% dos empregados estarão sob aviso prévio indenizado e 10% sob aviso prévio trabalhado</t>
        </r>
      </text>
    </comment>
    <comment ref="B71" authorId="0" shapeId="0">
      <text>
        <r>
          <rPr>
            <b/>
            <sz val="9"/>
            <color indexed="81"/>
            <rFont val="Segoe UI"/>
            <family val="2"/>
          </rPr>
          <t>Rosiane de Oliveira:</t>
        </r>
        <r>
          <rPr>
            <sz val="9"/>
            <color indexed="81"/>
            <rFont val="Segoe UI"/>
            <family val="2"/>
          </rPr>
          <t xml:space="preserve">
Conta vinculada</t>
        </r>
      </text>
    </comment>
    <comment ref="F71" authorId="0" shapeId="0">
      <text>
        <r>
          <rPr>
            <b/>
            <sz val="9"/>
            <color indexed="81"/>
            <rFont val="Segoe UI"/>
            <family val="2"/>
          </rPr>
          <t>Rosiane de Oliveira:</t>
        </r>
        <r>
          <rPr>
            <sz val="9"/>
            <color indexed="81"/>
            <rFont val="Segoe UI"/>
            <family val="2"/>
          </rPr>
          <t xml:space="preserve">
Multa FGTS - Rescisão sem Justa Causa - A Lei Complementar nº 110, de 29 de 
junho de 2001, determina multa de 50% (40% + 10%) , da soma dos depósitos do 
FGTS, no caso de rescisão sem justa causa. Considerando que 10% dos 
empregados pedem contas, essa penalidade recai sobre os 90% remanescentes. 
Considerando o pagamento da multa para os valores depositados relativos a 
salários, férias e 13º salário o cálculo dessa provisão corresponde a:
8%x50%x90% x (1 + 5/56 + 5/56 + 1/3 * 5/56) ou 0,08 x 0,5 x 0,9 x (1 + 0,09 + 0,09 + 0,03) ou 0,04 x 1,21  que resulta 0,05 = 5% 
</t>
        </r>
      </text>
    </comment>
    <comment ref="B74" authorId="0" shapeId="0">
      <text>
        <r>
          <rPr>
            <b/>
            <sz val="9"/>
            <color indexed="81"/>
            <rFont val="Segoe UI"/>
            <family val="2"/>
          </rPr>
          <t>Rosiane de Oliveira:</t>
        </r>
        <r>
          <rPr>
            <sz val="9"/>
            <color indexed="81"/>
            <rFont val="Segoe UI"/>
            <family val="2"/>
          </rPr>
          <t xml:space="preserve">
Conta vincula, constante no 3.c
</t>
        </r>
      </text>
    </comment>
    <comment ref="F86" authorId="0" shapeId="0">
      <text>
        <r>
          <rPr>
            <b/>
            <sz val="9"/>
            <color indexed="81"/>
            <rFont val="Segoe UI"/>
            <family val="2"/>
          </rPr>
          <t>Rosiane de Oliveira:</t>
        </r>
        <r>
          <rPr>
            <sz val="9"/>
            <color indexed="81"/>
            <rFont val="Segoe UI"/>
            <family val="2"/>
          </rPr>
          <t xml:space="preserve">
Cálculo férias conta vinculada X 4 meses afastamento / 12 meses x porcentagem de ocorrência - Portaria e Vigilância 1%</t>
        </r>
      </text>
    </comment>
    <comment ref="F92" authorId="0" shapeId="0">
      <text>
        <r>
          <rPr>
            <b/>
            <sz val="9"/>
            <color indexed="81"/>
            <rFont val="Segoe UI"/>
            <family val="2"/>
          </rPr>
          <t>Rosiane de Oliveira:</t>
        </r>
        <r>
          <rPr>
            <sz val="9"/>
            <color indexed="81"/>
            <rFont val="Segoe UI"/>
            <family val="2"/>
          </rPr>
          <t xml:space="preserve">
Cálculo férias conta vinculada X 4 meses afastamento / 12 meses x porcentagem de ocorrência</t>
        </r>
      </text>
    </comment>
  </commentList>
</comments>
</file>

<file path=xl/sharedStrings.xml><?xml version="1.0" encoding="utf-8"?>
<sst xmlns="http://schemas.openxmlformats.org/spreadsheetml/2006/main" count="543" uniqueCount="250">
  <si>
    <t>Categoria Profissional:</t>
  </si>
  <si>
    <t>Salário Normativo da Categoria Profissional:</t>
  </si>
  <si>
    <t>MODULO 1 - COMPOSIÇÃO DA REMUNERAÇÃO</t>
  </si>
  <si>
    <t>Valor Total</t>
  </si>
  <si>
    <t>VALOR MENSAL PELO TOTAL DE POSTOS DE SERVIÇO</t>
  </si>
  <si>
    <t>VALOR ANUAL PELO TOTAL DE POSTOS DE SERVIÇO</t>
  </si>
  <si>
    <t>I - DISCRIMINAÇÃO DOS SERVIÇOS</t>
  </si>
  <si>
    <t>DADOS COMPLEMENTARES</t>
  </si>
  <si>
    <t>Salário mínimo oficial vigente:</t>
  </si>
  <si>
    <t>Data Base da Categoria:</t>
  </si>
  <si>
    <t>12 MESES</t>
  </si>
  <si>
    <t>Período contratual:</t>
  </si>
  <si>
    <t>Município/UF:</t>
  </si>
  <si>
    <t>ISS</t>
  </si>
  <si>
    <t>POSTO/UNIDADE</t>
  </si>
  <si>
    <t>TOTAL TAXA GLOBAL DE ADMINISTRAÇÃO</t>
  </si>
  <si>
    <t>Valor Mensal dos Postos</t>
  </si>
  <si>
    <t>Valor Anual dos Postos</t>
  </si>
  <si>
    <t>Valor Individual do Posto</t>
  </si>
  <si>
    <t>PLANILHA DE CUSTO E FORMAÇÃO DE PREÇOS</t>
  </si>
  <si>
    <t>Adicional Insalubridade</t>
  </si>
  <si>
    <t>Data de Apresentação da Proposta:</t>
  </si>
  <si>
    <t>SÃO PAULO</t>
  </si>
  <si>
    <t>Ano do acordo, convenção ou  dissídio coletivo:</t>
  </si>
  <si>
    <t>Tipo de serviço:</t>
  </si>
  <si>
    <t>Unidade de Medida:</t>
  </si>
  <si>
    <t>Posto/Hora</t>
  </si>
  <si>
    <t>Classificação Brasileira de Ocupações (CBO):</t>
  </si>
  <si>
    <t xml:space="preserve">Posto de Trabalho: </t>
  </si>
  <si>
    <t>Quantidade de Pessoas por Posto:</t>
  </si>
  <si>
    <t>Quantidade de Postos:</t>
  </si>
  <si>
    <t>Outras Informações:</t>
  </si>
  <si>
    <t>Composição da Remuneração</t>
  </si>
  <si>
    <t>Quant/Horas/Perc</t>
  </si>
  <si>
    <t>A</t>
  </si>
  <si>
    <t>B</t>
  </si>
  <si>
    <t>C</t>
  </si>
  <si>
    <t>D</t>
  </si>
  <si>
    <t>E</t>
  </si>
  <si>
    <t>Adicional Noturno (Hora Noturna/Hora Reduzida)</t>
  </si>
  <si>
    <t>F</t>
  </si>
  <si>
    <t xml:space="preserve">Total da Remuneração/MÓDULO 1  </t>
  </si>
  <si>
    <t>MÓDULO 2 - ENCARGOS E BENEFÍCIOS ANUAIS, MENSAIS E DIÁRIOS</t>
  </si>
  <si>
    <t>Submódulo 2.1 - 13º  Salário, Férias e Adicional de Férias</t>
  </si>
  <si>
    <t>13º  Salário</t>
  </si>
  <si>
    <t xml:space="preserve">Subtotal  </t>
  </si>
  <si>
    <t>Incidência do Submódulo 2.2 sobre o Submódulo 2.1</t>
  </si>
  <si>
    <t xml:space="preserve">Total do Submódulo 2.1  </t>
  </si>
  <si>
    <t xml:space="preserve">INSS </t>
  </si>
  <si>
    <t xml:space="preserve">Salário Educação </t>
  </si>
  <si>
    <t>SAT (Seguro Acidente de Trabalho)</t>
  </si>
  <si>
    <t>SESC ou SESI</t>
  </si>
  <si>
    <t xml:space="preserve">SENAI - SENAC </t>
  </si>
  <si>
    <t xml:space="preserve">SEBRAE </t>
  </si>
  <si>
    <t>G</t>
  </si>
  <si>
    <t xml:space="preserve">INCRA </t>
  </si>
  <si>
    <t>H</t>
  </si>
  <si>
    <t xml:space="preserve">FGTS </t>
  </si>
  <si>
    <t xml:space="preserve">Total do Submódulo 2.2   </t>
  </si>
  <si>
    <t>Submódulo 2.3 – Benefícios Mensais e Diários</t>
  </si>
  <si>
    <t>Transporte</t>
  </si>
  <si>
    <t>B.1</t>
  </si>
  <si>
    <t>Auxílio Refeição</t>
  </si>
  <si>
    <t>B.2</t>
  </si>
  <si>
    <t>Auxílio Alimentação</t>
  </si>
  <si>
    <t>Outros</t>
  </si>
  <si>
    <t xml:space="preserve">Total do Submódulo 2.3   </t>
  </si>
  <si>
    <t>QUADRO RESUMO - MÓDULO 2</t>
  </si>
  <si>
    <t>2.1</t>
  </si>
  <si>
    <t>13º  Salário, Férias e Adicional de Férias</t>
  </si>
  <si>
    <t>2.2</t>
  </si>
  <si>
    <t>2.3</t>
  </si>
  <si>
    <t>Benefícios Mensais e Diários</t>
  </si>
  <si>
    <t xml:space="preserve">TOTAL MÓDULO 2  </t>
  </si>
  <si>
    <t>MÓDULO 3 - PROVISÃO PARA RESCISÃO</t>
  </si>
  <si>
    <t>Provisão para Rescisão</t>
  </si>
  <si>
    <t>Aviso Prévio Indenizado</t>
  </si>
  <si>
    <t>Incidência do FGTS sobre Aviso Prévio Indenizado</t>
  </si>
  <si>
    <t xml:space="preserve">Aviso Prévio Trabalhado </t>
  </si>
  <si>
    <t xml:space="preserve">TOTAL MÓDULO 3  </t>
  </si>
  <si>
    <t>MÓDULO 4 - CUSTO DE REPOSIÇÃO DO PROFISSIONAL AUSENTE</t>
  </si>
  <si>
    <t xml:space="preserve">Total do Submódulo 4.1   </t>
  </si>
  <si>
    <t>Submódulo 4.1.1 - Afastamento Maternidade (120 dias)</t>
  </si>
  <si>
    <t>Férias pagas ao substituto pelos 120 dias de reposição</t>
  </si>
  <si>
    <t>Incidência dos encargos do submódulo 2.2 sobre as férias pagas ao substituto</t>
  </si>
  <si>
    <t>Incidencia do submódulo 2.2 s/ a remuneração e o 13º proporcionais aos 120 d</t>
  </si>
  <si>
    <t xml:space="preserve">Total do Submódulo 4.1.1   </t>
  </si>
  <si>
    <t>Submódulo 4.2 - Intrajornada</t>
  </si>
  <si>
    <t>Cobertura de Intervalo para repouso ou alimentação</t>
  </si>
  <si>
    <t>Total do Submódulo 4.2</t>
  </si>
  <si>
    <t>QUADRO RESUMO - MÓDULO 4</t>
  </si>
  <si>
    <t>4.1</t>
  </si>
  <si>
    <t>4.1.1</t>
  </si>
  <si>
    <t>Afastamento Maternidade (120 dias)</t>
  </si>
  <si>
    <t>4.2</t>
  </si>
  <si>
    <t>Intrajornada</t>
  </si>
  <si>
    <t xml:space="preserve">TOTAL MÓDULO 4  </t>
  </si>
  <si>
    <t>MÓDULO 5 - INSUMOS DIVERSOS</t>
  </si>
  <si>
    <t xml:space="preserve">TOTAL MÓDULO 5  </t>
  </si>
  <si>
    <t>MÓDULO 6 - CUSTOS INDIRETOS, TRIBUTOS E LUCRO</t>
  </si>
  <si>
    <t>Custos Indiretos , Tributos e Lucro</t>
  </si>
  <si>
    <t>Custos Indiretos</t>
  </si>
  <si>
    <t>Lucro</t>
  </si>
  <si>
    <t>Tributos</t>
  </si>
  <si>
    <t>C.1</t>
  </si>
  <si>
    <t>PIS</t>
  </si>
  <si>
    <t>C.2</t>
  </si>
  <si>
    <t>COFINS</t>
  </si>
  <si>
    <t>C.3</t>
  </si>
  <si>
    <t>Subtotal dos Tributos</t>
  </si>
  <si>
    <t xml:space="preserve">TOTAL MÓDULO 6  </t>
  </si>
  <si>
    <t>QUADRO RESUMO - MÃO DE OBRA VINCULADA A EXECUÇÃO CONTRATUAL</t>
  </si>
  <si>
    <t>MÓDULO 1 - COMPOSIÇÃO DA REMUNERAÇÃO</t>
  </si>
  <si>
    <t>MÓDULO 2 – ENCARGOS E BENEFÍCIOS ANUAIS, MENSAIS E DIÁRIOS</t>
  </si>
  <si>
    <t>MÓDULO 3 – PROVISÃO PARA RESCISÃO</t>
  </si>
  <si>
    <t>MÓDULO 4 – CUSTO DE REPOSIÇÃO DO PROFISSIONAL AUSENTE</t>
  </si>
  <si>
    <t>MÓDULO 5 – INSUMOS DIVERSOS</t>
  </si>
  <si>
    <t xml:space="preserve">Subtotal (A + B + C + D + E)    </t>
  </si>
  <si>
    <t>MÓDULO 6 – CUSTOS INDIRETOS, TRIBUTOS E LUCRO</t>
  </si>
  <si>
    <t xml:space="preserve">TOTAL DOS MÓDULOS  1 A 6  </t>
  </si>
  <si>
    <t>Valor Mensal por Mão-de-Obra Vinculada a Execução Contratual</t>
  </si>
  <si>
    <t>Valor Mensal por Posto de Serviço</t>
  </si>
  <si>
    <t>Quantidade de Pessoas pelo Total de Postos</t>
  </si>
  <si>
    <t xml:space="preserve">Salário </t>
  </si>
  <si>
    <t>Adicional Periculosidade</t>
  </si>
  <si>
    <t xml:space="preserve">Ferias e terço  constitucional </t>
  </si>
  <si>
    <t>Submódulo 2.2 – Encargos Previdenciários (GPS), FGTS e Outras Contribuições</t>
  </si>
  <si>
    <t>Incidência de GPS, FGTS e outras contribuições sobre Aviso Prévio Trabalhado</t>
  </si>
  <si>
    <t>Submódulo 4.1 - Substituto nas Ausências Legais</t>
  </si>
  <si>
    <t>Substituto na cobertura de Ausências Legais</t>
  </si>
  <si>
    <t>Substituto na cobertura de Licença Paternidade</t>
  </si>
  <si>
    <t xml:space="preserve">Substituto na cobertura de Ausência por Acidente de Trabalho </t>
  </si>
  <si>
    <t>Substituto na cobertura de Outras Ausências</t>
  </si>
  <si>
    <t>Submódulo 4.2.1 - Cobertura de Feriados, Dias Ponte, e outros (exceto para postos 12 x 36)</t>
  </si>
  <si>
    <t>Cobertura Feriados, Dias Ponte, e outros (exceto para postos 12 x 36)</t>
  </si>
  <si>
    <t>Total do Submódulo 4.2.1</t>
  </si>
  <si>
    <t>Outros (especificar)</t>
  </si>
  <si>
    <t>Encargos Previdenciários (GPS), FGTS e Outras Contribuições</t>
  </si>
  <si>
    <t>Substituto nas Ausências Legais</t>
  </si>
  <si>
    <t xml:space="preserve">IntrajornadaCobertura de Feriados, Dias Ponte, e outros </t>
  </si>
  <si>
    <t>4.2.1</t>
  </si>
  <si>
    <t xml:space="preserve">Valor Unitário </t>
  </si>
  <si>
    <t>Quantidade</t>
  </si>
  <si>
    <t>Média Mensal</t>
  </si>
  <si>
    <t>Total de Pessoas</t>
  </si>
  <si>
    <t>Total de Postos</t>
  </si>
  <si>
    <t>Pessoas p/Posto</t>
  </si>
  <si>
    <t>UNIFORMES (USO GERAL)</t>
  </si>
  <si>
    <t>Periodicidade</t>
  </si>
  <si>
    <t>Estimativa</t>
  </si>
  <si>
    <t>Calça Rip Stop</t>
  </si>
  <si>
    <t>Camisa manga curta</t>
  </si>
  <si>
    <t>Cinto de Nylon</t>
  </si>
  <si>
    <t>Bota cano curto, bico de aço</t>
  </si>
  <si>
    <t>Boné ou Quepe com Logotipo da contratada</t>
  </si>
  <si>
    <t>Japona Rip Stop</t>
  </si>
  <si>
    <t>Sobretudo</t>
  </si>
  <si>
    <t>Capa de chuva</t>
  </si>
  <si>
    <t>Botas de chuva</t>
  </si>
  <si>
    <t>Crachá de Identificação</t>
  </si>
  <si>
    <t>Colete Refletivo</t>
  </si>
  <si>
    <t xml:space="preserve">TOTAL MÉDIA MENSAL POR PESSOA  </t>
  </si>
  <si>
    <t>EPI'S E OUTROS ( USO GERAL)</t>
  </si>
  <si>
    <t>Protetor solar</t>
  </si>
  <si>
    <t>Squeeze</t>
  </si>
  <si>
    <t>Materiais Sob Expensas</t>
  </si>
  <si>
    <t>Sistema Eletrônico de Registro de Ponto Biométrico</t>
  </si>
  <si>
    <t>Cadeira de Escritório</t>
  </si>
  <si>
    <t>Mesa de Escritorio</t>
  </si>
  <si>
    <t>Computador</t>
  </si>
  <si>
    <t>Impressora</t>
  </si>
  <si>
    <t>Armário Roupeiro para vestiário</t>
  </si>
  <si>
    <t>Marmiteiro</t>
  </si>
  <si>
    <t>Mesa para Refeitório</t>
  </si>
  <si>
    <t>Banco para Refeitório</t>
  </si>
  <si>
    <t>Periodicidade/ Meses</t>
  </si>
  <si>
    <t>Sindicato:  SESVESP - SINDICATO DAS EMPRESAS DE SEGURANCA PRIVADA, SEGURANÇA ELETRÔNICA,
SERVICOS DE ESCOLTA E CURSOS DE FORMAÇÃO</t>
  </si>
  <si>
    <t>VIGILÂNCIA</t>
  </si>
  <si>
    <t>5173-30</t>
  </si>
  <si>
    <t>12 HORAS DIURNO</t>
  </si>
  <si>
    <t>Escala 12 x 36</t>
  </si>
  <si>
    <t>Assistencia Médica e Odontologica</t>
  </si>
  <si>
    <t>Auxílio Funeral</t>
  </si>
  <si>
    <t>Seguro de Vida</t>
  </si>
  <si>
    <t>Posto de trabalho:De 2ª a Domingo, das 6:00 às 18:00 - c/ intervalo regulamentar para refeição</t>
  </si>
  <si>
    <t>12 HORAS NOTURNO</t>
  </si>
  <si>
    <t>Posto de trabalho:De 2ª a Domingo, das 18:00 às 06:00/ das 18:30 às 06:30 - c/ intervalo regulamentar p/ refeição</t>
  </si>
  <si>
    <t>TOTAL GERAL</t>
  </si>
  <si>
    <r>
      <t>Substituto na cobertura de Férias</t>
    </r>
    <r>
      <rPr>
        <sz val="10"/>
        <rFont val="Arial Narrow"/>
        <family val="2"/>
      </rPr>
      <t xml:space="preserve">  (já provisionado no submódulo 2.1 item B)</t>
    </r>
  </si>
  <si>
    <r>
      <t>Substituto na cobertura de Afastamento Maternidade</t>
    </r>
    <r>
      <rPr>
        <sz val="10"/>
        <rFont val="Arial Narrow"/>
        <family val="2"/>
      </rPr>
      <t xml:space="preserve"> (aportar no submódulo 4.1.1)</t>
    </r>
  </si>
  <si>
    <t>Incidência do Sub módulo 2.2</t>
  </si>
  <si>
    <t>C.4</t>
  </si>
  <si>
    <t>Outros (Especificar)</t>
  </si>
  <si>
    <t>Gratificação</t>
  </si>
  <si>
    <t>Multa do FGTS sobre o Aviso Prévio Indenizado</t>
  </si>
  <si>
    <t xml:space="preserve">Multa do FGTS sobre o Aviso Prévio Trabalhado. </t>
  </si>
  <si>
    <t>OBSERVAÇÕES  RELATIVAS AS PLANILHAS DE CUSTOS E FORMAÇÃO DE PREÇOS</t>
  </si>
  <si>
    <t>Planilhas Modelo</t>
  </si>
  <si>
    <r>
      <t>1 -</t>
    </r>
    <r>
      <rPr>
        <b/>
        <sz val="12"/>
        <rFont val="Arial"/>
        <family val="2"/>
      </rPr>
      <t xml:space="preserve"> DEVERÃO ser utilizadas as planilhas de custos e formação de preços conforme modelo do anexo II do edital</t>
    </r>
    <r>
      <rPr>
        <sz val="12"/>
        <rFont val="Arial"/>
        <family val="2"/>
      </rPr>
      <t>;
2 - Solicita-se usar sistemática de arredondamento nas fórmulas, tanto para valores quanto para percentuais, utilizando sempre duas casas decimais para cálculo dos postos e valores: =ARRED(...;2), e nove casas decimais para o cálculo da produtividade: =ARRED(...;9)
3 - Sugere-se ainda, habilitar nas planilhas do Excel a opção "Habilitar cálculo interativo", esta ação contribui para o cálculo integrado dos diversos módulos da planilha, segue caminho: (ARQUIVO/Opções/Fórmulas/Habilitar cálculo interativo).</t>
    </r>
  </si>
  <si>
    <t>4 - Nas planilhas de insumos a periodicidade/mês e o quantitativo devem ser preenchidos conforme informações constantes no Edital</t>
  </si>
  <si>
    <t>6 - Ao utilizar utilizar as planilhas Modelo editáveis da CEAGESP sugere-se seguir o preenchimento na ordem em que se encontram para facilitar a integração dos cálculos e manutenção das fórmulas</t>
  </si>
  <si>
    <t>CATEGORIA SINDICAL - Acordos e Convenções Coletivas</t>
  </si>
  <si>
    <t>A Licitante deverá indicar em campo específico qual o ano, a data base e a convenção coletiva de trabalho que está sendo utilizada para compor salários e benefícios em suas planilhas de custos e formação de preços. Os modelos constantes no Edital e no Portal CEAGESP deverão ser adapatados conforme as caracteristicas e particularidades de cada empresa licitante.</t>
  </si>
  <si>
    <t>Acordos e Convenções Coletivas</t>
  </si>
  <si>
    <t>Acordos e Convenções Coletivas - Mão de Obra</t>
  </si>
  <si>
    <t>Salários, benefícios e demais itens obrigatórios constantes nos acordos e convenções coletivas utilizadas pela Licitante que se aplicam a mão de obra deverão compor as planilhas de custos e formação de preços.</t>
  </si>
  <si>
    <t>Acordos e Convenções Coletivas - (Itens não permitidos)</t>
  </si>
  <si>
    <r>
      <rPr>
        <b/>
        <sz val="12"/>
        <rFont val="Arial"/>
        <family val="2"/>
      </rPr>
      <t>INSTRUÇÃO NORMATINA Nº 05/2017</t>
    </r>
    <r>
      <rPr>
        <sz val="12"/>
        <rFont val="Arial"/>
        <family val="2"/>
      </rPr>
      <t xml:space="preserve">                                                                                                  Art. 6º A Administração não se vincula às disposições contidas em Acordos, Convenções ou Dissídios Coletivos de Trabalho que tratem de pagamento de participação dos trabalhadores nos lucros ou resultados da empresa contratada, de matéria não trabalhista, ou que estabeleçam direitos não previstos em lei, tais como valores ou índices obrigatórios de encargos sociais ou previdenciários, bem como de preços para os insumos relacionados ao exercício da atividade.
Parágrafo único. É vedado ao órgão e entidade vincular-se às disposições previstas nos Acordos, Convenções ou Dissídios Coletivos de Trabalho que tratem de obrigações e direitos que somente se aplicam aos contratos com a Administração Pública.</t>
    </r>
  </si>
  <si>
    <t>PLANILHA - INSUMOS DIVERSOS</t>
  </si>
  <si>
    <t>As planilhas constantes no edital são modelos e as empresas licitantes deverão atender aos dispositivos compostos no Edital, como por exemplo no Anexo I - Termo de Referência, Anexo II - Modelo de Planilhas, e demais condições do instrumento convocatório.</t>
  </si>
  <si>
    <t>Os salários e beneficios utilizados nos modelos de planilhas de custos e formação de preços constantes no Edital tem como base a Convenção Coletiva de Trabalho das referidas categorias dos postos de serviços. Observa-se ainda que funções não definidas em convenção coletiva serão corrigidas de acordo com o percentual de reajuste definido na convenção coletiva de trabalho utilizada pela licitante.</t>
  </si>
  <si>
    <t>Adicional de Insalubridade e Periculosidade</t>
  </si>
  <si>
    <t>Prever nas planilhas de custos conforme legislação vigente (se necessário)</t>
  </si>
  <si>
    <t>IMPORTANTE</t>
  </si>
  <si>
    <t>As planilhas de custos elaboradas pela CEAGESP tem como base o nosso histórico de contratações, sendo assim, as planilhas de custos da Licitante devem espelhar a sua realidade como por exemplo: sindicatos, percentuais de tributos, SAT, insumos, etc.</t>
  </si>
  <si>
    <t>Sub módulo 2.2 (Anexar junto com as planilhas)</t>
  </si>
  <si>
    <r>
      <t>A Licitante deve anexar junto com as planilhas a memória de cálculo SAT (FAP x RAT) informando o percentual RAT conforme CNAE da empresa, bem como a comprovação do percentual do FAP (Fator Acidentario de Prevenção) através de competente documento o qual pode ser obtido em http://www.previdencia.gov.br/saude-e-seguranca-do-trabalhador/politicas-de-prevencao/fator-acidentario-de-prevencao-fap/</t>
    </r>
    <r>
      <rPr>
        <b/>
        <sz val="12"/>
        <rFont val="Arial"/>
        <family val="2"/>
      </rPr>
      <t xml:space="preserve"> E</t>
    </r>
    <r>
      <rPr>
        <sz val="12"/>
        <rFont val="Arial"/>
        <family val="2"/>
      </rPr>
      <t xml:space="preserve"> cópia da página da GFIP-SEFIP onde consta o FAP e o RAT ajustado da empresa.</t>
    </r>
  </si>
  <si>
    <t>Módulo 3 Item D (Custos não renováveis)</t>
  </si>
  <si>
    <r>
      <rPr>
        <b/>
        <u/>
        <sz val="12"/>
        <rFont val="Arial"/>
        <family val="2"/>
      </rPr>
      <t>Aviso Prévio Trabalhado</t>
    </r>
    <r>
      <rPr>
        <sz val="12"/>
        <rFont val="Arial"/>
        <family val="2"/>
      </rPr>
      <t>: conforme orientações descritas no Acórdão nº 1.186/2017 TCU-Plenário e reafirmada no Acórdão nº 1.586/2018 TCU-Plenário, a parcela referente à esta rúbrica será excluída após o primeiro ano de contrato, e a cada ano adicional poderá ser incluído a parcela mensal no percentual máximo de até 0,194%.</t>
    </r>
  </si>
  <si>
    <t>Submódulos 4.2 e 4.2.1</t>
  </si>
  <si>
    <t>Cálculo dos Submódulos 4.2 e 4.2.1 somente se previstos no Instrumento Convocatório</t>
  </si>
  <si>
    <t>Módulo 6 (Anexar junto com as planilhas Arquivos e Documentos para comprovação das alíquotas efetivas para empresas optantes pelo regime tributário Lucro Real)</t>
  </si>
  <si>
    <t>Conforme orientações da SEGES - Secretaria de Gestão, neste módulo as empresas optantes pelo regime tributário lucro real (com direito à incidência não cumulativa de contribuições ao PIS e COFINS), devem cotar nas planilhas de custos e formação de preços as alíquotas médias efetivamente recolhidas dessas contribuições, e para a comprovação serão exigidos os documentos de Escrituração Fiscal Digital da Contribuição (EFD-Contribuições) para o PIS/PASEP e COFINS dos últimos 12 (doze) meses anteriores à apresentação da proposta ou declaração da empresa contendo as alíquotas efetivas, com assinatura de contabilista devidamente registrado no órgão de classe. Observa-se ainda que nas eventuais correções e repactuações previstas em contrato, a contratada deverá apresentar as mesmas documentações.</t>
  </si>
  <si>
    <t>Módulo 6 (Anexar junto com as planilhas documentos para comprovação tributária)</t>
  </si>
  <si>
    <t>Para a comprovação do regime tributário, deverá ser apresentada cópia da página dos Dados Iniciais da DCTF -  Declaração de Débitos e Créditos Tributários Federais ou ECF- Escrituração Contábil Fiscal, transmitida pela empresa constando o regime de apuração que a empresa está atuando no ano exercício corrente. No caso de SIMPLES Nacional,  a fim de comprovação da faixa de enquadramento de acordo com os anexos da Lei Complementar nº 123/2006 (atualização 2018), solicito encaminhamento de extrato do PGDAS-D, relativo ao período de apuração de janeiro do ano exercício corrente. Tal solicitação se faz necessária, considerando a nova sistemática de cálculos para apuração das alíquotas por faixa de enquadramento.</t>
  </si>
  <si>
    <t>Módulo 6 - Observação: optantes pelo SIMPLES Nacional na prestação de serviços de vigilância, limpeza ou conservação.</t>
  </si>
  <si>
    <t>MEMÓRIA DE CÁLCULO</t>
  </si>
  <si>
    <t>A LICITANTE DEVERÁ APRESENTAR/DESCREVER A MEMÓRIA DE CÁLCULO UTILIZADA NOS DIVERSOS MÓDULOS DE SUAS PLANILHAS DE CUSTOS E JUSTIFICÁ-LAS QUANDO NECESSÁRIO.</t>
  </si>
  <si>
    <t>OBSERVAÇÕES GERAIS</t>
  </si>
  <si>
    <r>
      <t>OBSERVAÇÃO 1:</t>
    </r>
    <r>
      <rPr>
        <sz val="12"/>
        <rFont val="Arial"/>
        <family val="2"/>
      </rPr>
      <t xml:space="preserve"> Caso o licitante tenha interesse em utilizar os modelos das planilhas de custo desenvolvidas pela Ceagesp, poderá acessá-la no endereço www.ceagesp.gov.br, opção acesso a informação (licitações e contratos).</t>
    </r>
    <r>
      <rPr>
        <b/>
        <sz val="12"/>
        <rFont val="Arial"/>
        <family val="2"/>
      </rPr>
      <t xml:space="preserve">
OBSERVAÇÃO 2: </t>
    </r>
    <r>
      <rPr>
        <sz val="12"/>
        <rFont val="Arial"/>
        <family val="2"/>
      </rPr>
      <t xml:space="preserve"> Os modelos disponibilizados encontram-se em Excel e possuem fórmulas que podem ser adaptadas conforme as características, legalmente aceitáveis, de cada licitante. </t>
    </r>
    <r>
      <rPr>
        <b/>
        <sz val="12"/>
        <rFont val="Arial"/>
        <family val="2"/>
      </rPr>
      <t xml:space="preserve">
OBSERVAÇÃO 3: </t>
    </r>
    <r>
      <rPr>
        <sz val="12"/>
        <rFont val="Arial"/>
        <family val="2"/>
      </rPr>
      <t xml:space="preserve"> A Ceagesp não se responsabilizará pela utilização incorreta das fórmulas disponibilizadas nas planilhas quando essas prejudicarem os preços ofertados pelos licitantes. </t>
    </r>
  </si>
  <si>
    <t>Apresentar cópia dos Acordos e Convenções Coletivas que a Licitante utilizou para compor salários e benefícios na planilha de custos e formação de preços</t>
  </si>
  <si>
    <t>Periodicidade/meses</t>
  </si>
  <si>
    <t>Sistema de Ronda de Postos</t>
  </si>
  <si>
    <t>Outros itens constantes no Termo de Referência</t>
  </si>
  <si>
    <t>TOTAL MENSAL</t>
  </si>
  <si>
    <t>OBJETO:  PRESTAÇÃO DE SERVIÇOS DE VIGILÂNCIA E SEGURANÇA PATRIMONIAL 24 HORAS PARA O ETSP COM  MONITORAMENTO ELETRÔNICO</t>
  </si>
  <si>
    <r>
      <rPr>
        <u/>
        <sz val="10"/>
        <rFont val="Arial Narrow"/>
        <family val="2"/>
      </rPr>
      <t>OBJETO</t>
    </r>
    <r>
      <rPr>
        <sz val="10"/>
        <rFont val="Arial Narrow"/>
        <family val="2"/>
      </rPr>
      <t>:</t>
    </r>
    <r>
      <rPr>
        <b/>
        <sz val="10"/>
        <rFont val="Arial Narrow"/>
        <family val="2"/>
      </rPr>
      <t xml:space="preserve"> PRESTAÇÃO DE SERVIÇOS DE VIGILÂNCIA E SEGURANÇA PATRIMONIAL 24 HORAS PARA O ETSP COM  MONITORAMENTO ELETRÔNICO</t>
    </r>
  </si>
  <si>
    <r>
      <t>OBJETO</t>
    </r>
    <r>
      <rPr>
        <sz val="11"/>
        <rFont val="Arial Narrow"/>
        <family val="2"/>
      </rPr>
      <t xml:space="preserve">: </t>
    </r>
    <r>
      <rPr>
        <b/>
        <sz val="11"/>
        <rFont val="Arial Narrow"/>
        <family val="2"/>
      </rPr>
      <t xml:space="preserve"> PRESTAÇÃO DE SERVIÇOS DE VIGILÂNCIA E SEGURANÇA PATRIMONIAL 24 HORAS PARA O ETSP COM  MONITORAMENTO ELETRÔNICO</t>
    </r>
  </si>
  <si>
    <t>Meia de Algodão (par)</t>
  </si>
  <si>
    <t>VIGILANTE OP. MONITORAMENTO</t>
  </si>
  <si>
    <t>VIGILANTE OP MONITORAMENTO</t>
  </si>
  <si>
    <t>TOTAL - POSTOS MONITORAMENTO</t>
  </si>
  <si>
    <t>GRUPO II - MONITORAMENTO</t>
  </si>
  <si>
    <t>LOTE 2 - GRUPO II</t>
  </si>
  <si>
    <t>De acordo com o art. 18, § 5º-H, da Lei Complementar nº 123/2006 , apenas os serviços tributados pelo Anexo IV podem ser prestados por meio de cessão ou locação de mão-de-obra, sem prejuízo para a opção pelo Simples Nacional. Desta forma, a prestação de serviços de vigilância, limpeza ou conservação, ainda que por meio de cessão ou locação de mão-de-obra, não impede a opção pelo Simples Nacional, desde que não seja exercida em conjunto com outra atividade vedada. Contudo, como a prestação desses serviços serão tributadas na forma do Anexo IV da LC nº 123/2006, não estará incluída no Simples Nacional a contribuição prevista no inciso VI do caput do art. 13 (contribuições previdenciárias) devendo ela ser recolhida segundo a legislação prevista para os demais contribuintes ou responsáveis.</t>
  </si>
  <si>
    <t>PLANILHA - INSUMOS DIVERSOS DE MÃO-DE-OBRA - LOTE 2 - GRUPO II</t>
  </si>
  <si>
    <r>
      <t xml:space="preserve">5 - Algumas células apresentam </t>
    </r>
    <r>
      <rPr>
        <b/>
        <u/>
        <sz val="12"/>
        <color theme="9"/>
        <rFont val="Arial"/>
        <family val="2"/>
      </rPr>
      <t>fórmulas multiplicadas por 0 (zero) destacadas na cor verde</t>
    </r>
    <r>
      <rPr>
        <u/>
        <sz val="12"/>
        <rFont val="Arial"/>
        <family val="2"/>
      </rPr>
      <t xml:space="preserve"> </t>
    </r>
    <r>
      <rPr>
        <sz val="12"/>
        <rFont val="Arial"/>
        <family val="2"/>
      </rPr>
      <t>para manter a integridade dos cálculos, caso o conteúdo da célula seja aplicável a licitante sugere-se apagar o zero e manter a integridade do cálculo e/ou adaptar conforme a característica e particularidade da Licitante.</t>
    </r>
  </si>
  <si>
    <r>
      <t xml:space="preserve">Consideramos p/ este cálculo os feriados nacionais e estaduais durante o ano. A Licitante deverá prever em suas planilhas sua realidade e particularidade.
</t>
    </r>
    <r>
      <rPr>
        <b/>
        <sz val="12"/>
        <rFont val="Arial"/>
        <family val="2"/>
      </rPr>
      <t>OBSERVAÇÃO:</t>
    </r>
    <r>
      <rPr>
        <sz val="12"/>
        <rFont val="Arial"/>
        <family val="2"/>
      </rPr>
      <t xml:space="preserve"> O cálculo de dias utilizado pela licitante na fase licitatória referente a esta rubrica permanecerá até o término do contrato, portanto, a licitante deverá prever em seus custos eventuais diferenças quantitativas de dias ocorridas.</t>
    </r>
  </si>
  <si>
    <t>PROCESSO Nº 167/2024 - PREGÃO 90015/2025</t>
  </si>
  <si>
    <t>QUADRO RESUMO GERAL ESTIMATIVA LICITANTE - LOTE 2 - GRUPO II</t>
  </si>
</sst>
</file>

<file path=xl/styles.xml><?xml version="1.0" encoding="utf-8"?>
<styleSheet xmlns="http://schemas.openxmlformats.org/spreadsheetml/2006/main" xmlns:mc="http://schemas.openxmlformats.org/markup-compatibility/2006" xmlns:x14ac="http://schemas.microsoft.com/office/spreadsheetml/2009/9/ac" mc:Ignorable="x14ac">
  <numFmts count="13">
    <numFmt numFmtId="8" formatCode="&quot;R$&quot;\ #,##0.00;[Red]\-&quot;R$&quot;\ #,##0.00"/>
    <numFmt numFmtId="44" formatCode="_-&quot;R$&quot;\ * #,##0.00_-;\-&quot;R$&quot;\ * #,##0.00_-;_-&quot;R$&quot;\ * &quot;-&quot;??_-;_-@_-"/>
    <numFmt numFmtId="43" formatCode="_-* #,##0.00_-;\-* #,##0.00_-;_-* &quot;-&quot;??_-;_-@_-"/>
    <numFmt numFmtId="164" formatCode="_(&quot;R$ &quot;* #,##0.00_);_(&quot;R$ &quot;* \(#,##0.00\);_(&quot;R$ &quot;* &quot;-&quot;??_);_(@_)"/>
    <numFmt numFmtId="165" formatCode="_(* #,##0.00_);_(* \(#,##0.00\);_(* &quot;-&quot;??_);_(@_)"/>
    <numFmt numFmtId="166" formatCode="_(* #,##0.00_);_(* \(#,##0.00\);_(* \-??_);_(@_)"/>
    <numFmt numFmtId="167" formatCode="_(&quot;R$ &quot;* #,##0.00_);_(&quot;R$ &quot;* \(#,##0.00\);_(&quot;R$ &quot;* \-??_);_(@_)"/>
    <numFmt numFmtId="168" formatCode="&quot;R$ &quot;#,##0.00"/>
    <numFmt numFmtId="169" formatCode="_-* #,##0.00_-;\-* #,##0.00_-;_-* \-??_-;_-@_-"/>
    <numFmt numFmtId="170" formatCode="#,##0.00_);[Red]\(#,##0.00\)"/>
    <numFmt numFmtId="171" formatCode="#,##0;[Red]#,##0"/>
    <numFmt numFmtId="172" formatCode="_([$€]* #,##0.00_);_([$€]* \(#,##0.00\);_([$€]* &quot;-&quot;??_);_(@_)"/>
    <numFmt numFmtId="173" formatCode="&quot;R$&quot;\ #,##0.00"/>
  </numFmts>
  <fonts count="52" x14ac:knownFonts="1">
    <font>
      <sz val="10"/>
      <name val="Arial"/>
      <family val="2"/>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indexed="8"/>
      <name val="Calibri"/>
      <family val="2"/>
    </font>
    <font>
      <sz val="11"/>
      <color indexed="9"/>
      <name val="Calibri"/>
      <family val="2"/>
    </font>
    <font>
      <sz val="11"/>
      <color indexed="17"/>
      <name val="Calibri"/>
      <family val="2"/>
    </font>
    <font>
      <b/>
      <sz val="11"/>
      <color indexed="52"/>
      <name val="Calibri"/>
      <family val="2"/>
    </font>
    <font>
      <b/>
      <sz val="11"/>
      <color indexed="9"/>
      <name val="Calibri"/>
      <family val="2"/>
    </font>
    <font>
      <sz val="11"/>
      <color indexed="52"/>
      <name val="Calibri"/>
      <family val="2"/>
    </font>
    <font>
      <sz val="11"/>
      <color indexed="62"/>
      <name val="Calibri"/>
      <family val="2"/>
    </font>
    <font>
      <sz val="11"/>
      <color indexed="20"/>
      <name val="Calibri"/>
      <family val="2"/>
    </font>
    <font>
      <sz val="11"/>
      <color indexed="60"/>
      <name val="Calibri"/>
      <family val="2"/>
    </font>
    <font>
      <b/>
      <sz val="11"/>
      <color indexed="63"/>
      <name val="Calibri"/>
      <family val="2"/>
    </font>
    <font>
      <sz val="11"/>
      <color indexed="10"/>
      <name val="Calibri"/>
      <family val="2"/>
    </font>
    <font>
      <i/>
      <sz val="11"/>
      <color indexed="23"/>
      <name val="Calibri"/>
      <family val="2"/>
    </font>
    <font>
      <b/>
      <sz val="11"/>
      <color indexed="8"/>
      <name val="Calibri"/>
      <family val="2"/>
    </font>
    <font>
      <b/>
      <sz val="15"/>
      <color indexed="56"/>
      <name val="Calibri"/>
      <family val="2"/>
    </font>
    <font>
      <b/>
      <sz val="13"/>
      <color indexed="56"/>
      <name val="Calibri"/>
      <family val="2"/>
    </font>
    <font>
      <b/>
      <sz val="11"/>
      <color indexed="56"/>
      <name val="Calibri"/>
      <family val="2"/>
    </font>
    <font>
      <b/>
      <sz val="18"/>
      <color indexed="56"/>
      <name val="Cambria"/>
      <family val="2"/>
    </font>
    <font>
      <sz val="10"/>
      <name val="Arial"/>
      <family val="2"/>
    </font>
    <font>
      <sz val="9"/>
      <color indexed="81"/>
      <name val="Segoe UI"/>
      <family val="2"/>
    </font>
    <font>
      <b/>
      <sz val="9"/>
      <color indexed="81"/>
      <name val="Segoe UI"/>
      <family val="2"/>
    </font>
    <font>
      <sz val="10"/>
      <name val="Arial"/>
      <family val="2"/>
      <charset val="1"/>
    </font>
    <font>
      <b/>
      <sz val="10"/>
      <name val="Arial Narrow"/>
      <family val="2"/>
    </font>
    <font>
      <sz val="10"/>
      <name val="Arial Narrow"/>
      <family val="2"/>
    </font>
    <font>
      <b/>
      <sz val="10"/>
      <color theme="2"/>
      <name val="Arial Narrow"/>
      <family val="2"/>
    </font>
    <font>
      <sz val="10"/>
      <color theme="0" tint="-4.9989318521683403E-2"/>
      <name val="Arial Narrow"/>
      <family val="2"/>
    </font>
    <font>
      <b/>
      <sz val="11"/>
      <name val="Arial Narrow"/>
      <family val="2"/>
    </font>
    <font>
      <sz val="11"/>
      <name val="Arial Narrow"/>
      <family val="2"/>
    </font>
    <font>
      <u/>
      <sz val="11"/>
      <name val="Arial Narrow"/>
      <family val="2"/>
    </font>
    <font>
      <b/>
      <sz val="9"/>
      <name val="Arial Narrow"/>
      <family val="2"/>
    </font>
    <font>
      <u/>
      <sz val="10"/>
      <name val="Arial Narrow"/>
      <family val="2"/>
    </font>
    <font>
      <sz val="9"/>
      <name val="Arial Narrow"/>
      <family val="2"/>
    </font>
    <font>
      <strike/>
      <sz val="10"/>
      <name val="Arial Narrow"/>
      <family val="2"/>
    </font>
    <font>
      <b/>
      <sz val="14"/>
      <name val="Arial"/>
      <family val="2"/>
    </font>
    <font>
      <b/>
      <sz val="12"/>
      <name val="Arial"/>
      <family val="2"/>
    </font>
    <font>
      <sz val="12"/>
      <name val="Arial"/>
      <family val="2"/>
    </font>
    <font>
      <b/>
      <u/>
      <sz val="12"/>
      <name val="Arial"/>
      <family val="2"/>
    </font>
    <font>
      <b/>
      <i/>
      <u/>
      <sz val="10"/>
      <name val="Arial"/>
      <family val="2"/>
    </font>
    <font>
      <b/>
      <i/>
      <sz val="12"/>
      <name val="Arial"/>
      <family val="2"/>
    </font>
    <font>
      <b/>
      <sz val="10"/>
      <name val="Arial"/>
      <family val="2"/>
    </font>
    <font>
      <b/>
      <u/>
      <sz val="10"/>
      <name val="Arial Narrow"/>
      <family val="2"/>
    </font>
    <font>
      <b/>
      <strike/>
      <sz val="10"/>
      <name val="Arial Narrow"/>
      <family val="2"/>
    </font>
    <font>
      <sz val="11"/>
      <name val="Arial"/>
      <family val="2"/>
    </font>
    <font>
      <sz val="11"/>
      <color theme="1"/>
      <name val="Arial"/>
      <family val="2"/>
    </font>
    <font>
      <b/>
      <u/>
      <sz val="12"/>
      <name val="Arial Narrow"/>
      <family val="2"/>
    </font>
    <font>
      <b/>
      <u/>
      <sz val="12"/>
      <color theme="9"/>
      <name val="Arial"/>
      <family val="2"/>
    </font>
    <font>
      <u/>
      <sz val="12"/>
      <name val="Arial"/>
      <family val="2"/>
    </font>
  </fonts>
  <fills count="50">
    <fill>
      <patternFill patternType="none"/>
    </fill>
    <fill>
      <patternFill patternType="gray125"/>
    </fill>
    <fill>
      <patternFill patternType="solid">
        <fgColor indexed="31"/>
        <bgColor indexed="22"/>
      </patternFill>
    </fill>
    <fill>
      <patternFill patternType="solid">
        <fgColor indexed="45"/>
        <bgColor indexed="29"/>
      </patternFill>
    </fill>
    <fill>
      <patternFill patternType="solid">
        <fgColor indexed="42"/>
        <bgColor indexed="27"/>
      </patternFill>
    </fill>
    <fill>
      <patternFill patternType="solid">
        <fgColor indexed="46"/>
        <bgColor indexed="24"/>
      </patternFill>
    </fill>
    <fill>
      <patternFill patternType="solid">
        <fgColor indexed="27"/>
        <bgColor indexed="42"/>
      </patternFill>
    </fill>
    <fill>
      <patternFill patternType="solid">
        <fgColor indexed="47"/>
        <bgColor indexed="41"/>
      </patternFill>
    </fill>
    <fill>
      <patternFill patternType="solid">
        <fgColor indexed="44"/>
        <bgColor indexed="31"/>
      </patternFill>
    </fill>
    <fill>
      <patternFill patternType="solid">
        <fgColor indexed="29"/>
        <bgColor indexed="45"/>
      </patternFill>
    </fill>
    <fill>
      <patternFill patternType="solid">
        <fgColor indexed="11"/>
        <bgColor indexed="49"/>
      </patternFill>
    </fill>
    <fill>
      <patternFill patternType="solid">
        <fgColor indexed="51"/>
        <bgColor indexed="13"/>
      </patternFill>
    </fill>
    <fill>
      <patternFill patternType="solid">
        <fgColor indexed="30"/>
        <bgColor indexed="21"/>
      </patternFill>
    </fill>
    <fill>
      <patternFill patternType="solid">
        <fgColor indexed="20"/>
        <bgColor indexed="36"/>
      </patternFill>
    </fill>
    <fill>
      <patternFill patternType="solid">
        <fgColor indexed="49"/>
        <bgColor indexed="40"/>
      </patternFill>
    </fill>
    <fill>
      <patternFill patternType="solid">
        <fgColor indexed="52"/>
        <bgColor indexed="51"/>
      </patternFill>
    </fill>
    <fill>
      <patternFill patternType="solid">
        <fgColor indexed="22"/>
        <bgColor indexed="31"/>
      </patternFill>
    </fill>
    <fill>
      <patternFill patternType="solid">
        <fgColor indexed="55"/>
        <bgColor indexed="23"/>
      </patternFill>
    </fill>
    <fill>
      <patternFill patternType="solid">
        <fgColor indexed="62"/>
        <bgColor indexed="56"/>
      </patternFill>
    </fill>
    <fill>
      <patternFill patternType="solid">
        <fgColor indexed="10"/>
        <bgColor indexed="60"/>
      </patternFill>
    </fill>
    <fill>
      <patternFill patternType="solid">
        <fgColor indexed="57"/>
        <bgColor indexed="21"/>
      </patternFill>
    </fill>
    <fill>
      <patternFill patternType="solid">
        <fgColor indexed="53"/>
        <bgColor indexed="52"/>
      </patternFill>
    </fill>
    <fill>
      <patternFill patternType="solid">
        <fgColor indexed="43"/>
        <bgColor indexed="26"/>
      </patternFill>
    </fill>
    <fill>
      <patternFill patternType="solid">
        <fgColor indexed="26"/>
        <bgColor indexed="9"/>
      </patternFill>
    </fill>
    <fill>
      <patternFill patternType="solid">
        <fgColor theme="8" tint="0.79998168889431442"/>
        <bgColor indexed="64"/>
      </patternFill>
    </fill>
    <fill>
      <patternFill patternType="solid">
        <fgColor rgb="FF8FAADC"/>
        <bgColor rgb="FFAFABAB"/>
      </patternFill>
    </fill>
    <fill>
      <patternFill patternType="solid">
        <fgColor theme="8" tint="0.39997558519241921"/>
        <bgColor rgb="FFE6E6E6"/>
      </patternFill>
    </fill>
    <fill>
      <patternFill patternType="solid">
        <fgColor theme="4" tint="0.39997558519241921"/>
        <bgColor rgb="FFAFABAB"/>
      </patternFill>
    </fill>
    <fill>
      <patternFill patternType="solid">
        <fgColor theme="4" tint="0.59999389629810485"/>
        <bgColor rgb="FFAFABAB"/>
      </patternFill>
    </fill>
    <fill>
      <patternFill patternType="solid">
        <fgColor theme="4" tint="0.79998168889431442"/>
        <bgColor rgb="FFC0C0C0"/>
      </patternFill>
    </fill>
    <fill>
      <patternFill patternType="solid">
        <fgColor theme="0"/>
        <bgColor rgb="FFBFBFBF"/>
      </patternFill>
    </fill>
    <fill>
      <patternFill patternType="solid">
        <fgColor theme="8" tint="0.79998168889431442"/>
        <bgColor rgb="FFDAE3F3"/>
      </patternFill>
    </fill>
    <fill>
      <patternFill patternType="solid">
        <fgColor theme="0"/>
        <bgColor rgb="FFDAE3F3"/>
      </patternFill>
    </fill>
    <fill>
      <patternFill patternType="solid">
        <fgColor rgb="FFFFFFFF"/>
        <bgColor rgb="FFE6E6E6"/>
      </patternFill>
    </fill>
    <fill>
      <patternFill patternType="solid">
        <fgColor theme="8" tint="0.39997558519241921"/>
        <bgColor rgb="FFBFBFBF"/>
      </patternFill>
    </fill>
    <fill>
      <patternFill patternType="solid">
        <fgColor theme="8" tint="0.59999389629810485"/>
        <bgColor rgb="FFBFBFBF"/>
      </patternFill>
    </fill>
    <fill>
      <patternFill patternType="solid">
        <fgColor theme="8" tint="0.59999389629810485"/>
        <bgColor rgb="FFC0C0C0"/>
      </patternFill>
    </fill>
    <fill>
      <patternFill patternType="solid">
        <fgColor rgb="FFE6E6E6"/>
        <bgColor rgb="FFDAE3F3"/>
      </patternFill>
    </fill>
    <fill>
      <patternFill patternType="solid">
        <fgColor rgb="FF8EA9DB"/>
        <bgColor rgb="FFE6E6E6"/>
      </patternFill>
    </fill>
    <fill>
      <patternFill patternType="solid">
        <fgColor theme="4" tint="0.79998168889431442"/>
        <bgColor indexed="64"/>
      </patternFill>
    </fill>
    <fill>
      <patternFill patternType="solid">
        <fgColor theme="2"/>
        <bgColor indexed="64"/>
      </patternFill>
    </fill>
    <fill>
      <patternFill patternType="solid">
        <fgColor theme="4" tint="0.39997558519241921"/>
        <bgColor indexed="64"/>
      </patternFill>
    </fill>
    <fill>
      <patternFill patternType="solid">
        <fgColor rgb="FFD9E1F2"/>
        <bgColor rgb="FF000000"/>
      </patternFill>
    </fill>
    <fill>
      <patternFill patternType="solid">
        <fgColor rgb="FFB4C6E7"/>
        <bgColor rgb="FF000000"/>
      </patternFill>
    </fill>
    <fill>
      <patternFill patternType="solid">
        <fgColor rgb="FFFFFFFF"/>
        <bgColor rgb="FF000000"/>
      </patternFill>
    </fill>
    <fill>
      <patternFill patternType="solid">
        <fgColor theme="0"/>
        <bgColor indexed="64"/>
      </patternFill>
    </fill>
    <fill>
      <patternFill patternType="solid">
        <fgColor theme="8" tint="0.59999389629810485"/>
        <bgColor indexed="64"/>
      </patternFill>
    </fill>
    <fill>
      <patternFill patternType="solid">
        <fgColor rgb="FFFFFF00"/>
        <bgColor indexed="64"/>
      </patternFill>
    </fill>
    <fill>
      <patternFill patternType="solid">
        <fgColor theme="9" tint="0.59999389629810485"/>
        <bgColor indexed="64"/>
      </patternFill>
    </fill>
    <fill>
      <patternFill patternType="solid">
        <fgColor theme="9" tint="0.59999389629810485"/>
        <bgColor rgb="FFDAE3F3"/>
      </patternFill>
    </fill>
  </fills>
  <borders count="94">
    <border>
      <left/>
      <right/>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bottom/>
      <diagonal/>
    </border>
    <border>
      <left/>
      <right style="thin">
        <color indexed="64"/>
      </right>
      <top/>
      <bottom/>
      <diagonal/>
    </border>
    <border>
      <left style="medium">
        <color auto="1"/>
      </left>
      <right/>
      <top style="medium">
        <color auto="1"/>
      </top>
      <bottom style="thin">
        <color auto="1"/>
      </bottom>
      <diagonal/>
    </border>
    <border>
      <left/>
      <right/>
      <top style="medium">
        <color auto="1"/>
      </top>
      <bottom style="thin">
        <color auto="1"/>
      </bottom>
      <diagonal/>
    </border>
    <border>
      <left/>
      <right/>
      <top/>
      <bottom style="thin">
        <color auto="1"/>
      </bottom>
      <diagonal/>
    </border>
    <border>
      <left/>
      <right style="medium">
        <color auto="1"/>
      </right>
      <top style="medium">
        <color auto="1"/>
      </top>
      <bottom style="thin">
        <color auto="1"/>
      </bottom>
      <diagonal/>
    </border>
    <border>
      <left style="medium">
        <color auto="1"/>
      </left>
      <right/>
      <top/>
      <bottom/>
      <diagonal/>
    </border>
    <border>
      <left/>
      <right style="medium">
        <color auto="1"/>
      </right>
      <top/>
      <bottom/>
      <diagonal/>
    </border>
    <border>
      <left style="medium">
        <color auto="1"/>
      </left>
      <right/>
      <top/>
      <bottom style="medium">
        <color auto="1"/>
      </bottom>
      <diagonal/>
    </border>
    <border>
      <left/>
      <right/>
      <top/>
      <bottom style="medium">
        <color auto="1"/>
      </bottom>
      <diagonal/>
    </border>
    <border>
      <left/>
      <right style="medium">
        <color auto="1"/>
      </right>
      <top/>
      <bottom style="medium">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top style="thin">
        <color auto="1"/>
      </top>
      <bottom style="thin">
        <color auto="1"/>
      </bottom>
      <diagonal/>
    </border>
    <border>
      <left/>
      <right/>
      <top style="thin">
        <color auto="1"/>
      </top>
      <bottom style="thin">
        <color auto="1"/>
      </bottom>
      <diagonal/>
    </border>
    <border>
      <left/>
      <right style="medium">
        <color auto="1"/>
      </right>
      <top style="thin">
        <color auto="1"/>
      </top>
      <bottom style="thin">
        <color auto="1"/>
      </bottom>
      <diagonal/>
    </border>
    <border>
      <left style="thin">
        <color auto="1"/>
      </left>
      <right/>
      <top style="thin">
        <color auto="1"/>
      </top>
      <bottom style="thin">
        <color auto="1"/>
      </bottom>
      <diagonal/>
    </border>
    <border>
      <left style="medium">
        <color auto="1"/>
      </left>
      <right/>
      <top style="thin">
        <color auto="1"/>
      </top>
      <bottom/>
      <diagonal/>
    </border>
    <border>
      <left/>
      <right/>
      <top style="thin">
        <color auto="1"/>
      </top>
      <bottom/>
      <diagonal/>
    </border>
    <border>
      <left/>
      <right style="medium">
        <color auto="1"/>
      </right>
      <top style="thin">
        <color auto="1"/>
      </top>
      <bottom/>
      <diagonal/>
    </border>
    <border>
      <left style="medium">
        <color auto="1"/>
      </left>
      <right/>
      <top/>
      <bottom style="thin">
        <color auto="1"/>
      </bottom>
      <diagonal/>
    </border>
    <border>
      <left/>
      <right style="medium">
        <color auto="1"/>
      </right>
      <top/>
      <bottom style="thin">
        <color auto="1"/>
      </bottom>
      <diagonal/>
    </border>
    <border>
      <left style="medium">
        <color auto="1"/>
      </left>
      <right style="thin">
        <color auto="1"/>
      </right>
      <top style="thin">
        <color auto="1"/>
      </top>
      <bottom style="thin">
        <color auto="1"/>
      </bottom>
      <diagonal/>
    </border>
    <border>
      <left style="thin">
        <color auto="1"/>
      </left>
      <right/>
      <top style="thin">
        <color auto="1"/>
      </top>
      <bottom/>
      <diagonal/>
    </border>
    <border>
      <left style="thin">
        <color auto="1"/>
      </left>
      <right/>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medium">
        <color auto="1"/>
      </right>
      <top/>
      <bottom/>
      <diagonal/>
    </border>
    <border>
      <left style="medium">
        <color auto="1"/>
      </left>
      <right style="thin">
        <color auto="1"/>
      </right>
      <top/>
      <bottom/>
      <diagonal/>
    </border>
    <border>
      <left style="medium">
        <color auto="1"/>
      </left>
      <right style="thin">
        <color auto="1"/>
      </right>
      <top/>
      <bottom style="thin">
        <color auto="1"/>
      </bottom>
      <diagonal/>
    </border>
    <border>
      <left style="thin">
        <color indexed="64"/>
      </left>
      <right style="thin">
        <color indexed="64"/>
      </right>
      <top/>
      <bottom style="thin">
        <color indexed="64"/>
      </bottom>
      <diagonal/>
    </border>
    <border>
      <left style="medium">
        <color auto="1"/>
      </left>
      <right style="thin">
        <color auto="1"/>
      </right>
      <top style="thin">
        <color auto="1"/>
      </top>
      <bottom/>
      <diagonal/>
    </border>
    <border>
      <left/>
      <right style="thin">
        <color auto="1"/>
      </right>
      <top style="thin">
        <color auto="1"/>
      </top>
      <bottom/>
      <diagonal/>
    </border>
    <border>
      <left style="thin">
        <color auto="1"/>
      </left>
      <right style="medium">
        <color auto="1"/>
      </right>
      <top style="thin">
        <color auto="1"/>
      </top>
      <bottom/>
      <diagonal/>
    </border>
    <border>
      <left style="thin">
        <color auto="1"/>
      </left>
      <right style="medium">
        <color auto="1"/>
      </right>
      <top/>
      <bottom style="thin">
        <color auto="1"/>
      </bottom>
      <diagonal/>
    </border>
    <border>
      <left style="medium">
        <color auto="1"/>
      </left>
      <right/>
      <top/>
      <bottom style="thin">
        <color auto="1"/>
      </bottom>
      <diagonal/>
    </border>
    <border>
      <left/>
      <right style="thin">
        <color auto="1"/>
      </right>
      <top/>
      <bottom style="thin">
        <color auto="1"/>
      </bottom>
      <diagonal/>
    </border>
    <border>
      <left/>
      <right style="thin">
        <color auto="1"/>
      </right>
      <top/>
      <bottom style="medium">
        <color auto="1"/>
      </bottom>
      <diagonal/>
    </border>
    <border>
      <left style="thin">
        <color auto="1"/>
      </left>
      <right style="medium">
        <color auto="1"/>
      </right>
      <top/>
      <bottom style="medium">
        <color auto="1"/>
      </bottom>
      <diagonal/>
    </border>
    <border>
      <left style="thin">
        <color indexed="64"/>
      </left>
      <right/>
      <top style="medium">
        <color indexed="64"/>
      </top>
      <bottom style="thin">
        <color indexed="64"/>
      </bottom>
      <diagonal/>
    </border>
    <border>
      <left style="medium">
        <color auto="1"/>
      </left>
      <right/>
      <top style="medium">
        <color auto="1"/>
      </top>
      <bottom style="medium">
        <color auto="1"/>
      </bottom>
      <diagonal/>
    </border>
    <border>
      <left/>
      <right style="medium">
        <color auto="1"/>
      </right>
      <top style="medium">
        <color auto="1"/>
      </top>
      <bottom style="medium">
        <color auto="1"/>
      </bottom>
      <diagonal/>
    </border>
    <border>
      <left/>
      <right/>
      <top style="medium">
        <color indexed="64"/>
      </top>
      <bottom style="medium">
        <color indexed="64"/>
      </bottom>
      <diagonal/>
    </border>
    <border>
      <left/>
      <right/>
      <top style="medium">
        <color indexed="64"/>
      </top>
      <bottom/>
      <diagonal/>
    </border>
    <border>
      <left style="thin">
        <color indexed="64"/>
      </left>
      <right style="thin">
        <color indexed="64"/>
      </right>
      <top style="medium">
        <color indexed="64"/>
      </top>
      <bottom/>
      <diagonal/>
    </border>
    <border>
      <left style="medium">
        <color indexed="64"/>
      </left>
      <right style="thin">
        <color indexed="64"/>
      </right>
      <top style="medium">
        <color indexed="64"/>
      </top>
      <bottom/>
      <diagonal/>
    </border>
    <border>
      <left style="medium">
        <color indexed="64"/>
      </left>
      <right/>
      <top style="medium">
        <color indexed="64"/>
      </top>
      <bottom/>
      <diagonal/>
    </border>
    <border>
      <left style="thin">
        <color indexed="64"/>
      </left>
      <right style="medium">
        <color indexed="64"/>
      </right>
      <top style="thin">
        <color indexed="64"/>
      </top>
      <bottom style="medium">
        <color indexed="64"/>
      </bottom>
      <diagonal/>
    </border>
    <border>
      <left style="thin">
        <color indexed="64"/>
      </left>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medium">
        <color indexed="64"/>
      </top>
      <bottom style="thin">
        <color indexed="64"/>
      </bottom>
      <diagonal/>
    </border>
    <border>
      <left/>
      <right style="medium">
        <color auto="1"/>
      </right>
      <top style="medium">
        <color auto="1"/>
      </top>
      <bottom/>
      <diagonal/>
    </border>
    <border>
      <left style="thin">
        <color auto="1"/>
      </left>
      <right style="thin">
        <color auto="1"/>
      </right>
      <top/>
      <bottom style="medium">
        <color auto="1"/>
      </bottom>
      <diagonal/>
    </border>
    <border>
      <left style="medium">
        <color indexed="64"/>
      </left>
      <right style="thin">
        <color indexed="64"/>
      </right>
      <top/>
      <bottom style="medium">
        <color indexed="64"/>
      </bottom>
      <diagonal/>
    </border>
    <border>
      <left style="medium">
        <color auto="1"/>
      </left>
      <right/>
      <top/>
      <bottom style="medium">
        <color auto="1"/>
      </bottom>
      <diagonal/>
    </border>
    <border>
      <left style="medium">
        <color indexed="64"/>
      </left>
      <right/>
      <top style="medium">
        <color indexed="64"/>
      </top>
      <bottom style="slantDashDot">
        <color indexed="64"/>
      </bottom>
      <diagonal/>
    </border>
    <border>
      <left/>
      <right/>
      <top style="medium">
        <color indexed="64"/>
      </top>
      <bottom style="slantDashDot">
        <color indexed="64"/>
      </bottom>
      <diagonal/>
    </border>
    <border>
      <left/>
      <right style="thin">
        <color auto="1"/>
      </right>
      <top style="medium">
        <color indexed="64"/>
      </top>
      <bottom style="slantDashDot">
        <color indexed="64"/>
      </bottom>
      <diagonal/>
    </border>
    <border>
      <left style="thin">
        <color auto="1"/>
      </left>
      <right/>
      <top style="medium">
        <color indexed="64"/>
      </top>
      <bottom style="slantDashDot">
        <color indexed="64"/>
      </bottom>
      <diagonal/>
    </border>
    <border>
      <left/>
      <right style="medium">
        <color indexed="64"/>
      </right>
      <top style="medium">
        <color indexed="64"/>
      </top>
      <bottom style="slantDashDot">
        <color indexed="64"/>
      </bottom>
      <diagonal/>
    </border>
    <border>
      <left style="medium">
        <color auto="1"/>
      </left>
      <right/>
      <top style="thin">
        <color auto="1"/>
      </top>
      <bottom style="medium">
        <color auto="1"/>
      </bottom>
      <diagonal/>
    </border>
    <border>
      <left/>
      <right style="thin">
        <color auto="1"/>
      </right>
      <top style="thin">
        <color auto="1"/>
      </top>
      <bottom style="medium">
        <color auto="1"/>
      </bottom>
      <diagonal/>
    </border>
    <border>
      <left/>
      <right style="medium">
        <color auto="1"/>
      </right>
      <top style="thin">
        <color auto="1"/>
      </top>
      <bottom style="medium">
        <color auto="1"/>
      </bottom>
      <diagonal/>
    </border>
    <border>
      <left style="thin">
        <color auto="1"/>
      </left>
      <right/>
      <top/>
      <bottom style="medium">
        <color auto="1"/>
      </bottom>
      <diagonal/>
    </border>
    <border>
      <left style="thin">
        <color auto="1"/>
      </left>
      <right style="thin">
        <color auto="1"/>
      </right>
      <top style="thin">
        <color auto="1"/>
      </top>
      <bottom style="thin">
        <color auto="1"/>
      </bottom>
      <diagonal/>
    </border>
    <border>
      <left/>
      <right/>
      <top style="thin">
        <color auto="1"/>
      </top>
      <bottom style="thin">
        <color auto="1"/>
      </bottom>
      <diagonal/>
    </border>
    <border>
      <left style="medium">
        <color indexed="64"/>
      </left>
      <right style="thin">
        <color auto="1"/>
      </right>
      <top style="thin">
        <color auto="1"/>
      </top>
      <bottom style="medium">
        <color indexed="64"/>
      </bottom>
      <diagonal/>
    </border>
    <border>
      <left style="thin">
        <color auto="1"/>
      </left>
      <right style="medium">
        <color indexed="64"/>
      </right>
      <top style="thin">
        <color auto="1"/>
      </top>
      <bottom style="thin">
        <color auto="1"/>
      </bottom>
      <diagonal/>
    </border>
    <border>
      <left style="thin">
        <color auto="1"/>
      </left>
      <right/>
      <top style="thin">
        <color auto="1"/>
      </top>
      <bottom style="thin">
        <color auto="1"/>
      </bottom>
      <diagonal/>
    </border>
    <border>
      <left style="medium">
        <color indexed="64"/>
      </left>
      <right/>
      <top style="thin">
        <color auto="1"/>
      </top>
      <bottom style="thin">
        <color auto="1"/>
      </bottom>
      <diagonal/>
    </border>
    <border>
      <left style="medium">
        <color auto="1"/>
      </left>
      <right style="medium">
        <color auto="1"/>
      </right>
      <top style="thin">
        <color auto="1"/>
      </top>
      <bottom style="thin">
        <color auto="1"/>
      </bottom>
      <diagonal/>
    </border>
    <border>
      <left/>
      <right/>
      <top style="thin">
        <color auto="1"/>
      </top>
      <bottom style="medium">
        <color auto="1"/>
      </bottom>
      <diagonal/>
    </border>
    <border>
      <left style="thin">
        <color indexed="64"/>
      </left>
      <right/>
      <top style="slantDashDot">
        <color indexed="64"/>
      </top>
      <bottom/>
      <diagonal/>
    </border>
    <border>
      <left/>
      <right/>
      <top style="slantDashDot">
        <color indexed="64"/>
      </top>
      <bottom/>
      <diagonal/>
    </border>
    <border>
      <left style="medium">
        <color auto="1"/>
      </left>
      <right style="thin">
        <color auto="1"/>
      </right>
      <top style="slantDashDot">
        <color indexed="64"/>
      </top>
      <bottom/>
      <diagonal/>
    </border>
    <border>
      <left style="thin">
        <color auto="1"/>
      </left>
      <right/>
      <top style="slantDashDot">
        <color indexed="64"/>
      </top>
      <bottom style="thin">
        <color auto="1"/>
      </bottom>
      <diagonal/>
    </border>
    <border>
      <left/>
      <right style="medium">
        <color auto="1"/>
      </right>
      <top style="slantDashDot">
        <color indexed="64"/>
      </top>
      <bottom style="thin">
        <color auto="1"/>
      </bottom>
      <diagonal/>
    </border>
    <border>
      <left style="thin">
        <color indexed="64"/>
      </left>
      <right style="medium">
        <color indexed="64"/>
      </right>
      <top style="thin">
        <color indexed="64"/>
      </top>
      <bottom style="medium">
        <color indexed="64"/>
      </bottom>
      <diagonal/>
    </border>
  </borders>
  <cellStyleXfs count="64">
    <xf numFmtId="0" fontId="0" fillId="0" borderId="0"/>
    <xf numFmtId="0" fontId="6" fillId="2" borderId="0" applyNumberFormat="0" applyBorder="0" applyAlignment="0" applyProtection="0"/>
    <xf numFmtId="0" fontId="6" fillId="3" borderId="0" applyNumberFormat="0" applyBorder="0" applyAlignment="0" applyProtection="0"/>
    <xf numFmtId="0" fontId="6" fillId="4" borderId="0" applyNumberFormat="0" applyBorder="0" applyAlignment="0" applyProtection="0"/>
    <xf numFmtId="0" fontId="6" fillId="5" borderId="0" applyNumberFormat="0" applyBorder="0" applyAlignment="0" applyProtection="0"/>
    <xf numFmtId="0" fontId="6" fillId="6" borderId="0" applyNumberFormat="0" applyBorder="0" applyAlignment="0" applyProtection="0"/>
    <xf numFmtId="0" fontId="6" fillId="7" borderId="0" applyNumberFormat="0" applyBorder="0" applyAlignment="0" applyProtection="0"/>
    <xf numFmtId="0" fontId="6" fillId="8" borderId="0" applyNumberFormat="0" applyBorder="0" applyAlignment="0" applyProtection="0"/>
    <xf numFmtId="0" fontId="6" fillId="9" borderId="0" applyNumberFormat="0" applyBorder="0" applyAlignment="0" applyProtection="0"/>
    <xf numFmtId="0" fontId="6" fillId="10" borderId="0" applyNumberFormat="0" applyBorder="0" applyAlignment="0" applyProtection="0"/>
    <xf numFmtId="0" fontId="6" fillId="5" borderId="0" applyNumberFormat="0" applyBorder="0" applyAlignment="0" applyProtection="0"/>
    <xf numFmtId="0" fontId="6" fillId="8" borderId="0" applyNumberFormat="0" applyBorder="0" applyAlignment="0" applyProtection="0"/>
    <xf numFmtId="0" fontId="6" fillId="11" borderId="0" applyNumberFormat="0" applyBorder="0" applyAlignment="0" applyProtection="0"/>
    <xf numFmtId="0" fontId="7" fillId="12" borderId="0" applyNumberFormat="0" applyBorder="0" applyAlignment="0" applyProtection="0"/>
    <xf numFmtId="0" fontId="7" fillId="9" borderId="0" applyNumberFormat="0" applyBorder="0" applyAlignment="0" applyProtection="0"/>
    <xf numFmtId="0" fontId="7" fillId="10" borderId="0" applyNumberFormat="0" applyBorder="0" applyAlignment="0" applyProtection="0"/>
    <xf numFmtId="0" fontId="7" fillId="13" borderId="0" applyNumberFormat="0" applyBorder="0" applyAlignment="0" applyProtection="0"/>
    <xf numFmtId="0" fontId="7" fillId="14" borderId="0" applyNumberFormat="0" applyBorder="0" applyAlignment="0" applyProtection="0"/>
    <xf numFmtId="0" fontId="7" fillId="15" borderId="0" applyNumberFormat="0" applyBorder="0" applyAlignment="0" applyProtection="0"/>
    <xf numFmtId="0" fontId="8" fillId="4" borderId="0" applyNumberFormat="0" applyBorder="0" applyAlignment="0" applyProtection="0"/>
    <xf numFmtId="0" fontId="9" fillId="16" borderId="1" applyNumberFormat="0" applyAlignment="0" applyProtection="0"/>
    <xf numFmtId="0" fontId="10" fillId="17" borderId="2" applyNumberFormat="0" applyAlignment="0" applyProtection="0"/>
    <xf numFmtId="0" fontId="11" fillId="0" borderId="3" applyNumberFormat="0" applyFill="0" applyAlignment="0" applyProtection="0"/>
    <xf numFmtId="0" fontId="7" fillId="18" borderId="0" applyNumberFormat="0" applyBorder="0" applyAlignment="0" applyProtection="0"/>
    <xf numFmtId="0" fontId="7" fillId="19" borderId="0" applyNumberFormat="0" applyBorder="0" applyAlignment="0" applyProtection="0"/>
    <xf numFmtId="0" fontId="7" fillId="20" borderId="0" applyNumberFormat="0" applyBorder="0" applyAlignment="0" applyProtection="0"/>
    <xf numFmtId="0" fontId="7" fillId="13" borderId="0" applyNumberFormat="0" applyBorder="0" applyAlignment="0" applyProtection="0"/>
    <xf numFmtId="0" fontId="7" fillId="14" borderId="0" applyNumberFormat="0" applyBorder="0" applyAlignment="0" applyProtection="0"/>
    <xf numFmtId="0" fontId="7" fillId="21" borderId="0" applyNumberFormat="0" applyBorder="0" applyAlignment="0" applyProtection="0"/>
    <xf numFmtId="0" fontId="12" fillId="7" borderId="1" applyNumberFormat="0" applyAlignment="0" applyProtection="0"/>
    <xf numFmtId="0" fontId="13" fillId="3" borderId="0" applyNumberFormat="0" applyBorder="0" applyAlignment="0" applyProtection="0"/>
    <xf numFmtId="164" fontId="6" fillId="0" borderId="0" applyFont="0" applyFill="0" applyBorder="0" applyAlignment="0" applyProtection="0"/>
    <xf numFmtId="0" fontId="14" fillId="22" borderId="0" applyNumberFormat="0" applyBorder="0" applyAlignment="0" applyProtection="0"/>
    <xf numFmtId="0" fontId="23" fillId="0" borderId="0"/>
    <xf numFmtId="0" fontId="23" fillId="23" borderId="4" applyNumberFormat="0" applyAlignment="0" applyProtection="0"/>
    <xf numFmtId="9" fontId="23" fillId="0" borderId="0" applyFont="0" applyFill="0" applyBorder="0" applyAlignment="0" applyProtection="0"/>
    <xf numFmtId="0" fontId="15" fillId="16" borderId="5" applyNumberFormat="0" applyAlignment="0" applyProtection="0"/>
    <xf numFmtId="0" fontId="16" fillId="0" borderId="0" applyNumberFormat="0" applyFill="0" applyBorder="0" applyAlignment="0" applyProtection="0"/>
    <xf numFmtId="0" fontId="17" fillId="0" borderId="0" applyNumberFormat="0" applyFill="0" applyBorder="0" applyAlignment="0" applyProtection="0"/>
    <xf numFmtId="0" fontId="22" fillId="0" borderId="0" applyNumberFormat="0" applyFill="0" applyBorder="0" applyAlignment="0" applyProtection="0"/>
    <xf numFmtId="0" fontId="19" fillId="0" borderId="6" applyNumberFormat="0" applyFill="0" applyAlignment="0" applyProtection="0"/>
    <xf numFmtId="0" fontId="20" fillId="0" borderId="7" applyNumberFormat="0" applyFill="0" applyAlignment="0" applyProtection="0"/>
    <xf numFmtId="0" fontId="21" fillId="0" borderId="8" applyNumberFormat="0" applyFill="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18" fillId="0" borderId="9" applyNumberFormat="0" applyFill="0" applyAlignment="0" applyProtection="0"/>
    <xf numFmtId="167" fontId="23" fillId="0" borderId="0" applyFill="0" applyBorder="0" applyAlignment="0" applyProtection="0"/>
    <xf numFmtId="167" fontId="23" fillId="0" borderId="0" applyFill="0" applyBorder="0" applyAlignment="0" applyProtection="0"/>
    <xf numFmtId="0" fontId="23" fillId="0" borderId="0"/>
    <xf numFmtId="165" fontId="23" fillId="0" borderId="0" applyFont="0" applyFill="0" applyBorder="0" applyAlignment="0" applyProtection="0"/>
    <xf numFmtId="0" fontId="26" fillId="0" borderId="0"/>
    <xf numFmtId="166" fontId="26" fillId="0" borderId="0"/>
    <xf numFmtId="9" fontId="23" fillId="0" borderId="0" applyFont="0" applyFill="0" applyBorder="0" applyAlignment="0" applyProtection="0"/>
    <xf numFmtId="0" fontId="5" fillId="0" borderId="0"/>
    <xf numFmtId="0" fontId="4" fillId="0" borderId="0"/>
    <xf numFmtId="166" fontId="26" fillId="0" borderId="0"/>
    <xf numFmtId="0" fontId="3" fillId="0" borderId="0"/>
    <xf numFmtId="43" fontId="3" fillId="0" borderId="0" applyFont="0" applyFill="0" applyBorder="0" applyAlignment="0" applyProtection="0"/>
    <xf numFmtId="172" fontId="23" fillId="0" borderId="0"/>
    <xf numFmtId="164" fontId="23" fillId="0" borderId="0" applyFont="0" applyFill="0" applyBorder="0" applyAlignment="0" applyProtection="0"/>
    <xf numFmtId="0" fontId="2" fillId="0" borderId="0"/>
    <xf numFmtId="43" fontId="23" fillId="0" borderId="0" applyFont="0" applyFill="0" applyBorder="0" applyAlignment="0" applyProtection="0"/>
    <xf numFmtId="172" fontId="23" fillId="0" borderId="0"/>
    <xf numFmtId="0" fontId="1" fillId="0" borderId="0"/>
  </cellStyleXfs>
  <cellXfs count="400">
    <xf numFmtId="0" fontId="0" fillId="0" borderId="0" xfId="0"/>
    <xf numFmtId="0" fontId="28" fillId="0" borderId="0" xfId="50" applyFont="1"/>
    <xf numFmtId="0" fontId="27" fillId="0" borderId="19" xfId="50" applyFont="1" applyBorder="1" applyAlignment="1" applyProtection="1">
      <alignment horizontal="center" vertical="center"/>
    </xf>
    <xf numFmtId="0" fontId="28" fillId="0" borderId="0" xfId="50" applyFont="1" applyAlignment="1" applyProtection="1">
      <alignment vertical="center"/>
    </xf>
    <xf numFmtId="0" fontId="27" fillId="30" borderId="38" xfId="50" applyFont="1" applyFill="1" applyBorder="1" applyAlignment="1" applyProtection="1">
      <alignment horizontal="center" vertical="center"/>
    </xf>
    <xf numFmtId="166" fontId="27" fillId="30" borderId="28" xfId="51" applyFont="1" applyFill="1" applyBorder="1" applyAlignment="1" applyProtection="1">
      <alignment horizontal="center" vertical="center"/>
    </xf>
    <xf numFmtId="166" fontId="28" fillId="0" borderId="43" xfId="51" applyFont="1" applyBorder="1" applyAlignment="1" applyProtection="1">
      <alignment vertical="center"/>
    </xf>
    <xf numFmtId="166" fontId="28" fillId="0" borderId="0" xfId="50" applyNumberFormat="1" applyFont="1" applyAlignment="1" applyProtection="1">
      <alignment vertical="center"/>
    </xf>
    <xf numFmtId="166" fontId="27" fillId="31" borderId="28" xfId="51" applyFont="1" applyFill="1" applyBorder="1" applyAlignment="1" applyProtection="1">
      <alignment vertical="center"/>
    </xf>
    <xf numFmtId="169" fontId="28" fillId="0" borderId="0" xfId="50" applyNumberFormat="1" applyFont="1" applyAlignment="1" applyProtection="1">
      <alignment vertical="center"/>
    </xf>
    <xf numFmtId="0" fontId="28" fillId="0" borderId="44" xfId="50" applyFont="1" applyBorder="1" applyAlignment="1">
      <alignment horizontal="center"/>
    </xf>
    <xf numFmtId="10" fontId="28" fillId="0" borderId="42" xfId="35" applyNumberFormat="1" applyFont="1" applyBorder="1" applyAlignment="1" applyProtection="1">
      <alignment horizontal="center" vertical="center"/>
    </xf>
    <xf numFmtId="170" fontId="28" fillId="0" borderId="22" xfId="51" applyNumberFormat="1" applyFont="1" applyBorder="1" applyAlignment="1" applyProtection="1">
      <alignment vertical="center"/>
    </xf>
    <xf numFmtId="0" fontId="28" fillId="0" borderId="0" xfId="50" applyFont="1" applyBorder="1"/>
    <xf numFmtId="170" fontId="28" fillId="0" borderId="37" xfId="51" applyNumberFormat="1" applyFont="1" applyBorder="1" applyAlignment="1" applyProtection="1">
      <alignment vertical="center"/>
    </xf>
    <xf numFmtId="170" fontId="28" fillId="0" borderId="31" xfId="51" applyNumberFormat="1" applyFont="1" applyBorder="1" applyAlignment="1" applyProtection="1">
      <alignment vertical="center"/>
    </xf>
    <xf numFmtId="10" fontId="27" fillId="31" borderId="32" xfId="50" applyNumberFormat="1" applyFont="1" applyFill="1" applyBorder="1" applyAlignment="1" applyProtection="1">
      <alignment horizontal="center" vertical="center"/>
    </xf>
    <xf numFmtId="170" fontId="27" fillId="31" borderId="28" xfId="50" applyNumberFormat="1" applyFont="1" applyFill="1" applyBorder="1" applyAlignment="1" applyProtection="1">
      <alignment horizontal="right" vertical="center"/>
    </xf>
    <xf numFmtId="0" fontId="28" fillId="0" borderId="47" xfId="50" applyFont="1" applyBorder="1" applyAlignment="1">
      <alignment horizontal="center"/>
    </xf>
    <xf numFmtId="170" fontId="28" fillId="0" borderId="35" xfId="51" applyNumberFormat="1" applyFont="1" applyBorder="1" applyAlignment="1" applyProtection="1">
      <alignment vertical="center"/>
    </xf>
    <xf numFmtId="44" fontId="28" fillId="0" borderId="48" xfId="50" applyNumberFormat="1" applyFont="1" applyBorder="1" applyAlignment="1" applyProtection="1">
      <alignment horizontal="center" vertical="center"/>
    </xf>
    <xf numFmtId="0" fontId="28" fillId="0" borderId="41" xfId="50" applyNumberFormat="1" applyFont="1" applyBorder="1" applyAlignment="1" applyProtection="1">
      <alignment horizontal="center" vertical="center"/>
    </xf>
    <xf numFmtId="166" fontId="28" fillId="0" borderId="49" xfId="51" applyFont="1" applyBorder="1" applyAlignment="1" applyProtection="1">
      <alignment vertical="center"/>
    </xf>
    <xf numFmtId="44" fontId="28" fillId="0" borderId="16" xfId="50" applyNumberFormat="1" applyFont="1" applyBorder="1" applyAlignment="1" applyProtection="1">
      <alignment horizontal="center" vertical="center"/>
    </xf>
    <xf numFmtId="0" fontId="28" fillId="0" borderId="42" xfId="50" applyNumberFormat="1" applyFont="1" applyBorder="1" applyAlignment="1" applyProtection="1">
      <alignment horizontal="center" vertical="center"/>
    </xf>
    <xf numFmtId="0" fontId="27" fillId="32" borderId="33" xfId="50" applyFont="1" applyFill="1" applyBorder="1" applyAlignment="1" applyProtection="1">
      <alignment horizontal="center" vertical="center"/>
    </xf>
    <xf numFmtId="10" fontId="27" fillId="32" borderId="48" xfId="50" applyNumberFormat="1" applyFont="1" applyFill="1" applyBorder="1" applyAlignment="1" applyProtection="1">
      <alignment horizontal="center" vertical="center"/>
    </xf>
    <xf numFmtId="170" fontId="27" fillId="32" borderId="49" xfId="50" applyNumberFormat="1" applyFont="1" applyFill="1" applyBorder="1" applyAlignment="1" applyProtection="1">
      <alignment horizontal="right" vertical="center"/>
    </xf>
    <xf numFmtId="0" fontId="27" fillId="32" borderId="21" xfId="50" applyFont="1" applyFill="1" applyBorder="1" applyAlignment="1" applyProtection="1">
      <alignment horizontal="center" vertical="center"/>
    </xf>
    <xf numFmtId="10" fontId="27" fillId="32" borderId="16" xfId="50" applyNumberFormat="1" applyFont="1" applyFill="1" applyBorder="1" applyAlignment="1" applyProtection="1">
      <alignment horizontal="center" vertical="center"/>
    </xf>
    <xf numFmtId="170" fontId="27" fillId="32" borderId="43" xfId="50" applyNumberFormat="1" applyFont="1" applyFill="1" applyBorder="1" applyAlignment="1" applyProtection="1">
      <alignment horizontal="right" vertical="center"/>
    </xf>
    <xf numFmtId="0" fontId="27" fillId="30" borderId="34" xfId="50" applyFont="1" applyFill="1" applyBorder="1" applyAlignment="1" applyProtection="1">
      <alignment horizontal="left" vertical="center"/>
    </xf>
    <xf numFmtId="0" fontId="27" fillId="30" borderId="35" xfId="50" applyFont="1" applyFill="1" applyBorder="1" applyAlignment="1" applyProtection="1">
      <alignment horizontal="left" vertical="center"/>
    </xf>
    <xf numFmtId="0" fontId="28" fillId="33" borderId="0" xfId="50" applyFont="1" applyFill="1" applyAlignment="1" applyProtection="1">
      <alignment vertical="center"/>
    </xf>
    <xf numFmtId="170" fontId="28" fillId="0" borderId="49" xfId="51" applyNumberFormat="1" applyFont="1" applyBorder="1" applyAlignment="1" applyProtection="1">
      <alignment vertical="center"/>
    </xf>
    <xf numFmtId="170" fontId="28" fillId="0" borderId="43" xfId="51" applyNumberFormat="1" applyFont="1" applyBorder="1" applyAlignment="1" applyProtection="1">
      <alignment vertical="center"/>
    </xf>
    <xf numFmtId="170" fontId="28" fillId="0" borderId="50" xfId="51" applyNumberFormat="1" applyFont="1" applyBorder="1" applyAlignment="1" applyProtection="1">
      <alignment vertical="center"/>
    </xf>
    <xf numFmtId="10" fontId="27" fillId="31" borderId="40" xfId="50" applyNumberFormat="1" applyFont="1" applyFill="1" applyBorder="1" applyAlignment="1" applyProtection="1">
      <alignment horizontal="center" vertical="center"/>
    </xf>
    <xf numFmtId="170" fontId="27" fillId="31" borderId="50" xfId="50" applyNumberFormat="1" applyFont="1" applyFill="1" applyBorder="1" applyAlignment="1" applyProtection="1">
      <alignment horizontal="right" vertical="center"/>
    </xf>
    <xf numFmtId="1" fontId="28" fillId="0" borderId="48" xfId="50" applyNumberFormat="1" applyFont="1" applyBorder="1" applyAlignment="1" applyProtection="1">
      <alignment horizontal="center" vertical="center"/>
    </xf>
    <xf numFmtId="10" fontId="27" fillId="0" borderId="46" xfId="35" applyNumberFormat="1" applyFont="1" applyBorder="1" applyAlignment="1" applyProtection="1">
      <alignment horizontal="center" vertical="center"/>
    </xf>
    <xf numFmtId="170" fontId="27" fillId="0" borderId="50" xfId="51" applyNumberFormat="1" applyFont="1" applyBorder="1" applyAlignment="1" applyProtection="1">
      <alignment vertical="center"/>
    </xf>
    <xf numFmtId="0" fontId="28" fillId="24" borderId="33" xfId="50" applyFont="1" applyFill="1" applyBorder="1"/>
    <xf numFmtId="0" fontId="27" fillId="31" borderId="34" xfId="50" applyFont="1" applyFill="1" applyBorder="1" applyAlignment="1" applyProtection="1">
      <alignment vertical="center"/>
    </xf>
    <xf numFmtId="0" fontId="27" fillId="31" borderId="48" xfId="50" applyFont="1" applyFill="1" applyBorder="1" applyAlignment="1" applyProtection="1">
      <alignment vertical="center"/>
    </xf>
    <xf numFmtId="166" fontId="27" fillId="31" borderId="49" xfId="31" applyNumberFormat="1" applyFont="1" applyFill="1" applyBorder="1" applyAlignment="1" applyProtection="1">
      <alignment vertical="center"/>
    </xf>
    <xf numFmtId="0" fontId="28" fillId="24" borderId="21" xfId="50" applyFont="1" applyFill="1" applyBorder="1"/>
    <xf numFmtId="0" fontId="27" fillId="31" borderId="0" xfId="50" applyFont="1" applyFill="1" applyBorder="1" applyAlignment="1" applyProtection="1">
      <alignment vertical="center"/>
    </xf>
    <xf numFmtId="1" fontId="29" fillId="31" borderId="16" xfId="50" applyNumberFormat="1" applyFont="1" applyFill="1" applyBorder="1" applyAlignment="1" applyProtection="1">
      <alignment vertical="center"/>
    </xf>
    <xf numFmtId="0" fontId="28" fillId="0" borderId="21" xfId="50" applyFont="1" applyFill="1" applyBorder="1"/>
    <xf numFmtId="0" fontId="27" fillId="0" borderId="0" xfId="50" applyFont="1" applyFill="1" applyBorder="1" applyAlignment="1" applyProtection="1">
      <alignment vertical="center"/>
    </xf>
    <xf numFmtId="1" fontId="29" fillId="0" borderId="16" xfId="50" applyNumberFormat="1" applyFont="1" applyFill="1" applyBorder="1" applyAlignment="1" applyProtection="1">
      <alignment vertical="center"/>
    </xf>
    <xf numFmtId="171" fontId="27" fillId="0" borderId="43" xfId="31" applyNumberFormat="1" applyFont="1" applyFill="1" applyBorder="1" applyAlignment="1" applyProtection="1">
      <alignment horizontal="center" vertical="center"/>
    </xf>
    <xf numFmtId="0" fontId="27" fillId="35" borderId="21" xfId="50" applyFont="1" applyFill="1" applyBorder="1" applyAlignment="1" applyProtection="1">
      <alignment vertical="center"/>
    </xf>
    <xf numFmtId="3" fontId="27" fillId="35" borderId="16" xfId="35" applyNumberFormat="1" applyFont="1" applyFill="1" applyBorder="1" applyAlignment="1" applyProtection="1">
      <alignment vertical="center"/>
    </xf>
    <xf numFmtId="8" fontId="27" fillId="36" borderId="43" xfId="31" applyNumberFormat="1" applyFont="1" applyFill="1" applyBorder="1" applyAlignment="1" applyProtection="1">
      <alignment vertical="center"/>
    </xf>
    <xf numFmtId="0" fontId="28" fillId="37" borderId="0" xfId="50" applyFont="1" applyFill="1" applyAlignment="1" applyProtection="1">
      <alignment vertical="center"/>
    </xf>
    <xf numFmtId="0" fontId="27" fillId="35" borderId="23" xfId="50" applyFont="1" applyFill="1" applyBorder="1" applyAlignment="1" applyProtection="1">
      <alignment vertical="center"/>
    </xf>
    <xf numFmtId="3" fontId="27" fillId="35" borderId="53" xfId="35" applyNumberFormat="1" applyFont="1" applyFill="1" applyBorder="1" applyAlignment="1" applyProtection="1">
      <alignment vertical="center"/>
    </xf>
    <xf numFmtId="8" fontId="27" fillId="35" borderId="54" xfId="31" applyNumberFormat="1" applyFont="1" applyFill="1" applyBorder="1" applyAlignment="1" applyProtection="1">
      <alignment vertical="center"/>
    </xf>
    <xf numFmtId="0" fontId="30" fillId="0" borderId="0" xfId="50" applyFont="1"/>
    <xf numFmtId="0" fontId="32" fillId="0" borderId="0" xfId="0" applyFont="1" applyAlignment="1" applyProtection="1">
      <alignment vertical="center"/>
    </xf>
    <xf numFmtId="0" fontId="32" fillId="0" borderId="0" xfId="0" applyFont="1" applyAlignment="1" applyProtection="1">
      <alignment horizontal="center" vertical="center" wrapText="1"/>
    </xf>
    <xf numFmtId="44" fontId="32" fillId="0" borderId="0" xfId="0" applyNumberFormat="1" applyFont="1" applyAlignment="1" applyProtection="1">
      <alignment vertical="center"/>
    </xf>
    <xf numFmtId="0" fontId="28" fillId="0" borderId="0" xfId="0" applyFont="1"/>
    <xf numFmtId="0" fontId="28" fillId="0" borderId="21" xfId="0" applyFont="1" applyBorder="1" applyAlignment="1">
      <alignment horizontal="center"/>
    </xf>
    <xf numFmtId="0" fontId="28" fillId="0" borderId="42" xfId="0" applyFont="1" applyBorder="1" applyAlignment="1" applyProtection="1">
      <alignment horizontal="center" vertical="center"/>
    </xf>
    <xf numFmtId="10" fontId="28" fillId="0" borderId="42" xfId="0" applyNumberFormat="1" applyFont="1" applyBorder="1" applyAlignment="1" applyProtection="1">
      <alignment horizontal="center" vertical="center"/>
    </xf>
    <xf numFmtId="169" fontId="28" fillId="0" borderId="0" xfId="0" applyNumberFormat="1" applyFont="1" applyAlignment="1" applyProtection="1">
      <alignment vertical="center"/>
    </xf>
    <xf numFmtId="0" fontId="28" fillId="0" borderId="44" xfId="0" applyFont="1" applyBorder="1" applyAlignment="1">
      <alignment horizontal="center"/>
    </xf>
    <xf numFmtId="10" fontId="28" fillId="0" borderId="42" xfId="52" applyNumberFormat="1" applyFont="1" applyBorder="1" applyAlignment="1" applyProtection="1">
      <alignment horizontal="center" vertical="center"/>
    </xf>
    <xf numFmtId="0" fontId="28" fillId="0" borderId="45" xfId="0" applyFont="1" applyBorder="1" applyAlignment="1">
      <alignment horizontal="center"/>
    </xf>
    <xf numFmtId="10" fontId="28" fillId="0" borderId="46" xfId="52" applyNumberFormat="1" applyFont="1" applyBorder="1" applyAlignment="1" applyProtection="1">
      <alignment horizontal="center" vertical="center"/>
    </xf>
    <xf numFmtId="0" fontId="28" fillId="0" borderId="21" xfId="0" applyFont="1" applyBorder="1"/>
    <xf numFmtId="10" fontId="27" fillId="0" borderId="30" xfId="52" applyNumberFormat="1" applyFont="1" applyBorder="1" applyAlignment="1" applyProtection="1">
      <alignment horizontal="center" vertical="center"/>
    </xf>
    <xf numFmtId="0" fontId="28" fillId="0" borderId="38" xfId="0" applyFont="1" applyBorder="1" applyAlignment="1" applyProtection="1">
      <alignment horizontal="center" vertical="center"/>
    </xf>
    <xf numFmtId="0" fontId="28" fillId="0" borderId="32" xfId="0" applyFont="1" applyBorder="1" applyAlignment="1" applyProtection="1">
      <alignment vertical="center"/>
    </xf>
    <xf numFmtId="0" fontId="28" fillId="0" borderId="30" xfId="0" applyFont="1" applyBorder="1" applyAlignment="1" applyProtection="1">
      <alignment vertical="center"/>
    </xf>
    <xf numFmtId="10" fontId="28" fillId="0" borderId="27" xfId="52" applyNumberFormat="1" applyFont="1" applyBorder="1" applyAlignment="1" applyProtection="1">
      <alignment horizontal="center" vertical="center"/>
    </xf>
    <xf numFmtId="10" fontId="27" fillId="31" borderId="32" xfId="0" applyNumberFormat="1" applyFont="1" applyFill="1" applyBorder="1" applyAlignment="1" applyProtection="1">
      <alignment horizontal="center" vertical="center"/>
    </xf>
    <xf numFmtId="170" fontId="27" fillId="31" borderId="28" xfId="0" applyNumberFormat="1" applyFont="1" applyFill="1" applyBorder="1" applyAlignment="1" applyProtection="1">
      <alignment horizontal="right" vertical="center"/>
    </xf>
    <xf numFmtId="0" fontId="28" fillId="0" borderId="47" xfId="0" applyFont="1" applyBorder="1" applyAlignment="1">
      <alignment horizontal="center"/>
    </xf>
    <xf numFmtId="10" fontId="28" fillId="0" borderId="41" xfId="52" applyNumberFormat="1" applyFont="1" applyBorder="1" applyAlignment="1" applyProtection="1">
      <alignment horizontal="center" vertical="center"/>
    </xf>
    <xf numFmtId="0" fontId="28" fillId="0" borderId="0" xfId="0" applyFont="1" applyBorder="1" applyAlignment="1" applyProtection="1">
      <alignment vertical="center"/>
    </xf>
    <xf numFmtId="44" fontId="28" fillId="0" borderId="16" xfId="0" applyNumberFormat="1" applyFont="1" applyBorder="1" applyAlignment="1" applyProtection="1">
      <alignment horizontal="center" vertical="center"/>
    </xf>
    <xf numFmtId="0" fontId="28" fillId="33" borderId="0" xfId="0" applyFont="1" applyFill="1" applyAlignment="1" applyProtection="1">
      <alignment vertical="center"/>
    </xf>
    <xf numFmtId="1" fontId="28" fillId="0" borderId="16" xfId="0" applyNumberFormat="1" applyFont="1" applyBorder="1" applyAlignment="1" applyProtection="1">
      <alignment horizontal="center" vertical="center"/>
    </xf>
    <xf numFmtId="3" fontId="28" fillId="0" borderId="16" xfId="52" applyNumberFormat="1" applyFont="1" applyBorder="1" applyAlignment="1" applyProtection="1">
      <alignment horizontal="center" vertical="center"/>
    </xf>
    <xf numFmtId="44" fontId="28" fillId="0" borderId="16" xfId="50" applyNumberFormat="1" applyFont="1" applyFill="1" applyBorder="1" applyAlignment="1" applyProtection="1">
      <alignment horizontal="center" vertical="center"/>
    </xf>
    <xf numFmtId="10" fontId="28" fillId="0" borderId="41" xfId="35" applyNumberFormat="1" applyFont="1" applyFill="1" applyBorder="1" applyAlignment="1" applyProtection="1">
      <alignment horizontal="center" vertical="center"/>
    </xf>
    <xf numFmtId="10" fontId="28" fillId="0" borderId="42" xfId="35" applyNumberFormat="1" applyFont="1" applyFill="1" applyBorder="1" applyAlignment="1" applyProtection="1">
      <alignment horizontal="center" vertical="center"/>
    </xf>
    <xf numFmtId="10" fontId="28" fillId="0" borderId="46" xfId="35" applyNumberFormat="1" applyFont="1" applyFill="1" applyBorder="1" applyAlignment="1" applyProtection="1">
      <alignment horizontal="center" vertical="center"/>
    </xf>
    <xf numFmtId="0" fontId="27" fillId="0" borderId="52" xfId="0" applyFont="1" applyBorder="1" applyAlignment="1" applyProtection="1">
      <alignment horizontal="center" vertical="center" wrapText="1"/>
    </xf>
    <xf numFmtId="0" fontId="32" fillId="0" borderId="38" xfId="48" applyFont="1" applyFill="1" applyBorder="1" applyAlignment="1">
      <alignment vertical="center"/>
    </xf>
    <xf numFmtId="44" fontId="28" fillId="0" borderId="34" xfId="50" applyNumberFormat="1" applyFont="1" applyBorder="1" applyAlignment="1" applyProtection="1">
      <alignment vertical="center"/>
    </xf>
    <xf numFmtId="44" fontId="31" fillId="0" borderId="0" xfId="0" applyNumberFormat="1" applyFont="1" applyAlignment="1" applyProtection="1">
      <alignment vertical="center"/>
    </xf>
    <xf numFmtId="0" fontId="31" fillId="0" borderId="0" xfId="0" applyFont="1" applyAlignment="1" applyProtection="1">
      <alignment vertical="center"/>
    </xf>
    <xf numFmtId="0" fontId="32" fillId="0" borderId="45" xfId="48" applyFont="1" applyFill="1" applyBorder="1" applyAlignment="1">
      <alignment vertical="center"/>
    </xf>
    <xf numFmtId="0" fontId="32" fillId="0" borderId="38" xfId="56" applyFont="1" applyFill="1" applyBorder="1" applyAlignment="1">
      <alignment vertical="center"/>
    </xf>
    <xf numFmtId="0" fontId="32" fillId="0" borderId="46" xfId="48" applyFont="1" applyFill="1" applyBorder="1" applyAlignment="1">
      <alignment horizontal="center" vertical="center"/>
    </xf>
    <xf numFmtId="0" fontId="32" fillId="0" borderId="41" xfId="48" applyFont="1" applyFill="1" applyBorder="1" applyAlignment="1">
      <alignment horizontal="center" vertical="center"/>
    </xf>
    <xf numFmtId="0" fontId="23" fillId="0" borderId="0" xfId="0" applyFont="1" applyFill="1" applyBorder="1"/>
    <xf numFmtId="0" fontId="40" fillId="0" borderId="22" xfId="0" applyFont="1" applyFill="1" applyBorder="1" applyAlignment="1">
      <alignment horizontal="justify" vertical="center" wrapText="1"/>
    </xf>
    <xf numFmtId="0" fontId="39" fillId="0" borderId="45" xfId="0" applyFont="1" applyFill="1" applyBorder="1" applyAlignment="1">
      <alignment horizontal="justify" vertical="center" wrapText="1"/>
    </xf>
    <xf numFmtId="0" fontId="40" fillId="0" borderId="50" xfId="0" applyFont="1" applyFill="1" applyBorder="1" applyAlignment="1">
      <alignment horizontal="justify" vertical="center" wrapText="1"/>
    </xf>
    <xf numFmtId="0" fontId="40" fillId="0" borderId="83" xfId="0" applyFont="1" applyFill="1" applyBorder="1" applyAlignment="1">
      <alignment horizontal="justify" vertical="center" wrapText="1"/>
    </xf>
    <xf numFmtId="0" fontId="42" fillId="0" borderId="0" xfId="50" applyFont="1" applyFill="1" applyBorder="1" applyAlignment="1">
      <alignment vertical="center"/>
    </xf>
    <xf numFmtId="0" fontId="23" fillId="0" borderId="0" xfId="0" applyFont="1" applyFill="1" applyBorder="1" applyAlignment="1">
      <alignment horizontal="left" vertical="center" wrapText="1"/>
    </xf>
    <xf numFmtId="0" fontId="43" fillId="0" borderId="83" xfId="50" applyFont="1" applyFill="1" applyBorder="1" applyAlignment="1">
      <alignment horizontal="justify" vertical="center"/>
    </xf>
    <xf numFmtId="0" fontId="40" fillId="40" borderId="83" xfId="0" applyFont="1" applyFill="1" applyBorder="1" applyAlignment="1">
      <alignment horizontal="justify" vertical="center" wrapText="1"/>
    </xf>
    <xf numFmtId="0" fontId="40" fillId="0" borderId="49" xfId="0" applyFont="1" applyFill="1" applyBorder="1" applyAlignment="1">
      <alignment horizontal="justify" vertical="center" wrapText="1"/>
    </xf>
    <xf numFmtId="0" fontId="39" fillId="40" borderId="83" xfId="0" applyFont="1" applyFill="1" applyBorder="1" applyAlignment="1">
      <alignment horizontal="justify" vertical="center" wrapText="1"/>
    </xf>
    <xf numFmtId="0" fontId="44" fillId="0" borderId="0" xfId="0" applyFont="1" applyFill="1" applyBorder="1" applyAlignment="1">
      <alignment horizontal="center" wrapText="1"/>
    </xf>
    <xf numFmtId="173" fontId="32" fillId="0" borderId="80" xfId="46" applyNumberFormat="1" applyFont="1" applyBorder="1" applyAlignment="1" applyProtection="1">
      <alignment vertical="center"/>
    </xf>
    <xf numFmtId="173" fontId="32" fillId="0" borderId="83" xfId="46" applyNumberFormat="1" applyFont="1" applyBorder="1" applyAlignment="1" applyProtection="1">
      <alignment vertical="center"/>
    </xf>
    <xf numFmtId="173" fontId="31" fillId="39" borderId="80" xfId="46" applyNumberFormat="1" applyFont="1" applyFill="1" applyBorder="1" applyAlignment="1" applyProtection="1">
      <alignment vertical="center"/>
    </xf>
    <xf numFmtId="173" fontId="31" fillId="39" borderId="83" xfId="46" applyNumberFormat="1" applyFont="1" applyFill="1" applyBorder="1" applyAlignment="1" applyProtection="1">
      <alignment vertical="center"/>
    </xf>
    <xf numFmtId="3" fontId="31" fillId="39" borderId="80" xfId="46" applyNumberFormat="1" applyFont="1" applyFill="1" applyBorder="1" applyAlignment="1" applyProtection="1">
      <alignment horizontal="center" vertical="center"/>
    </xf>
    <xf numFmtId="3" fontId="32" fillId="0" borderId="80" xfId="46" applyNumberFormat="1" applyFont="1" applyFill="1" applyBorder="1" applyAlignment="1" applyProtection="1">
      <alignment horizontal="center" vertical="center"/>
    </xf>
    <xf numFmtId="0" fontId="28" fillId="44" borderId="0" xfId="48" applyFont="1" applyFill="1" applyBorder="1" applyAlignment="1">
      <alignment vertical="center"/>
    </xf>
    <xf numFmtId="0" fontId="32" fillId="0" borderId="0" xfId="0" applyFont="1" applyFill="1" applyBorder="1" applyAlignment="1" applyProtection="1">
      <alignment horizontal="center" vertical="center"/>
    </xf>
    <xf numFmtId="0" fontId="28" fillId="0" borderId="0" xfId="48" applyFont="1" applyFill="1" applyBorder="1" applyAlignment="1">
      <alignment vertical="center"/>
    </xf>
    <xf numFmtId="0" fontId="28" fillId="44" borderId="0" xfId="33" applyFont="1" applyFill="1" applyBorder="1" applyAlignment="1">
      <alignment vertical="center"/>
    </xf>
    <xf numFmtId="0" fontId="36" fillId="44" borderId="0" xfId="48" applyFont="1" applyFill="1" applyBorder="1" applyAlignment="1">
      <alignment vertical="center"/>
    </xf>
    <xf numFmtId="0" fontId="34" fillId="43" borderId="65" xfId="48" applyFont="1" applyFill="1" applyBorder="1" applyAlignment="1">
      <alignment horizontal="center" vertical="center" wrapText="1"/>
    </xf>
    <xf numFmtId="0" fontId="34" fillId="43" borderId="63" xfId="48" applyFont="1" applyFill="1" applyBorder="1" applyAlignment="1">
      <alignment horizontal="center" vertical="center" wrapText="1"/>
    </xf>
    <xf numFmtId="0" fontId="32" fillId="0" borderId="80" xfId="48" applyFont="1" applyFill="1" applyBorder="1" applyAlignment="1">
      <alignment horizontal="center" vertical="center"/>
    </xf>
    <xf numFmtId="44" fontId="32" fillId="0" borderId="83" xfId="49" applyNumberFormat="1" applyFont="1" applyFill="1" applyBorder="1" applyAlignment="1">
      <alignment horizontal="center" vertical="center"/>
    </xf>
    <xf numFmtId="0" fontId="28" fillId="44" borderId="0" xfId="48" applyFont="1" applyFill="1" applyBorder="1" applyAlignment="1">
      <alignment horizontal="center" vertical="center"/>
    </xf>
    <xf numFmtId="0" fontId="36" fillId="44" borderId="0" xfId="48" applyFont="1" applyFill="1" applyBorder="1" applyAlignment="1">
      <alignment horizontal="center" vertical="center"/>
    </xf>
    <xf numFmtId="44" fontId="31" fillId="42" borderId="78" xfId="49" applyNumberFormat="1" applyFont="1" applyFill="1" applyBorder="1" applyAlignment="1">
      <alignment horizontal="center" vertical="center"/>
    </xf>
    <xf numFmtId="0" fontId="31" fillId="42" borderId="64" xfId="48" applyFont="1" applyFill="1" applyBorder="1" applyAlignment="1">
      <alignment horizontal="center" vertical="center"/>
    </xf>
    <xf numFmtId="0" fontId="28" fillId="0" borderId="0" xfId="33" applyFont="1" applyFill="1" applyBorder="1" applyAlignment="1">
      <alignment horizontal="center" vertical="center"/>
    </xf>
    <xf numFmtId="8" fontId="31" fillId="42" borderId="74" xfId="48" applyNumberFormat="1" applyFont="1" applyFill="1" applyBorder="1" applyAlignment="1">
      <alignment horizontal="center" vertical="center"/>
    </xf>
    <xf numFmtId="44" fontId="31" fillId="42" borderId="75" xfId="49" applyNumberFormat="1" applyFont="1" applyFill="1" applyBorder="1" applyAlignment="1">
      <alignment horizontal="center" vertical="center"/>
    </xf>
    <xf numFmtId="0" fontId="32" fillId="0" borderId="38" xfId="56" applyFont="1" applyFill="1" applyBorder="1" applyAlignment="1">
      <alignment vertical="center" wrapText="1"/>
    </xf>
    <xf numFmtId="0" fontId="32" fillId="0" borderId="82" xfId="56" applyFont="1" applyFill="1" applyBorder="1" applyAlignment="1">
      <alignment vertical="center" wrapText="1"/>
    </xf>
    <xf numFmtId="0" fontId="32" fillId="0" borderId="80" xfId="56" applyFont="1" applyFill="1" applyBorder="1" applyAlignment="1">
      <alignment horizontal="center" vertical="center"/>
    </xf>
    <xf numFmtId="0" fontId="32" fillId="0" borderId="13" xfId="56" applyFont="1" applyFill="1" applyBorder="1" applyAlignment="1">
      <alignment vertical="center"/>
    </xf>
    <xf numFmtId="0" fontId="32" fillId="0" borderId="11" xfId="56" applyFont="1" applyFill="1" applyBorder="1" applyAlignment="1">
      <alignment horizontal="center" vertical="center"/>
    </xf>
    <xf numFmtId="44" fontId="32" fillId="0" borderId="60" xfId="57" applyNumberFormat="1" applyFont="1" applyFill="1" applyBorder="1" applyAlignment="1">
      <alignment horizontal="center" vertical="center"/>
    </xf>
    <xf numFmtId="44" fontId="32" fillId="0" borderId="80" xfId="57" applyNumberFormat="1" applyFont="1" applyFill="1" applyBorder="1" applyAlignment="1">
      <alignment horizontal="center" vertical="center"/>
    </xf>
    <xf numFmtId="0" fontId="32" fillId="0" borderId="0" xfId="0" applyFont="1" applyAlignment="1" applyProtection="1">
      <alignment horizontal="center" vertical="center"/>
    </xf>
    <xf numFmtId="0" fontId="31" fillId="0" borderId="0" xfId="0" applyFont="1" applyAlignment="1" applyProtection="1">
      <alignment horizontal="center" vertical="center"/>
    </xf>
    <xf numFmtId="0" fontId="37" fillId="0" borderId="47" xfId="50" applyFont="1" applyBorder="1" applyAlignment="1">
      <alignment horizontal="center"/>
    </xf>
    <xf numFmtId="0" fontId="37" fillId="0" borderId="47" xfId="0" applyFont="1" applyBorder="1" applyAlignment="1">
      <alignment horizontal="center"/>
    </xf>
    <xf numFmtId="44" fontId="47" fillId="0" borderId="46" xfId="49" applyNumberFormat="1" applyFont="1" applyFill="1" applyBorder="1" applyAlignment="1">
      <alignment horizontal="right" vertical="center"/>
    </xf>
    <xf numFmtId="0" fontId="47" fillId="0" borderId="46" xfId="48" applyFont="1" applyFill="1" applyBorder="1" applyAlignment="1">
      <alignment horizontal="center" vertical="center"/>
    </xf>
    <xf numFmtId="0" fontId="47" fillId="0" borderId="80" xfId="48" applyFont="1" applyFill="1" applyBorder="1" applyAlignment="1">
      <alignment horizontal="center" vertical="center"/>
    </xf>
    <xf numFmtId="0" fontId="48" fillId="0" borderId="80" xfId="56" applyFont="1" applyFill="1" applyBorder="1" applyAlignment="1">
      <alignment horizontal="center" vertical="center"/>
    </xf>
    <xf numFmtId="0" fontId="47" fillId="0" borderId="41" xfId="48" applyFont="1" applyFill="1" applyBorder="1" applyAlignment="1">
      <alignment horizontal="center" vertical="center"/>
    </xf>
    <xf numFmtId="0" fontId="32" fillId="45" borderId="45" xfId="48" applyFont="1" applyFill="1" applyBorder="1" applyAlignment="1">
      <alignment vertical="center"/>
    </xf>
    <xf numFmtId="0" fontId="32" fillId="45" borderId="38" xfId="48" applyFont="1" applyFill="1" applyBorder="1" applyAlignment="1">
      <alignment vertical="center"/>
    </xf>
    <xf numFmtId="0" fontId="32" fillId="45" borderId="38" xfId="56" applyFont="1" applyFill="1" applyBorder="1" applyAlignment="1">
      <alignment vertical="center"/>
    </xf>
    <xf numFmtId="0" fontId="32" fillId="45" borderId="47" xfId="48" applyFont="1" applyFill="1" applyBorder="1" applyAlignment="1">
      <alignment vertical="center"/>
    </xf>
    <xf numFmtId="0" fontId="27" fillId="30" borderId="27" xfId="50" applyFont="1" applyFill="1" applyBorder="1" applyAlignment="1" applyProtection="1">
      <alignment horizontal="center" vertical="center"/>
    </xf>
    <xf numFmtId="0" fontId="28" fillId="0" borderId="0" xfId="50" applyFont="1" applyBorder="1" applyAlignment="1" applyProtection="1">
      <alignment vertical="center"/>
    </xf>
    <xf numFmtId="0" fontId="28" fillId="0" borderId="39" xfId="50" applyFont="1" applyBorder="1" applyAlignment="1" applyProtection="1">
      <alignment vertical="center"/>
    </xf>
    <xf numFmtId="167" fontId="27" fillId="0" borderId="80" xfId="46" applyFont="1" applyBorder="1" applyAlignment="1" applyProtection="1">
      <alignment horizontal="center" vertical="center" wrapText="1"/>
    </xf>
    <xf numFmtId="0" fontId="27" fillId="0" borderId="80" xfId="0" applyFont="1" applyBorder="1" applyAlignment="1" applyProtection="1">
      <alignment horizontal="center" vertical="center" wrapText="1"/>
    </xf>
    <xf numFmtId="167" fontId="27" fillId="0" borderId="83" xfId="46" applyFont="1" applyBorder="1" applyAlignment="1" applyProtection="1">
      <alignment horizontal="center" vertical="center" wrapText="1"/>
    </xf>
    <xf numFmtId="0" fontId="31" fillId="0" borderId="0" xfId="0" applyFont="1" applyFill="1" applyAlignment="1" applyProtection="1">
      <alignment horizontal="center" vertical="center"/>
    </xf>
    <xf numFmtId="44" fontId="31" fillId="0" borderId="0" xfId="0" applyNumberFormat="1" applyFont="1" applyFill="1" applyAlignment="1" applyProtection="1">
      <alignment vertical="center"/>
    </xf>
    <xf numFmtId="44" fontId="32" fillId="0" borderId="0" xfId="0" applyNumberFormat="1" applyFont="1" applyFill="1" applyAlignment="1" applyProtection="1">
      <alignment vertical="center"/>
    </xf>
    <xf numFmtId="0" fontId="31" fillId="0" borderId="0" xfId="0" applyFont="1" applyFill="1" applyAlignment="1" applyProtection="1">
      <alignment vertical="center"/>
    </xf>
    <xf numFmtId="3" fontId="32" fillId="0" borderId="38" xfId="46" applyNumberFormat="1" applyFont="1" applyFill="1" applyBorder="1" applyAlignment="1" applyProtection="1">
      <alignment horizontal="left" vertical="center"/>
    </xf>
    <xf numFmtId="3" fontId="32" fillId="0" borderId="80" xfId="46" applyNumberFormat="1" applyFont="1" applyFill="1" applyBorder="1" applyAlignment="1" applyProtection="1">
      <alignment horizontal="left" vertical="center"/>
    </xf>
    <xf numFmtId="0" fontId="32" fillId="0" borderId="0" xfId="0" applyFont="1" applyFill="1" applyAlignment="1" applyProtection="1">
      <alignment horizontal="center" vertical="center"/>
    </xf>
    <xf numFmtId="3" fontId="31" fillId="46" borderId="80" xfId="46" applyNumberFormat="1" applyFont="1" applyFill="1" applyBorder="1" applyAlignment="1" applyProtection="1">
      <alignment horizontal="center" vertical="center"/>
    </xf>
    <xf numFmtId="173" fontId="31" fillId="46" borderId="80" xfId="46" applyNumberFormat="1" applyFont="1" applyFill="1" applyBorder="1" applyAlignment="1" applyProtection="1">
      <alignment vertical="center"/>
    </xf>
    <xf numFmtId="173" fontId="31" fillId="46" borderId="83" xfId="46" applyNumberFormat="1" applyFont="1" applyFill="1" applyBorder="1" applyAlignment="1" applyProtection="1">
      <alignment vertical="center"/>
    </xf>
    <xf numFmtId="0" fontId="28" fillId="0" borderId="0" xfId="50" applyFont="1" applyBorder="1" applyAlignment="1" applyProtection="1">
      <alignment vertical="center"/>
    </xf>
    <xf numFmtId="0" fontId="39" fillId="47" borderId="45" xfId="0" applyFont="1" applyFill="1" applyBorder="1" applyAlignment="1">
      <alignment horizontal="justify" vertical="center" wrapText="1"/>
    </xf>
    <xf numFmtId="0" fontId="40" fillId="47" borderId="50" xfId="0" applyFont="1" applyFill="1" applyBorder="1" applyAlignment="1">
      <alignment horizontal="left" vertical="center" wrapText="1"/>
    </xf>
    <xf numFmtId="0" fontId="39" fillId="40" borderId="38" xfId="0" applyFont="1" applyFill="1" applyBorder="1" applyAlignment="1">
      <alignment horizontal="center" vertical="center" wrapText="1"/>
    </xf>
    <xf numFmtId="0" fontId="39" fillId="0" borderId="45" xfId="0" applyFont="1" applyFill="1" applyBorder="1" applyAlignment="1">
      <alignment horizontal="center" vertical="center" wrapText="1"/>
    </xf>
    <xf numFmtId="0" fontId="39" fillId="0" borderId="38" xfId="0" applyFont="1" applyFill="1" applyBorder="1" applyAlignment="1">
      <alignment horizontal="center" vertical="center" wrapText="1"/>
    </xf>
    <xf numFmtId="0" fontId="39" fillId="0" borderId="47" xfId="0" applyFont="1" applyFill="1" applyBorder="1" applyAlignment="1">
      <alignment horizontal="center" vertical="center" wrapText="1"/>
    </xf>
    <xf numFmtId="0" fontId="40" fillId="0" borderId="83" xfId="0" applyFont="1" applyFill="1" applyBorder="1" applyAlignment="1">
      <alignment horizontal="left" vertical="center" wrapText="1"/>
    </xf>
    <xf numFmtId="0" fontId="40" fillId="0" borderId="49" xfId="0" applyFont="1" applyFill="1" applyBorder="1" applyAlignment="1">
      <alignment horizontal="left" vertical="center" wrapText="1"/>
    </xf>
    <xf numFmtId="0" fontId="40" fillId="0" borderId="50" xfId="0" applyFont="1" applyFill="1" applyBorder="1" applyAlignment="1">
      <alignment horizontal="left" vertical="center" wrapText="1"/>
    </xf>
    <xf numFmtId="10" fontId="28" fillId="48" borderId="46" xfId="52" applyNumberFormat="1" applyFont="1" applyFill="1" applyBorder="1" applyAlignment="1" applyProtection="1">
      <alignment horizontal="center" vertical="center"/>
    </xf>
    <xf numFmtId="10" fontId="28" fillId="48" borderId="41" xfId="35" applyNumberFormat="1" applyFont="1" applyFill="1" applyBorder="1" applyAlignment="1" applyProtection="1">
      <alignment horizontal="center" vertical="center"/>
    </xf>
    <xf numFmtId="10" fontId="28" fillId="48" borderId="42" xfId="35" applyNumberFormat="1" applyFont="1" applyFill="1" applyBorder="1" applyAlignment="1" applyProtection="1">
      <alignment horizontal="center" vertical="center"/>
    </xf>
    <xf numFmtId="10" fontId="28" fillId="48" borderId="42" xfId="52" applyNumberFormat="1" applyFont="1" applyFill="1" applyBorder="1" applyAlignment="1" applyProtection="1">
      <alignment horizontal="center" vertical="center"/>
    </xf>
    <xf numFmtId="10" fontId="37" fillId="0" borderId="41" xfId="35" applyNumberFormat="1" applyFont="1" applyBorder="1" applyAlignment="1" applyProtection="1">
      <alignment horizontal="center" vertical="center"/>
    </xf>
    <xf numFmtId="170" fontId="37" fillId="0" borderId="49" xfId="51" applyNumberFormat="1" applyFont="1" applyBorder="1" applyAlignment="1" applyProtection="1">
      <alignment vertical="center"/>
    </xf>
    <xf numFmtId="10" fontId="37" fillId="0" borderId="39" xfId="35" applyNumberFormat="1" applyFont="1" applyBorder="1" applyAlignment="1" applyProtection="1">
      <alignment horizontal="center" vertical="center"/>
    </xf>
    <xf numFmtId="8" fontId="27" fillId="49" borderId="43" xfId="31" applyNumberFormat="1" applyFont="1" applyFill="1" applyBorder="1" applyAlignment="1" applyProtection="1">
      <alignment vertical="center"/>
    </xf>
    <xf numFmtId="0" fontId="39" fillId="0" borderId="33" xfId="0" applyFont="1" applyFill="1" applyBorder="1" applyAlignment="1">
      <alignment horizontal="center" vertical="center" wrapText="1"/>
    </xf>
    <xf numFmtId="0" fontId="39" fillId="0" borderId="35" xfId="0" applyFont="1" applyFill="1" applyBorder="1" applyAlignment="1">
      <alignment horizontal="center" vertical="center" wrapText="1"/>
    </xf>
    <xf numFmtId="0" fontId="39" fillId="0" borderId="21" xfId="0" applyFont="1" applyFill="1" applyBorder="1" applyAlignment="1">
      <alignment horizontal="center" vertical="center" wrapText="1"/>
    </xf>
    <xf numFmtId="0" fontId="39" fillId="0" borderId="22" xfId="0" applyFont="1" applyFill="1" applyBorder="1" applyAlignment="1">
      <alignment horizontal="center" vertical="center" wrapText="1"/>
    </xf>
    <xf numFmtId="0" fontId="39" fillId="0" borderId="21" xfId="0" applyFont="1" applyFill="1" applyBorder="1" applyAlignment="1">
      <alignment horizontal="left" vertical="center" wrapText="1"/>
    </xf>
    <xf numFmtId="0" fontId="39" fillId="0" borderId="22" xfId="0" applyFont="1" applyFill="1" applyBorder="1" applyAlignment="1">
      <alignment horizontal="left" vertical="center" wrapText="1"/>
    </xf>
    <xf numFmtId="0" fontId="39" fillId="0" borderId="70" xfId="0" applyFont="1" applyFill="1" applyBorder="1" applyAlignment="1">
      <alignment horizontal="left" vertical="center" wrapText="1"/>
    </xf>
    <xf numFmtId="0" fontId="39" fillId="0" borderId="25" xfId="0" applyFont="1" applyFill="1" applyBorder="1" applyAlignment="1">
      <alignment horizontal="left" vertical="center" wrapText="1"/>
    </xf>
    <xf numFmtId="0" fontId="38" fillId="42" borderId="13" xfId="0" applyFont="1" applyFill="1" applyBorder="1" applyAlignment="1">
      <alignment horizontal="center" vertical="center" wrapText="1"/>
    </xf>
    <xf numFmtId="0" fontId="38" fillId="42" borderId="66" xfId="0" applyFont="1" applyFill="1" applyBorder="1" applyAlignment="1">
      <alignment horizontal="center" vertical="center" wrapText="1"/>
    </xf>
    <xf numFmtId="0" fontId="38" fillId="42" borderId="82" xfId="0" applyFont="1" applyFill="1" applyBorder="1" applyAlignment="1">
      <alignment horizontal="center" vertical="center" wrapText="1"/>
    </xf>
    <xf numFmtId="0" fontId="38" fillId="42" borderId="93" xfId="0" applyFont="1" applyFill="1" applyBorder="1" applyAlignment="1">
      <alignment horizontal="center" vertical="center" wrapText="1"/>
    </xf>
    <xf numFmtId="0" fontId="39" fillId="0" borderId="45" xfId="0" applyFont="1" applyFill="1" applyBorder="1" applyAlignment="1">
      <alignment horizontal="center" vertical="center" wrapText="1"/>
    </xf>
    <xf numFmtId="0" fontId="39" fillId="0" borderId="38" xfId="0" applyFont="1" applyFill="1" applyBorder="1" applyAlignment="1">
      <alignment horizontal="center" vertical="center" wrapText="1"/>
    </xf>
    <xf numFmtId="0" fontId="39" fillId="0" borderId="47" xfId="0" applyFont="1" applyFill="1" applyBorder="1" applyAlignment="1">
      <alignment horizontal="center" vertical="center" wrapText="1"/>
    </xf>
    <xf numFmtId="0" fontId="40" fillId="0" borderId="83" xfId="0" applyFont="1" applyFill="1" applyBorder="1" applyAlignment="1">
      <alignment horizontal="left" vertical="center" wrapText="1"/>
    </xf>
    <xf numFmtId="0" fontId="39" fillId="0" borderId="38" xfId="0" applyFont="1" applyFill="1" applyBorder="1" applyAlignment="1">
      <alignment horizontal="justify" vertical="center" wrapText="1"/>
    </xf>
    <xf numFmtId="0" fontId="40" fillId="0" borderId="49" xfId="0" applyFont="1" applyFill="1" applyBorder="1" applyAlignment="1">
      <alignment horizontal="left" vertical="center" wrapText="1"/>
    </xf>
    <xf numFmtId="0" fontId="40" fillId="0" borderId="50" xfId="0" applyFont="1" applyFill="1" applyBorder="1" applyAlignment="1">
      <alignment horizontal="left" vertical="center" wrapText="1"/>
    </xf>
    <xf numFmtId="0" fontId="31" fillId="43" borderId="56" xfId="33" applyFont="1" applyFill="1" applyBorder="1" applyAlignment="1">
      <alignment horizontal="center" vertical="center"/>
    </xf>
    <xf numFmtId="0" fontId="31" fillId="43" borderId="58" xfId="33" applyFont="1" applyFill="1" applyBorder="1" applyAlignment="1">
      <alignment horizontal="center" vertical="center"/>
    </xf>
    <xf numFmtId="0" fontId="31" fillId="43" borderId="57" xfId="33" applyFont="1" applyFill="1" applyBorder="1" applyAlignment="1">
      <alignment horizontal="center" vertical="center"/>
    </xf>
    <xf numFmtId="0" fontId="27" fillId="0" borderId="86" xfId="33" applyFont="1" applyFill="1" applyBorder="1" applyAlignment="1">
      <alignment horizontal="left" vertical="center"/>
    </xf>
    <xf numFmtId="0" fontId="27" fillId="0" borderId="86" xfId="33" applyFont="1" applyFill="1" applyBorder="1" applyAlignment="1">
      <alignment horizontal="center" vertical="center"/>
    </xf>
    <xf numFmtId="0" fontId="45" fillId="44" borderId="21" xfId="33" applyFont="1" applyFill="1" applyBorder="1" applyAlignment="1">
      <alignment horizontal="center" vertical="center" wrapText="1"/>
    </xf>
    <xf numFmtId="0" fontId="45" fillId="44" borderId="0" xfId="33" applyFont="1" applyFill="1" applyBorder="1" applyAlignment="1">
      <alignment horizontal="center" vertical="center" wrapText="1"/>
    </xf>
    <xf numFmtId="0" fontId="45" fillId="44" borderId="22" xfId="33" applyFont="1" applyFill="1" applyBorder="1" applyAlignment="1">
      <alignment horizontal="center" vertical="center" wrapText="1"/>
    </xf>
    <xf numFmtId="0" fontId="32" fillId="0" borderId="80" xfId="56" applyFont="1" applyFill="1" applyBorder="1" applyAlignment="1">
      <alignment horizontal="center" vertical="center"/>
    </xf>
    <xf numFmtId="0" fontId="32" fillId="0" borderId="83" xfId="56" applyFont="1" applyFill="1" applyBorder="1" applyAlignment="1">
      <alignment horizontal="center" vertical="center"/>
    </xf>
    <xf numFmtId="0" fontId="34" fillId="43" borderId="55" xfId="48" applyFont="1" applyFill="1" applyBorder="1" applyAlignment="1">
      <alignment horizontal="center" vertical="center" wrapText="1"/>
    </xf>
    <xf numFmtId="0" fontId="34" fillId="43" borderId="20" xfId="48" applyFont="1" applyFill="1" applyBorder="1" applyAlignment="1">
      <alignment horizontal="center" vertical="center" wrapText="1"/>
    </xf>
    <xf numFmtId="0" fontId="34" fillId="43" borderId="61" xfId="48" applyFont="1" applyFill="1" applyBorder="1" applyAlignment="1">
      <alignment horizontal="center" vertical="center" wrapText="1"/>
    </xf>
    <xf numFmtId="0" fontId="34" fillId="43" borderId="69" xfId="48" applyFont="1" applyFill="1" applyBorder="1" applyAlignment="1">
      <alignment horizontal="center" vertical="center" wrapText="1"/>
    </xf>
    <xf numFmtId="0" fontId="34" fillId="43" borderId="60" xfId="48" applyFont="1" applyFill="1" applyBorder="1" applyAlignment="1">
      <alignment horizontal="center" vertical="center" wrapText="1"/>
    </xf>
    <xf numFmtId="0" fontId="34" fillId="43" borderId="68" xfId="48" applyFont="1" applyFill="1" applyBorder="1" applyAlignment="1">
      <alignment horizontal="center" vertical="center" wrapText="1"/>
    </xf>
    <xf numFmtId="0" fontId="34" fillId="43" borderId="11" xfId="48" applyFont="1" applyFill="1" applyBorder="1" applyAlignment="1">
      <alignment horizontal="center" vertical="center" wrapText="1"/>
    </xf>
    <xf numFmtId="0" fontId="36" fillId="43" borderId="65" xfId="48" applyFont="1" applyFill="1" applyBorder="1" applyAlignment="1">
      <alignment horizontal="center" vertical="center" wrapText="1"/>
    </xf>
    <xf numFmtId="0" fontId="31" fillId="42" borderId="76" xfId="48" applyFont="1" applyFill="1" applyBorder="1" applyAlignment="1">
      <alignment horizontal="center" vertical="center"/>
    </xf>
    <xf numFmtId="0" fontId="31" fillId="42" borderId="87" xfId="48" applyFont="1" applyFill="1" applyBorder="1" applyAlignment="1">
      <alignment horizontal="center" vertical="center"/>
    </xf>
    <xf numFmtId="0" fontId="31" fillId="42" borderId="77" xfId="48" applyFont="1" applyFill="1" applyBorder="1" applyAlignment="1">
      <alignment horizontal="center" vertical="center"/>
    </xf>
    <xf numFmtId="0" fontId="34" fillId="43" borderId="44" xfId="48" applyFont="1" applyFill="1" applyBorder="1" applyAlignment="1">
      <alignment horizontal="center" vertical="center" wrapText="1"/>
    </xf>
    <xf numFmtId="0" fontId="34" fillId="43" borderId="42" xfId="48" applyFont="1" applyFill="1" applyBorder="1" applyAlignment="1">
      <alignment horizontal="center" vertical="center" wrapText="1"/>
    </xf>
    <xf numFmtId="0" fontId="34" fillId="43" borderId="46" xfId="48" applyFont="1" applyFill="1" applyBorder="1" applyAlignment="1">
      <alignment horizontal="center" vertical="center" wrapText="1"/>
    </xf>
    <xf numFmtId="0" fontId="34" fillId="43" borderId="40" xfId="48" applyFont="1" applyFill="1" applyBorder="1" applyAlignment="1">
      <alignment horizontal="center" vertical="center" wrapText="1"/>
    </xf>
    <xf numFmtId="0" fontId="34" fillId="43" borderId="37" xfId="48" applyFont="1" applyFill="1" applyBorder="1" applyAlignment="1">
      <alignment horizontal="center" vertical="center" wrapText="1"/>
    </xf>
    <xf numFmtId="0" fontId="31" fillId="42" borderId="71" xfId="48" applyFont="1" applyFill="1" applyBorder="1" applyAlignment="1">
      <alignment horizontal="right" vertical="center"/>
    </xf>
    <xf numFmtId="0" fontId="31" fillId="42" borderId="72" xfId="48" applyFont="1" applyFill="1" applyBorder="1" applyAlignment="1">
      <alignment horizontal="right" vertical="center"/>
    </xf>
    <xf numFmtId="0" fontId="31" fillId="42" borderId="73" xfId="48" applyFont="1" applyFill="1" applyBorder="1" applyAlignment="1">
      <alignment horizontal="right" vertical="center"/>
    </xf>
    <xf numFmtId="0" fontId="32" fillId="0" borderId="64" xfId="56" applyFont="1" applyFill="1" applyBorder="1" applyAlignment="1">
      <alignment horizontal="center" vertical="center"/>
    </xf>
    <xf numFmtId="0" fontId="32" fillId="0" borderId="78" xfId="56" applyFont="1" applyFill="1" applyBorder="1" applyAlignment="1">
      <alignment horizontal="center" vertical="center"/>
    </xf>
    <xf numFmtId="0" fontId="34" fillId="43" borderId="90" xfId="48" applyFont="1" applyFill="1" applyBorder="1" applyAlignment="1">
      <alignment horizontal="center" vertical="center" wrapText="1"/>
    </xf>
    <xf numFmtId="0" fontId="34" fillId="43" borderId="45" xfId="48" applyFont="1" applyFill="1" applyBorder="1" applyAlignment="1">
      <alignment horizontal="center" vertical="center" wrapText="1"/>
    </xf>
    <xf numFmtId="0" fontId="34" fillId="43" borderId="88" xfId="48" applyFont="1" applyFill="1" applyBorder="1" applyAlignment="1">
      <alignment horizontal="center" vertical="center" wrapText="1"/>
    </xf>
    <xf numFmtId="0" fontId="34" fillId="43" borderId="89" xfId="48" applyFont="1" applyFill="1" applyBorder="1" applyAlignment="1">
      <alignment horizontal="center" vertical="center" wrapText="1"/>
    </xf>
    <xf numFmtId="0" fontId="34" fillId="43" borderId="19" xfId="48" applyFont="1" applyFill="1" applyBorder="1" applyAlignment="1">
      <alignment horizontal="center" vertical="center" wrapText="1"/>
    </xf>
    <xf numFmtId="0" fontId="34" fillId="43" borderId="91" xfId="48" applyFont="1" applyFill="1" applyBorder="1" applyAlignment="1">
      <alignment horizontal="center" vertical="center" wrapText="1"/>
    </xf>
    <xf numFmtId="0" fontId="34" fillId="43" borderId="92" xfId="48" applyFont="1" applyFill="1" applyBorder="1" applyAlignment="1">
      <alignment horizontal="center" vertical="center" wrapText="1"/>
    </xf>
    <xf numFmtId="0" fontId="34" fillId="43" borderId="84" xfId="48" applyFont="1" applyFill="1" applyBorder="1" applyAlignment="1">
      <alignment horizontal="center" vertical="center" wrapText="1"/>
    </xf>
    <xf numFmtId="0" fontId="34" fillId="43" borderId="31" xfId="48" applyFont="1" applyFill="1" applyBorder="1" applyAlignment="1">
      <alignment horizontal="center" vertical="center" wrapText="1"/>
    </xf>
    <xf numFmtId="0" fontId="32" fillId="44" borderId="15" xfId="48" applyFont="1" applyFill="1" applyBorder="1" applyAlignment="1">
      <alignment horizontal="center" vertical="center"/>
    </xf>
    <xf numFmtId="0" fontId="32" fillId="44" borderId="0" xfId="48" applyFont="1" applyFill="1" applyBorder="1" applyAlignment="1">
      <alignment horizontal="center" vertical="center"/>
    </xf>
    <xf numFmtId="0" fontId="32" fillId="44" borderId="79" xfId="48" applyFont="1" applyFill="1" applyBorder="1" applyAlignment="1">
      <alignment horizontal="center" vertical="center"/>
    </xf>
    <xf numFmtId="0" fontId="32" fillId="44" borderId="24" xfId="48" applyFont="1" applyFill="1" applyBorder="1" applyAlignment="1">
      <alignment horizontal="center" vertical="center"/>
    </xf>
    <xf numFmtId="0" fontId="32" fillId="0" borderId="46" xfId="48" applyFont="1" applyFill="1" applyBorder="1" applyAlignment="1">
      <alignment horizontal="center" vertical="center"/>
    </xf>
    <xf numFmtId="0" fontId="32" fillId="0" borderId="50" xfId="48" applyFont="1" applyFill="1" applyBorder="1" applyAlignment="1">
      <alignment horizontal="center" vertical="center"/>
    </xf>
    <xf numFmtId="0" fontId="32" fillId="0" borderId="84" xfId="48" applyFont="1" applyFill="1" applyBorder="1" applyAlignment="1">
      <alignment horizontal="center" vertical="center"/>
    </xf>
    <xf numFmtId="0" fontId="32" fillId="0" borderId="31" xfId="48" applyFont="1" applyFill="1" applyBorder="1" applyAlignment="1">
      <alignment horizontal="center" vertical="center"/>
    </xf>
    <xf numFmtId="0" fontId="27" fillId="32" borderId="51" xfId="50" applyFont="1" applyFill="1" applyBorder="1" applyAlignment="1" applyProtection="1">
      <alignment horizontal="left" vertical="center"/>
    </xf>
    <xf numFmtId="0" fontId="27" fillId="32" borderId="19" xfId="50" applyFont="1" applyFill="1" applyBorder="1" applyAlignment="1" applyProtection="1">
      <alignment horizontal="left" vertical="center"/>
    </xf>
    <xf numFmtId="0" fontId="27" fillId="32" borderId="52" xfId="50" applyFont="1" applyFill="1" applyBorder="1" applyAlignment="1" applyProtection="1">
      <alignment horizontal="left" vertical="center"/>
    </xf>
    <xf numFmtId="0" fontId="27" fillId="31" borderId="29" xfId="50" applyFont="1" applyFill="1" applyBorder="1" applyAlignment="1" applyProtection="1">
      <alignment horizontal="right" vertical="center"/>
    </xf>
    <xf numFmtId="0" fontId="27" fillId="31" borderId="30" xfId="50" applyFont="1" applyFill="1" applyBorder="1" applyAlignment="1" applyProtection="1">
      <alignment horizontal="right" vertical="center"/>
    </xf>
    <xf numFmtId="0" fontId="27" fillId="31" borderId="26" xfId="50" applyFont="1" applyFill="1" applyBorder="1" applyAlignment="1" applyProtection="1">
      <alignment horizontal="right" vertical="center"/>
    </xf>
    <xf numFmtId="0" fontId="27" fillId="34" borderId="29" xfId="50" applyFont="1" applyFill="1" applyBorder="1" applyAlignment="1" applyProtection="1">
      <alignment horizontal="center" vertical="center"/>
    </xf>
    <xf numFmtId="0" fontId="27" fillId="34" borderId="30" xfId="50" applyFont="1" applyFill="1" applyBorder="1" applyAlignment="1" applyProtection="1">
      <alignment horizontal="center" vertical="center"/>
    </xf>
    <xf numFmtId="0" fontId="27" fillId="34" borderId="31" xfId="50" applyFont="1" applyFill="1" applyBorder="1" applyAlignment="1" applyProtection="1">
      <alignment horizontal="center" vertical="center"/>
    </xf>
    <xf numFmtId="0" fontId="27" fillId="35" borderId="0" xfId="50" applyFont="1" applyFill="1" applyBorder="1" applyAlignment="1" applyProtection="1">
      <alignment horizontal="left" vertical="center"/>
    </xf>
    <xf numFmtId="0" fontId="27" fillId="35" borderId="24" xfId="50" applyFont="1" applyFill="1" applyBorder="1" applyAlignment="1" applyProtection="1">
      <alignment horizontal="left" vertical="center"/>
    </xf>
    <xf numFmtId="0" fontId="27" fillId="32" borderId="33" xfId="50" applyFont="1" applyFill="1" applyBorder="1" applyAlignment="1" applyProtection="1">
      <alignment horizontal="left" vertical="center"/>
    </xf>
    <xf numFmtId="0" fontId="27" fillId="32" borderId="34" xfId="50" applyFont="1" applyFill="1" applyBorder="1" applyAlignment="1" applyProtection="1">
      <alignment horizontal="left" vertical="center"/>
    </xf>
    <xf numFmtId="0" fontId="27" fillId="32" borderId="48" xfId="50" applyFont="1" applyFill="1" applyBorder="1" applyAlignment="1" applyProtection="1">
      <alignment horizontal="left" vertical="center"/>
    </xf>
    <xf numFmtId="0" fontId="27" fillId="32" borderId="21" xfId="50" applyFont="1" applyFill="1" applyBorder="1" applyAlignment="1" applyProtection="1">
      <alignment horizontal="left" vertical="center"/>
    </xf>
    <xf numFmtId="0" fontId="27" fillId="32" borderId="0" xfId="50" applyFont="1" applyFill="1" applyBorder="1" applyAlignment="1" applyProtection="1">
      <alignment horizontal="left" vertical="center"/>
    </xf>
    <xf numFmtId="0" fontId="27" fillId="32" borderId="16" xfId="50" applyFont="1" applyFill="1" applyBorder="1" applyAlignment="1" applyProtection="1">
      <alignment horizontal="left" vertical="center"/>
    </xf>
    <xf numFmtId="0" fontId="27" fillId="32" borderId="21" xfId="50" applyFont="1" applyFill="1" applyBorder="1" applyAlignment="1" applyProtection="1">
      <alignment horizontal="right" vertical="center"/>
    </xf>
    <xf numFmtId="0" fontId="27" fillId="32" borderId="0" xfId="50" applyFont="1" applyFill="1" applyBorder="1" applyAlignment="1" applyProtection="1">
      <alignment horizontal="right" vertical="center"/>
    </xf>
    <xf numFmtId="0" fontId="27" fillId="32" borderId="16" xfId="50" applyFont="1" applyFill="1" applyBorder="1" applyAlignment="1" applyProtection="1">
      <alignment horizontal="right" vertical="center"/>
    </xf>
    <xf numFmtId="0" fontId="28" fillId="0" borderId="15" xfId="50" applyFont="1" applyBorder="1" applyAlignment="1" applyProtection="1">
      <alignment horizontal="left" vertical="center"/>
    </xf>
    <xf numFmtId="0" fontId="28" fillId="0" borderId="0" xfId="50" applyFont="1" applyBorder="1" applyAlignment="1" applyProtection="1">
      <alignment horizontal="left" vertical="center"/>
    </xf>
    <xf numFmtId="0" fontId="27" fillId="0" borderId="40" xfId="50" applyFont="1" applyBorder="1" applyAlignment="1" applyProtection="1">
      <alignment horizontal="right" vertical="center"/>
    </xf>
    <xf numFmtId="0" fontId="27" fillId="0" borderId="19" xfId="50" applyFont="1" applyBorder="1" applyAlignment="1" applyProtection="1">
      <alignment horizontal="right" vertical="center"/>
    </xf>
    <xf numFmtId="0" fontId="27" fillId="26" borderId="38" xfId="50" applyFont="1" applyFill="1" applyBorder="1" applyAlignment="1" applyProtection="1">
      <alignment horizontal="center" vertical="center"/>
    </xf>
    <xf numFmtId="0" fontId="27" fillId="26" borderId="26" xfId="50" applyFont="1" applyFill="1" applyBorder="1" applyAlignment="1" applyProtection="1">
      <alignment horizontal="center" vertical="center"/>
    </xf>
    <xf numFmtId="0" fontId="27" fillId="26" borderId="27" xfId="50" applyFont="1" applyFill="1" applyBorder="1" applyAlignment="1" applyProtection="1">
      <alignment horizontal="center" vertical="center"/>
    </xf>
    <xf numFmtId="0" fontId="27" fillId="26" borderId="28" xfId="50" applyFont="1" applyFill="1" applyBorder="1" applyAlignment="1" applyProtection="1">
      <alignment horizontal="center" vertical="center"/>
    </xf>
    <xf numFmtId="0" fontId="27" fillId="31" borderId="29" xfId="0" applyFont="1" applyFill="1" applyBorder="1" applyAlignment="1" applyProtection="1">
      <alignment horizontal="right" vertical="center"/>
    </xf>
    <xf numFmtId="0" fontId="27" fillId="31" borderId="30" xfId="0" applyFont="1" applyFill="1" applyBorder="1" applyAlignment="1" applyProtection="1">
      <alignment horizontal="right" vertical="center"/>
    </xf>
    <xf numFmtId="0" fontId="27" fillId="31" borderId="26" xfId="0" applyFont="1" applyFill="1" applyBorder="1" applyAlignment="1" applyProtection="1">
      <alignment horizontal="right" vertical="center"/>
    </xf>
    <xf numFmtId="0" fontId="28" fillId="0" borderId="39" xfId="50" applyFont="1" applyBorder="1" applyAlignment="1" applyProtection="1">
      <alignment horizontal="left" vertical="center"/>
    </xf>
    <xf numFmtId="0" fontId="28" fillId="0" borderId="34" xfId="50" applyFont="1" applyBorder="1" applyAlignment="1" applyProtection="1">
      <alignment horizontal="left" vertical="center"/>
    </xf>
    <xf numFmtId="0" fontId="27" fillId="0" borderId="15" xfId="50" applyFont="1" applyBorder="1" applyAlignment="1" applyProtection="1">
      <alignment horizontal="left" vertical="center"/>
    </xf>
    <xf numFmtId="0" fontId="27" fillId="0" borderId="0" xfId="50" applyFont="1" applyBorder="1" applyAlignment="1" applyProtection="1">
      <alignment horizontal="left" vertical="center"/>
    </xf>
    <xf numFmtId="0" fontId="27" fillId="31" borderId="38" xfId="50" applyFont="1" applyFill="1" applyBorder="1" applyAlignment="1" applyProtection="1">
      <alignment horizontal="right" vertical="center"/>
    </xf>
    <xf numFmtId="0" fontId="46" fillId="30" borderId="29" xfId="0" applyFont="1" applyFill="1" applyBorder="1" applyAlignment="1" applyProtection="1">
      <alignment horizontal="left" vertical="center"/>
    </xf>
    <xf numFmtId="0" fontId="46" fillId="30" borderId="30" xfId="0" applyFont="1" applyFill="1" applyBorder="1" applyAlignment="1" applyProtection="1">
      <alignment horizontal="left" vertical="center"/>
    </xf>
    <xf numFmtId="0" fontId="46" fillId="30" borderId="31" xfId="0" applyFont="1" applyFill="1" applyBorder="1" applyAlignment="1" applyProtection="1">
      <alignment horizontal="left" vertical="center"/>
    </xf>
    <xf numFmtId="0" fontId="37" fillId="0" borderId="39" xfId="0" applyFont="1" applyBorder="1" applyAlignment="1" applyProtection="1">
      <alignment horizontal="left" vertical="center"/>
    </xf>
    <xf numFmtId="0" fontId="37" fillId="0" borderId="34" xfId="0" applyFont="1" applyBorder="1" applyAlignment="1" applyProtection="1">
      <alignment horizontal="left" vertical="center"/>
    </xf>
    <xf numFmtId="0" fontId="37" fillId="0" borderId="32" xfId="50" applyFont="1" applyBorder="1" applyAlignment="1" applyProtection="1">
      <alignment horizontal="left" vertical="center"/>
    </xf>
    <xf numFmtId="0" fontId="37" fillId="0" borderId="30" xfId="50" applyFont="1" applyBorder="1" applyAlignment="1" applyProtection="1">
      <alignment horizontal="left" vertical="center"/>
    </xf>
    <xf numFmtId="0" fontId="37" fillId="0" borderId="26" xfId="50" applyFont="1" applyBorder="1" applyAlignment="1" applyProtection="1">
      <alignment horizontal="left" vertical="center"/>
    </xf>
    <xf numFmtId="0" fontId="27" fillId="31" borderId="38" xfId="0" applyFont="1" applyFill="1" applyBorder="1" applyAlignment="1" applyProtection="1">
      <alignment horizontal="right" vertical="center"/>
    </xf>
    <xf numFmtId="0" fontId="46" fillId="30" borderId="29" xfId="50" applyFont="1" applyFill="1" applyBorder="1" applyAlignment="1" applyProtection="1">
      <alignment horizontal="left" vertical="center"/>
    </xf>
    <xf numFmtId="0" fontId="46" fillId="30" borderId="30" xfId="50" applyFont="1" applyFill="1" applyBorder="1" applyAlignment="1" applyProtection="1">
      <alignment horizontal="left" vertical="center"/>
    </xf>
    <xf numFmtId="0" fontId="46" fillId="30" borderId="31" xfId="50" applyFont="1" applyFill="1" applyBorder="1" applyAlignment="1" applyProtection="1">
      <alignment horizontal="left" vertical="center"/>
    </xf>
    <xf numFmtId="0" fontId="37" fillId="0" borderId="39" xfId="50" applyFont="1" applyBorder="1" applyAlignment="1" applyProtection="1">
      <alignment horizontal="left" vertical="center"/>
    </xf>
    <xf numFmtId="0" fontId="37" fillId="0" borderId="34" xfId="50" applyFont="1" applyBorder="1" applyAlignment="1" applyProtection="1">
      <alignment horizontal="left" vertical="center"/>
    </xf>
    <xf numFmtId="0" fontId="37" fillId="0" borderId="15" xfId="0" applyFont="1" applyBorder="1" applyAlignment="1" applyProtection="1">
      <alignment horizontal="left" vertical="center"/>
    </xf>
    <xf numFmtId="0" fontId="28" fillId="0" borderId="0" xfId="0" applyFont="1" applyBorder="1" applyAlignment="1" applyProtection="1">
      <alignment horizontal="left" vertical="center"/>
    </xf>
    <xf numFmtId="0" fontId="28" fillId="0" borderId="40" xfId="0" applyFont="1" applyBorder="1" applyAlignment="1" applyProtection="1">
      <alignment horizontal="left" vertical="center"/>
    </xf>
    <xf numFmtId="0" fontId="28" fillId="0" borderId="19" xfId="0" applyFont="1" applyBorder="1" applyAlignment="1" applyProtection="1">
      <alignment horizontal="left" vertical="center"/>
    </xf>
    <xf numFmtId="0" fontId="27" fillId="30" borderId="29" xfId="50" applyFont="1" applyFill="1" applyBorder="1" applyAlignment="1" applyProtection="1">
      <alignment horizontal="left" vertical="center"/>
    </xf>
    <xf numFmtId="0" fontId="27" fillId="30" borderId="30" xfId="50" applyFont="1" applyFill="1" applyBorder="1" applyAlignment="1" applyProtection="1">
      <alignment horizontal="left" vertical="center"/>
    </xf>
    <xf numFmtId="0" fontId="27" fillId="30" borderId="31" xfId="50" applyFont="1" applyFill="1" applyBorder="1" applyAlignment="1" applyProtection="1">
      <alignment horizontal="left" vertical="center"/>
    </xf>
    <xf numFmtId="0" fontId="27" fillId="30" borderId="29" xfId="0" applyFont="1" applyFill="1" applyBorder="1" applyAlignment="1" applyProtection="1">
      <alignment horizontal="left" vertical="center"/>
    </xf>
    <xf numFmtId="0" fontId="27" fillId="30" borderId="30" xfId="0" applyFont="1" applyFill="1" applyBorder="1" applyAlignment="1" applyProtection="1">
      <alignment horizontal="left" vertical="center"/>
    </xf>
    <xf numFmtId="0" fontId="27" fillId="30" borderId="31" xfId="0" applyFont="1" applyFill="1" applyBorder="1" applyAlignment="1" applyProtection="1">
      <alignment horizontal="left" vertical="center"/>
    </xf>
    <xf numFmtId="0" fontId="28" fillId="0" borderId="34" xfId="0" applyFont="1" applyBorder="1" applyAlignment="1" applyProtection="1">
      <alignment horizontal="left" vertical="center"/>
    </xf>
    <xf numFmtId="0" fontId="28" fillId="0" borderId="15" xfId="0" applyFont="1" applyBorder="1" applyAlignment="1" applyProtection="1">
      <alignment horizontal="left" vertical="center"/>
    </xf>
    <xf numFmtId="0" fontId="28" fillId="0" borderId="40" xfId="50" applyFont="1" applyBorder="1" applyAlignment="1" applyProtection="1">
      <alignment horizontal="left" vertical="center"/>
    </xf>
    <xf numFmtId="0" fontId="28" fillId="0" borderId="19" xfId="50" applyFont="1" applyBorder="1" applyAlignment="1" applyProtection="1">
      <alignment horizontal="left" vertical="center"/>
    </xf>
    <xf numFmtId="0" fontId="28" fillId="0" borderId="15" xfId="50" applyFont="1" applyBorder="1" applyAlignment="1" applyProtection="1">
      <alignment vertical="center"/>
    </xf>
    <xf numFmtId="0" fontId="28" fillId="0" borderId="0" xfId="50" applyFont="1" applyBorder="1" applyAlignment="1" applyProtection="1">
      <alignment vertical="center"/>
    </xf>
    <xf numFmtId="0" fontId="28" fillId="0" borderId="39" xfId="50" applyFont="1" applyBorder="1" applyAlignment="1" applyProtection="1">
      <alignment vertical="center"/>
    </xf>
    <xf numFmtId="0" fontId="28" fillId="0" borderId="34" xfId="50" applyFont="1" applyBorder="1" applyAlignment="1" applyProtection="1">
      <alignment vertical="center"/>
    </xf>
    <xf numFmtId="0" fontId="28" fillId="0" borderId="16" xfId="0" applyFont="1" applyBorder="1" applyAlignment="1" applyProtection="1">
      <alignment horizontal="left" vertical="center"/>
    </xf>
    <xf numFmtId="0" fontId="28" fillId="0" borderId="52" xfId="0" applyFont="1" applyBorder="1" applyAlignment="1" applyProtection="1">
      <alignment horizontal="left" vertical="center"/>
    </xf>
    <xf numFmtId="0" fontId="27" fillId="0" borderId="30" xfId="0" applyFont="1" applyBorder="1" applyAlignment="1" applyProtection="1">
      <alignment horizontal="right" vertical="center"/>
      <protection locked="0"/>
    </xf>
    <xf numFmtId="0" fontId="28" fillId="0" borderId="39" xfId="0" applyFont="1" applyBorder="1" applyAlignment="1" applyProtection="1">
      <alignment horizontal="left" vertical="center"/>
    </xf>
    <xf numFmtId="0" fontId="28" fillId="0" borderId="48" xfId="0" applyFont="1" applyBorder="1" applyAlignment="1" applyProtection="1">
      <alignment horizontal="left" vertical="center"/>
    </xf>
    <xf numFmtId="0" fontId="28" fillId="0" borderId="42" xfId="0" applyFont="1" applyBorder="1" applyAlignment="1" applyProtection="1">
      <alignment horizontal="left" vertical="center"/>
    </xf>
    <xf numFmtId="0" fontId="27" fillId="31" borderId="27" xfId="50" applyFont="1" applyFill="1" applyBorder="1" applyAlignment="1" applyProtection="1">
      <alignment horizontal="right" vertical="center"/>
    </xf>
    <xf numFmtId="0" fontId="27" fillId="30" borderId="27" xfId="50" applyFont="1" applyFill="1" applyBorder="1" applyAlignment="1" applyProtection="1">
      <alignment horizontal="center" vertical="center"/>
    </xf>
    <xf numFmtId="0" fontId="28" fillId="0" borderId="41" xfId="0" applyFont="1" applyBorder="1" applyAlignment="1" applyProtection="1">
      <alignment horizontal="left" vertical="center"/>
    </xf>
    <xf numFmtId="0" fontId="28" fillId="0" borderId="29" xfId="50" applyFont="1" applyBorder="1" applyAlignment="1" applyProtection="1">
      <alignment horizontal="right" vertical="center" wrapText="1"/>
    </xf>
    <xf numFmtId="0" fontId="28" fillId="0" borderId="30" xfId="50" applyFont="1" applyBorder="1" applyAlignment="1" applyProtection="1">
      <alignment horizontal="right" vertical="center" wrapText="1"/>
    </xf>
    <xf numFmtId="0" fontId="28" fillId="0" borderId="26" xfId="50" applyFont="1" applyBorder="1" applyAlignment="1" applyProtection="1">
      <alignment horizontal="right" vertical="center" wrapText="1"/>
    </xf>
    <xf numFmtId="1" fontId="27" fillId="0" borderId="15" xfId="50" applyNumberFormat="1" applyFont="1" applyBorder="1" applyAlignment="1" applyProtection="1">
      <alignment horizontal="center" vertical="center"/>
    </xf>
    <xf numFmtId="1" fontId="27" fillId="0" borderId="22" xfId="50" applyNumberFormat="1" applyFont="1" applyBorder="1" applyAlignment="1" applyProtection="1">
      <alignment horizontal="center" vertical="center"/>
    </xf>
    <xf numFmtId="0" fontId="27" fillId="0" borderId="40" xfId="50" applyFont="1" applyBorder="1" applyAlignment="1" applyProtection="1">
      <alignment horizontal="center" vertical="center" wrapText="1"/>
    </xf>
    <xf numFmtId="0" fontId="27" fillId="0" borderId="37" xfId="50" applyFont="1" applyBorder="1" applyAlignment="1" applyProtection="1">
      <alignment horizontal="center" vertical="center" wrapText="1"/>
    </xf>
    <xf numFmtId="0" fontId="27" fillId="0" borderId="29" xfId="50" applyFont="1" applyBorder="1" applyAlignment="1" applyProtection="1">
      <alignment horizontal="center" vertical="center" wrapText="1"/>
    </xf>
    <xf numFmtId="0" fontId="27" fillId="0" borderId="30" xfId="50" applyFont="1" applyBorder="1" applyAlignment="1" applyProtection="1">
      <alignment horizontal="center" vertical="center" wrapText="1"/>
    </xf>
    <xf numFmtId="0" fontId="27" fillId="0" borderId="31" xfId="50" applyFont="1" applyBorder="1" applyAlignment="1" applyProtection="1">
      <alignment horizontal="center" vertical="center" wrapText="1"/>
    </xf>
    <xf numFmtId="14" fontId="27" fillId="29" borderId="15" xfId="50" applyNumberFormat="1" applyFont="1" applyFill="1" applyBorder="1" applyAlignment="1" applyProtection="1">
      <alignment horizontal="center" vertical="center"/>
    </xf>
    <xf numFmtId="14" fontId="27" fillId="29" borderId="22" xfId="50" applyNumberFormat="1" applyFont="1" applyFill="1" applyBorder="1" applyAlignment="1" applyProtection="1">
      <alignment horizontal="center" vertical="center"/>
    </xf>
    <xf numFmtId="0" fontId="28" fillId="0" borderId="29" xfId="50" applyFont="1" applyBorder="1" applyAlignment="1" applyProtection="1">
      <alignment horizontal="right" vertical="center"/>
    </xf>
    <xf numFmtId="0" fontId="28" fillId="0" borderId="30" xfId="50" applyFont="1" applyBorder="1" applyAlignment="1" applyProtection="1">
      <alignment horizontal="right" vertical="center"/>
    </xf>
    <xf numFmtId="0" fontId="28" fillId="0" borderId="26" xfId="50" applyFont="1" applyBorder="1" applyAlignment="1" applyProtection="1">
      <alignment horizontal="right" vertical="center"/>
    </xf>
    <xf numFmtId="0" fontId="27" fillId="0" borderId="15" xfId="50" applyFont="1" applyBorder="1" applyAlignment="1" applyProtection="1">
      <alignment horizontal="center" vertical="center"/>
    </xf>
    <xf numFmtId="0" fontId="27" fillId="0" borderId="22" xfId="50" applyFont="1" applyBorder="1" applyAlignment="1" applyProtection="1">
      <alignment horizontal="center" vertical="center"/>
    </xf>
    <xf numFmtId="0" fontId="27" fillId="27" borderId="15" xfId="50" applyFont="1" applyFill="1" applyBorder="1" applyAlignment="1" applyProtection="1">
      <alignment horizontal="center" vertical="center"/>
    </xf>
    <xf numFmtId="0" fontId="27" fillId="27" borderId="22" xfId="50" applyFont="1" applyFill="1" applyBorder="1" applyAlignment="1" applyProtection="1">
      <alignment horizontal="center" vertical="center"/>
    </xf>
    <xf numFmtId="168" fontId="27" fillId="28" borderId="15" xfId="31" applyNumberFormat="1" applyFont="1" applyFill="1" applyBorder="1" applyAlignment="1" applyProtection="1">
      <alignment horizontal="center" vertical="center"/>
    </xf>
    <xf numFmtId="168" fontId="27" fillId="28" borderId="22" xfId="31" applyNumberFormat="1" applyFont="1" applyFill="1" applyBorder="1" applyAlignment="1" applyProtection="1">
      <alignment horizontal="center" vertical="center"/>
    </xf>
    <xf numFmtId="0" fontId="27" fillId="0" borderId="30" xfId="50" applyFont="1" applyBorder="1" applyAlignment="1" applyProtection="1">
      <alignment horizontal="center" vertical="center"/>
    </xf>
    <xf numFmtId="0" fontId="27" fillId="0" borderId="31" xfId="50" applyFont="1" applyBorder="1" applyAlignment="1" applyProtection="1">
      <alignment horizontal="center" vertical="center"/>
    </xf>
    <xf numFmtId="168" fontId="27" fillId="0" borderId="39" xfId="31" applyNumberFormat="1" applyFont="1" applyBorder="1" applyAlignment="1" applyProtection="1">
      <alignment horizontal="center" vertical="center"/>
    </xf>
    <xf numFmtId="168" fontId="27" fillId="0" borderId="35" xfId="31" applyNumberFormat="1" applyFont="1" applyBorder="1" applyAlignment="1" applyProtection="1">
      <alignment horizontal="center" vertical="center"/>
    </xf>
    <xf numFmtId="0" fontId="27" fillId="0" borderId="32" xfId="50" applyFont="1" applyBorder="1" applyAlignment="1" applyProtection="1">
      <alignment horizontal="center" vertical="center" wrapText="1"/>
    </xf>
    <xf numFmtId="0" fontId="27" fillId="0" borderId="33" xfId="50" applyFont="1" applyBorder="1" applyAlignment="1" applyProtection="1">
      <alignment horizontal="justify" vertical="center" wrapText="1"/>
    </xf>
    <xf numFmtId="0" fontId="27" fillId="0" borderId="34" xfId="50" applyFont="1" applyBorder="1" applyAlignment="1" applyProtection="1">
      <alignment horizontal="justify" vertical="center" wrapText="1"/>
    </xf>
    <xf numFmtId="0" fontId="27" fillId="0" borderId="35" xfId="50" applyFont="1" applyBorder="1" applyAlignment="1" applyProtection="1">
      <alignment horizontal="justify" vertical="center" wrapText="1"/>
    </xf>
    <xf numFmtId="0" fontId="27" fillId="0" borderId="36" xfId="50" applyFont="1" applyBorder="1" applyAlignment="1" applyProtection="1">
      <alignment horizontal="justify" vertical="center" wrapText="1"/>
    </xf>
    <xf numFmtId="0" fontId="27" fillId="0" borderId="19" xfId="50" applyFont="1" applyBorder="1" applyAlignment="1" applyProtection="1">
      <alignment horizontal="justify" vertical="center" wrapText="1"/>
    </xf>
    <xf numFmtId="0" fontId="27" fillId="0" borderId="37" xfId="50" applyFont="1" applyBorder="1" applyAlignment="1" applyProtection="1">
      <alignment horizontal="justify" vertical="center" wrapText="1"/>
    </xf>
    <xf numFmtId="0" fontId="27" fillId="25" borderId="10" xfId="50" applyFont="1" applyFill="1" applyBorder="1" applyAlignment="1" applyProtection="1">
      <alignment horizontal="center" vertical="center"/>
    </xf>
    <xf numFmtId="0" fontId="27" fillId="0" borderId="17" xfId="50" applyFont="1" applyBorder="1" applyAlignment="1" applyProtection="1">
      <alignment horizontal="left" vertical="center"/>
    </xf>
    <xf numFmtId="0" fontId="27" fillId="0" borderId="18" xfId="50" applyFont="1" applyBorder="1" applyAlignment="1" applyProtection="1">
      <alignment horizontal="left" vertical="center"/>
    </xf>
    <xf numFmtId="0" fontId="27" fillId="0" borderId="17" xfId="50" applyFont="1" applyBorder="1" applyAlignment="1" applyProtection="1">
      <alignment horizontal="center" vertical="center"/>
    </xf>
    <xf numFmtId="0" fontId="27" fillId="0" borderId="20" xfId="50" applyFont="1" applyBorder="1" applyAlignment="1" applyProtection="1">
      <alignment horizontal="center" vertical="center"/>
    </xf>
    <xf numFmtId="0" fontId="27" fillId="0" borderId="21" xfId="50" applyFont="1" applyBorder="1" applyAlignment="1" applyProtection="1">
      <alignment horizontal="justify" vertical="center"/>
    </xf>
    <xf numFmtId="0" fontId="27" fillId="0" borderId="0" xfId="50" applyFont="1" applyBorder="1" applyAlignment="1" applyProtection="1">
      <alignment horizontal="justify" vertical="center"/>
    </xf>
    <xf numFmtId="0" fontId="27" fillId="0" borderId="22" xfId="50" applyFont="1" applyBorder="1" applyAlignment="1" applyProtection="1">
      <alignment horizontal="justify" vertical="center"/>
    </xf>
    <xf numFmtId="0" fontId="27" fillId="0" borderId="23" xfId="50" applyFont="1" applyBorder="1" applyAlignment="1" applyProtection="1">
      <alignment horizontal="justify" vertical="center"/>
    </xf>
    <xf numFmtId="0" fontId="27" fillId="0" borderId="24" xfId="50" applyFont="1" applyBorder="1" applyAlignment="1" applyProtection="1">
      <alignment horizontal="justify" vertical="center"/>
    </xf>
    <xf numFmtId="0" fontId="27" fillId="0" borderId="25" xfId="50" applyFont="1" applyBorder="1" applyAlignment="1" applyProtection="1">
      <alignment horizontal="justify" vertical="center"/>
    </xf>
    <xf numFmtId="0" fontId="27" fillId="26" borderId="12" xfId="50" applyFont="1" applyFill="1" applyBorder="1" applyAlignment="1" applyProtection="1">
      <alignment horizontal="center" vertical="center" wrapText="1"/>
    </xf>
    <xf numFmtId="0" fontId="27" fillId="26" borderId="26" xfId="50" applyFont="1" applyFill="1" applyBorder="1" applyAlignment="1" applyProtection="1">
      <alignment horizontal="center" vertical="center" wrapText="1"/>
    </xf>
    <xf numFmtId="0" fontId="27" fillId="26" borderId="27" xfId="50" applyFont="1" applyFill="1" applyBorder="1" applyAlignment="1" applyProtection="1">
      <alignment horizontal="center" vertical="center" wrapText="1"/>
    </xf>
    <xf numFmtId="0" fontId="27" fillId="26" borderId="28" xfId="50" applyFont="1" applyFill="1" applyBorder="1" applyAlignment="1" applyProtection="1">
      <alignment horizontal="center" vertical="center" wrapText="1"/>
    </xf>
    <xf numFmtId="0" fontId="49" fillId="46" borderId="70" xfId="0" applyFont="1" applyFill="1" applyBorder="1" applyAlignment="1" applyProtection="1">
      <alignment horizontal="center" vertical="center"/>
    </xf>
    <xf numFmtId="0" fontId="49" fillId="46" borderId="24" xfId="0" applyFont="1" applyFill="1" applyBorder="1" applyAlignment="1" applyProtection="1">
      <alignment horizontal="center" vertical="center"/>
    </xf>
    <xf numFmtId="0" fontId="49" fillId="46" borderId="53" xfId="0" applyFont="1" applyFill="1" applyBorder="1" applyAlignment="1" applyProtection="1">
      <alignment horizontal="center" vertical="center"/>
    </xf>
    <xf numFmtId="0" fontId="31" fillId="0" borderId="62" xfId="0" applyFont="1" applyBorder="1" applyAlignment="1" applyProtection="1">
      <alignment horizontal="center" vertical="center" wrapText="1"/>
    </xf>
    <xf numFmtId="0" fontId="31" fillId="0" borderId="59" xfId="0" applyFont="1" applyBorder="1" applyAlignment="1" applyProtection="1">
      <alignment horizontal="center" vertical="center" wrapText="1"/>
    </xf>
    <xf numFmtId="0" fontId="31" fillId="0" borderId="67" xfId="0" applyFont="1" applyBorder="1" applyAlignment="1" applyProtection="1">
      <alignment horizontal="center" vertical="center" wrapText="1"/>
    </xf>
    <xf numFmtId="0" fontId="31" fillId="38" borderId="70" xfId="50" applyFont="1" applyFill="1" applyBorder="1" applyAlignment="1" applyProtection="1">
      <alignment horizontal="center" vertical="center"/>
    </xf>
    <xf numFmtId="0" fontId="31" fillId="38" borderId="24" xfId="50" applyFont="1" applyFill="1" applyBorder="1" applyAlignment="1" applyProtection="1">
      <alignment horizontal="center" vertical="center"/>
    </xf>
    <xf numFmtId="0" fontId="31" fillId="38" borderId="25" xfId="50" applyFont="1" applyFill="1" applyBorder="1" applyAlignment="1" applyProtection="1">
      <alignment horizontal="center" vertical="center"/>
    </xf>
    <xf numFmtId="0" fontId="33" fillId="0" borderId="56" xfId="33" applyFont="1" applyBorder="1" applyAlignment="1">
      <alignment horizontal="center" vertical="center" wrapText="1"/>
    </xf>
    <xf numFmtId="0" fontId="33" fillId="0" borderId="58" xfId="33" applyFont="1" applyBorder="1" applyAlignment="1">
      <alignment horizontal="center" vertical="center" wrapText="1"/>
    </xf>
    <xf numFmtId="0" fontId="33" fillId="0" borderId="57" xfId="33" applyFont="1" applyBorder="1" applyAlignment="1">
      <alignment horizontal="center" vertical="center" wrapText="1"/>
    </xf>
    <xf numFmtId="0" fontId="27" fillId="0" borderId="17" xfId="0" applyFont="1" applyBorder="1" applyAlignment="1" applyProtection="1">
      <alignment horizontal="center" vertical="center" wrapText="1"/>
    </xf>
    <xf numFmtId="0" fontId="27" fillId="0" borderId="18" xfId="0" applyFont="1" applyBorder="1" applyAlignment="1" applyProtection="1">
      <alignment horizontal="center" vertical="center" wrapText="1"/>
    </xf>
    <xf numFmtId="0" fontId="27" fillId="0" borderId="14" xfId="0" applyFont="1" applyBorder="1" applyAlignment="1" applyProtection="1">
      <alignment horizontal="center" vertical="center" wrapText="1"/>
    </xf>
    <xf numFmtId="3" fontId="31" fillId="39" borderId="85" xfId="46" applyNumberFormat="1" applyFont="1" applyFill="1" applyBorder="1" applyAlignment="1" applyProtection="1">
      <alignment horizontal="right" vertical="center"/>
    </xf>
    <xf numFmtId="3" fontId="31" fillId="39" borderId="81" xfId="46" applyNumberFormat="1" applyFont="1" applyFill="1" applyBorder="1" applyAlignment="1" applyProtection="1">
      <alignment horizontal="right" vertical="center"/>
    </xf>
    <xf numFmtId="3" fontId="31" fillId="41" borderId="85" xfId="46" applyNumberFormat="1" applyFont="1" applyFill="1" applyBorder="1" applyAlignment="1" applyProtection="1">
      <alignment horizontal="left" vertical="center"/>
    </xf>
    <xf numFmtId="3" fontId="31" fillId="41" borderId="81" xfId="46" applyNumberFormat="1" applyFont="1" applyFill="1" applyBorder="1" applyAlignment="1" applyProtection="1">
      <alignment horizontal="left" vertical="center"/>
    </xf>
    <xf numFmtId="3" fontId="31" fillId="41" borderId="31" xfId="46" applyNumberFormat="1" applyFont="1" applyFill="1" applyBorder="1" applyAlignment="1" applyProtection="1">
      <alignment horizontal="left" vertical="center"/>
    </xf>
  </cellXfs>
  <cellStyles count="64">
    <cellStyle name="20% - Ênfase1" xfId="1" builtinId="30" customBuiltin="1"/>
    <cellStyle name="20% - Ênfase2" xfId="2" builtinId="34" customBuiltin="1"/>
    <cellStyle name="20% - Ênfase3" xfId="3" builtinId="38" customBuiltin="1"/>
    <cellStyle name="20% - Ênfase4" xfId="4" builtinId="42" customBuiltin="1"/>
    <cellStyle name="20% - Ênfase5" xfId="5" builtinId="46" customBuiltin="1"/>
    <cellStyle name="20% - Ênfase6" xfId="6" builtinId="50" customBuiltin="1"/>
    <cellStyle name="40% - Ênfase1" xfId="7" builtinId="31" customBuiltin="1"/>
    <cellStyle name="40% - Ênfase2" xfId="8" builtinId="35" customBuiltin="1"/>
    <cellStyle name="40% - Ênfase3" xfId="9" builtinId="39" customBuiltin="1"/>
    <cellStyle name="40% - Ênfase4" xfId="10" builtinId="43" customBuiltin="1"/>
    <cellStyle name="40% - Ênfase5" xfId="11" builtinId="47" customBuiltin="1"/>
    <cellStyle name="40% - Ênfase6" xfId="12" builtinId="51" customBuiltin="1"/>
    <cellStyle name="60% - Ênfase1" xfId="13" builtinId="32" customBuiltin="1"/>
    <cellStyle name="60% - Ênfase2" xfId="14" builtinId="36" customBuiltin="1"/>
    <cellStyle name="60% - Ênfase3" xfId="15" builtinId="40" customBuiltin="1"/>
    <cellStyle name="60% - Ênfase4" xfId="16" builtinId="44" customBuiltin="1"/>
    <cellStyle name="60% - Ênfase5" xfId="17" builtinId="48" customBuiltin="1"/>
    <cellStyle name="60% - Ênfase6" xfId="18" builtinId="52" customBuiltin="1"/>
    <cellStyle name="Bom" xfId="19" builtinId="26" customBuiltin="1"/>
    <cellStyle name="Cálculo" xfId="20" builtinId="22" customBuiltin="1"/>
    <cellStyle name="Célula de Verificação" xfId="21" builtinId="23" customBuiltin="1"/>
    <cellStyle name="Célula Vinculada" xfId="22" builtinId="24" customBuiltin="1"/>
    <cellStyle name="Ênfase1" xfId="23" builtinId="29" customBuiltin="1"/>
    <cellStyle name="Ênfase2" xfId="24" builtinId="33" customBuiltin="1"/>
    <cellStyle name="Ênfase3" xfId="25" builtinId="37" customBuiltin="1"/>
    <cellStyle name="Ênfase4" xfId="26" builtinId="41" customBuiltin="1"/>
    <cellStyle name="Ênfase5" xfId="27" builtinId="45" customBuiltin="1"/>
    <cellStyle name="Ênfase6" xfId="28" builtinId="49" customBuiltin="1"/>
    <cellStyle name="Entrada" xfId="29" builtinId="20" customBuiltin="1"/>
    <cellStyle name="Incorreto" xfId="30" builtinId="27" customBuiltin="1"/>
    <cellStyle name="Moeda 2" xfId="47"/>
    <cellStyle name="Moeda 3" xfId="31"/>
    <cellStyle name="Moeda 4" xfId="59"/>
    <cellStyle name="Moeda_ITEM 1 - COLETA" xfId="46"/>
    <cellStyle name="Neutra" xfId="32" builtinId="28" customBuiltin="1"/>
    <cellStyle name="Normal" xfId="0" builtinId="0"/>
    <cellStyle name="Normal 2" xfId="33"/>
    <cellStyle name="Normal 3" xfId="48"/>
    <cellStyle name="Normal 4" xfId="53"/>
    <cellStyle name="Normal 4 2" xfId="56"/>
    <cellStyle name="Normal 4 3" xfId="60"/>
    <cellStyle name="Normal 4 4" xfId="63"/>
    <cellStyle name="Normal 5" xfId="50"/>
    <cellStyle name="Normal 6" xfId="54"/>
    <cellStyle name="Normal 7" xfId="58"/>
    <cellStyle name="Normal 8" xfId="62"/>
    <cellStyle name="Nota" xfId="34" builtinId="10" customBuiltin="1"/>
    <cellStyle name="Porcentagem" xfId="52" builtinId="5"/>
    <cellStyle name="Porcentagem 2" xfId="35"/>
    <cellStyle name="Saída" xfId="36" builtinId="21" customBuiltin="1"/>
    <cellStyle name="TableStyleLight1" xfId="55"/>
    <cellStyle name="Texto de Aviso" xfId="37" builtinId="11" customBuiltin="1"/>
    <cellStyle name="Texto Explicativo" xfId="38" builtinId="53" customBuiltin="1"/>
    <cellStyle name="Título" xfId="39" builtinId="15" customBuiltin="1"/>
    <cellStyle name="Título 1" xfId="40" builtinId="16" customBuiltin="1"/>
    <cellStyle name="Título 2" xfId="41" builtinId="17" customBuiltin="1"/>
    <cellStyle name="Título 3" xfId="42" builtinId="18" customBuiltin="1"/>
    <cellStyle name="Título 4" xfId="43" builtinId="19" customBuiltin="1"/>
    <cellStyle name="Título 5" xfId="44"/>
    <cellStyle name="Total" xfId="45" builtinId="25" customBuiltin="1"/>
    <cellStyle name="Vírgula 2" xfId="49"/>
    <cellStyle name="Vírgula 2 2" xfId="61"/>
    <cellStyle name="Vírgula 3" xfId="51"/>
    <cellStyle name="Vírgula 3 2" xfId="57"/>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E6E6E6"/>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8EA9DB"/>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E:\Comercial\PROJETOS%20ORIGINAIS%202011\165%20-%20DROGASIL\CFTV%20CPD-SAC\CFTV%20CPD-SAC%20v1.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quipamentos e material"/>
      <sheetName val="Infra"/>
      <sheetName val="EQUIPAMENTOS - ALARME"/>
      <sheetName val="MÃO DE OBRA "/>
      <sheetName val="Soma Total"/>
      <sheetName val="COC LOCAÇÃO"/>
      <sheetName val="Petição1"/>
      <sheetName val="SAÍDA DE MATERIAS"/>
    </sheetNames>
    <sheetDataSet>
      <sheetData sheetId="0"/>
      <sheetData sheetId="1"/>
      <sheetData sheetId="2"/>
      <sheetData sheetId="3"/>
      <sheetData sheetId="4"/>
      <sheetData sheetId="5"/>
      <sheetData sheetId="6">
        <row r="13">
          <cell r="E13">
            <v>314</v>
          </cell>
        </row>
      </sheetData>
      <sheetData sheetId="7"/>
    </sheetDataSet>
  </externalBook>
</externalLink>
</file>

<file path=xl/theme/theme1.xml><?xml version="1.0" encoding="utf-8"?>
<a:theme xmlns:a="http://schemas.openxmlformats.org/drawingml/2006/main" name="Tema do Office">
  <a:themeElements>
    <a:clrScheme name="Escritório">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Escritório">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Escritório">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spDef>
      <a:spPr bwMode="auto">
        <a:xfrm>
          <a:off x="0" y="0"/>
          <a:ext cx="1" cy="1"/>
        </a:xfrm>
        <a:custGeom>
          <a:avLst/>
          <a:gdLst/>
          <a:ahLst/>
          <a:cxnLst/>
          <a:rect l="0" t="0" r="0" b="0"/>
          <a:pathLst/>
        </a:custGeom>
        <a:solidFill>
          <a:srgbClr val="090000"/>
        </a:solidFill>
        <a:ln w="9525" cap="flat" cmpd="sng" algn="ctr">
          <a:solidFill>
            <a:srgbClr val="400000"/>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val="090000"/>
        </a:solidFill>
        <a:ln w="9525" cap="flat" cmpd="sng" algn="ctr">
          <a:solidFill>
            <a:srgbClr val="400000"/>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lnDef>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38"/>
  <sheetViews>
    <sheetView tabSelected="1" view="pageBreakPreview" zoomScaleNormal="100" zoomScaleSheetLayoutView="100" workbookViewId="0">
      <selection sqref="A1:B2"/>
    </sheetView>
  </sheetViews>
  <sheetFormatPr defaultColWidth="9.140625" defaultRowHeight="12.75" x14ac:dyDescent="0.2"/>
  <cols>
    <col min="1" max="1" width="36.7109375" style="112" customWidth="1"/>
    <col min="2" max="2" width="98.5703125" style="101" customWidth="1"/>
    <col min="3" max="9" width="9.140625" style="101"/>
    <col min="10" max="10" width="15.85546875" style="101" customWidth="1"/>
    <col min="11" max="16384" width="9.140625" style="101"/>
  </cols>
  <sheetData>
    <row r="1" spans="1:2" ht="12.75" customHeight="1" x14ac:dyDescent="0.2">
      <c r="A1" s="197" t="s">
        <v>196</v>
      </c>
      <c r="B1" s="198"/>
    </row>
    <row r="2" spans="1:2" ht="13.5" customHeight="1" thickBot="1" x14ac:dyDescent="0.25">
      <c r="A2" s="199"/>
      <c r="B2" s="200"/>
    </row>
    <row r="3" spans="1:2" ht="121.5" x14ac:dyDescent="0.2">
      <c r="A3" s="201" t="s">
        <v>197</v>
      </c>
      <c r="B3" s="102" t="s">
        <v>198</v>
      </c>
    </row>
    <row r="4" spans="1:2" ht="30" x14ac:dyDescent="0.2">
      <c r="A4" s="202"/>
      <c r="B4" s="102" t="s">
        <v>199</v>
      </c>
    </row>
    <row r="5" spans="1:2" ht="61.5" x14ac:dyDescent="0.2">
      <c r="A5" s="202"/>
      <c r="B5" s="102" t="s">
        <v>246</v>
      </c>
    </row>
    <row r="6" spans="1:2" ht="45" x14ac:dyDescent="0.2">
      <c r="A6" s="202"/>
      <c r="B6" s="102" t="s">
        <v>200</v>
      </c>
    </row>
    <row r="7" spans="1:2" ht="32.25" customHeight="1" x14ac:dyDescent="0.2">
      <c r="A7" s="203" t="s">
        <v>201</v>
      </c>
      <c r="B7" s="204" t="s">
        <v>202</v>
      </c>
    </row>
    <row r="8" spans="1:2" ht="45" customHeight="1" x14ac:dyDescent="0.2">
      <c r="A8" s="201"/>
      <c r="B8" s="204"/>
    </row>
    <row r="9" spans="1:2" ht="45.75" customHeight="1" x14ac:dyDescent="0.2">
      <c r="A9" s="176" t="s">
        <v>203</v>
      </c>
      <c r="B9" s="179" t="s">
        <v>230</v>
      </c>
    </row>
    <row r="10" spans="1:2" ht="54" customHeight="1" x14ac:dyDescent="0.2">
      <c r="A10" s="176" t="s">
        <v>204</v>
      </c>
      <c r="B10" s="179" t="s">
        <v>205</v>
      </c>
    </row>
    <row r="11" spans="1:2" ht="165.75" x14ac:dyDescent="0.2">
      <c r="A11" s="176" t="s">
        <v>206</v>
      </c>
      <c r="B11" s="179" t="s">
        <v>207</v>
      </c>
    </row>
    <row r="12" spans="1:2" ht="45" x14ac:dyDescent="0.2">
      <c r="A12" s="176" t="s">
        <v>208</v>
      </c>
      <c r="B12" s="179" t="s">
        <v>209</v>
      </c>
    </row>
    <row r="13" spans="1:2" ht="38.25" customHeight="1" x14ac:dyDescent="0.2">
      <c r="A13" s="205" t="s">
        <v>2</v>
      </c>
      <c r="B13" s="206" t="s">
        <v>210</v>
      </c>
    </row>
    <row r="14" spans="1:2" ht="39" customHeight="1" x14ac:dyDescent="0.2">
      <c r="A14" s="205"/>
      <c r="B14" s="207"/>
    </row>
    <row r="15" spans="1:2" ht="31.5" x14ac:dyDescent="0.2">
      <c r="A15" s="103" t="s">
        <v>211</v>
      </c>
      <c r="B15" s="180" t="s">
        <v>212</v>
      </c>
    </row>
    <row r="16" spans="1:2" ht="45" x14ac:dyDescent="0.2">
      <c r="A16" s="172" t="s">
        <v>213</v>
      </c>
      <c r="B16" s="173" t="s">
        <v>214</v>
      </c>
    </row>
    <row r="17" spans="1:10" ht="96" customHeight="1" x14ac:dyDescent="0.2">
      <c r="A17" s="175" t="s">
        <v>215</v>
      </c>
      <c r="B17" s="104" t="s">
        <v>216</v>
      </c>
    </row>
    <row r="18" spans="1:10" ht="62.25" customHeight="1" x14ac:dyDescent="0.2">
      <c r="A18" s="176" t="s">
        <v>217</v>
      </c>
      <c r="B18" s="105" t="s">
        <v>218</v>
      </c>
      <c r="C18" s="106"/>
      <c r="D18" s="106"/>
      <c r="E18" s="106"/>
      <c r="F18" s="106"/>
      <c r="G18" s="106"/>
      <c r="H18" s="106"/>
      <c r="I18" s="107"/>
      <c r="J18" s="107"/>
    </row>
    <row r="19" spans="1:10" ht="30" x14ac:dyDescent="0.2">
      <c r="A19" s="176" t="s">
        <v>219</v>
      </c>
      <c r="B19" s="108" t="s">
        <v>220</v>
      </c>
    </row>
    <row r="20" spans="1:10" ht="90.75" x14ac:dyDescent="0.2">
      <c r="A20" s="176" t="s">
        <v>133</v>
      </c>
      <c r="B20" s="178" t="s">
        <v>247</v>
      </c>
    </row>
    <row r="21" spans="1:10" ht="150" x14ac:dyDescent="0.2">
      <c r="A21" s="174" t="s">
        <v>221</v>
      </c>
      <c r="B21" s="109" t="s">
        <v>222</v>
      </c>
    </row>
    <row r="22" spans="1:10" ht="135" x14ac:dyDescent="0.2">
      <c r="A22" s="177" t="s">
        <v>223</v>
      </c>
      <c r="B22" s="110" t="s">
        <v>224</v>
      </c>
    </row>
    <row r="23" spans="1:10" ht="135" x14ac:dyDescent="0.2">
      <c r="A23" s="177" t="s">
        <v>225</v>
      </c>
      <c r="B23" s="110" t="s">
        <v>244</v>
      </c>
    </row>
    <row r="24" spans="1:10" ht="47.25" x14ac:dyDescent="0.2">
      <c r="A24" s="174" t="s">
        <v>226</v>
      </c>
      <c r="B24" s="111" t="s">
        <v>227</v>
      </c>
    </row>
    <row r="25" spans="1:10" ht="12.75" customHeight="1" x14ac:dyDescent="0.2">
      <c r="A25" s="189" t="s">
        <v>228</v>
      </c>
      <c r="B25" s="190"/>
    </row>
    <row r="26" spans="1:10" ht="12.75" customHeight="1" x14ac:dyDescent="0.2">
      <c r="A26" s="191"/>
      <c r="B26" s="192"/>
    </row>
    <row r="27" spans="1:10" ht="12.75" customHeight="1" x14ac:dyDescent="0.2">
      <c r="A27" s="193" t="s">
        <v>229</v>
      </c>
      <c r="B27" s="194"/>
    </row>
    <row r="28" spans="1:10" ht="12.75" customHeight="1" x14ac:dyDescent="0.2">
      <c r="A28" s="193"/>
      <c r="B28" s="194"/>
    </row>
    <row r="29" spans="1:10" ht="12.75" customHeight="1" x14ac:dyDescent="0.2">
      <c r="A29" s="193"/>
      <c r="B29" s="194"/>
    </row>
    <row r="30" spans="1:10" ht="12.75" customHeight="1" x14ac:dyDescent="0.2">
      <c r="A30" s="193"/>
      <c r="B30" s="194"/>
    </row>
    <row r="31" spans="1:10" ht="12.75" customHeight="1" x14ac:dyDescent="0.2">
      <c r="A31" s="193"/>
      <c r="B31" s="194"/>
    </row>
    <row r="32" spans="1:10" ht="12.75" customHeight="1" x14ac:dyDescent="0.2">
      <c r="A32" s="193"/>
      <c r="B32" s="194"/>
    </row>
    <row r="33" spans="1:2" ht="12.75" customHeight="1" x14ac:dyDescent="0.2">
      <c r="A33" s="193"/>
      <c r="B33" s="194"/>
    </row>
    <row r="34" spans="1:2" ht="12.75" customHeight="1" x14ac:dyDescent="0.2">
      <c r="A34" s="193"/>
      <c r="B34" s="194"/>
    </row>
    <row r="35" spans="1:2" ht="12.75" customHeight="1" x14ac:dyDescent="0.2">
      <c r="A35" s="193"/>
      <c r="B35" s="194"/>
    </row>
    <row r="36" spans="1:2" ht="12.75" customHeight="1" x14ac:dyDescent="0.2">
      <c r="A36" s="193"/>
      <c r="B36" s="194"/>
    </row>
    <row r="37" spans="1:2" ht="12.75" customHeight="1" x14ac:dyDescent="0.2">
      <c r="A37" s="193"/>
      <c r="B37" s="194"/>
    </row>
    <row r="38" spans="1:2" ht="13.5" customHeight="1" thickBot="1" x14ac:dyDescent="0.25">
      <c r="A38" s="195"/>
      <c r="B38" s="196"/>
    </row>
  </sheetData>
  <mergeCells count="8">
    <mergeCell ref="A25:B26"/>
    <mergeCell ref="A27:B38"/>
    <mergeCell ref="A1:B2"/>
    <mergeCell ref="A3:A6"/>
    <mergeCell ref="A7:A8"/>
    <mergeCell ref="B7:B8"/>
    <mergeCell ref="A13:A14"/>
    <mergeCell ref="B13:B14"/>
  </mergeCells>
  <pageMargins left="0.511811024" right="0.511811024" top="0.78740157499999996" bottom="0.78740157499999996" header="0.31496062000000002" footer="0.31496062000000002"/>
  <pageSetup paperSize="9" scale="70" orientation="portrait" r:id="rId1"/>
  <rowBreaks count="1" manualBreakCount="1">
    <brk id="17" max="16383"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37"/>
  <sheetViews>
    <sheetView view="pageBreakPreview" zoomScaleNormal="100" zoomScaleSheetLayoutView="100" workbookViewId="0">
      <selection sqref="A1:E37"/>
    </sheetView>
  </sheetViews>
  <sheetFormatPr defaultRowHeight="12.75" x14ac:dyDescent="0.2"/>
  <cols>
    <col min="1" max="1" width="55.85546875" style="119" customWidth="1"/>
    <col min="2" max="2" width="11" style="119" customWidth="1"/>
    <col min="3" max="3" width="15" style="119" customWidth="1"/>
    <col min="4" max="4" width="8.5703125" style="119" bestFit="1" customWidth="1"/>
    <col min="5" max="5" width="22.5703125" style="119" customWidth="1"/>
    <col min="6" max="6" width="9.140625" style="128"/>
    <col min="7" max="231" width="9.140625" style="119"/>
    <col min="232" max="232" width="13.5703125" style="119" customWidth="1"/>
    <col min="233" max="233" width="12.85546875" style="119" customWidth="1"/>
    <col min="234" max="234" width="15" style="119" customWidth="1"/>
    <col min="235" max="236" width="13.42578125" style="119" customWidth="1"/>
    <col min="237" max="487" width="9.140625" style="119"/>
    <col min="488" max="488" width="13.5703125" style="119" customWidth="1"/>
    <col min="489" max="489" width="12.85546875" style="119" customWidth="1"/>
    <col min="490" max="490" width="15" style="119" customWidth="1"/>
    <col min="491" max="492" width="13.42578125" style="119" customWidth="1"/>
    <col min="493" max="743" width="9.140625" style="119"/>
    <col min="744" max="744" width="13.5703125" style="119" customWidth="1"/>
    <col min="745" max="745" width="12.85546875" style="119" customWidth="1"/>
    <col min="746" max="746" width="15" style="119" customWidth="1"/>
    <col min="747" max="748" width="13.42578125" style="119" customWidth="1"/>
    <col min="749" max="999" width="9.140625" style="119"/>
    <col min="1000" max="1000" width="13.5703125" style="119" customWidth="1"/>
    <col min="1001" max="1001" width="12.85546875" style="119" customWidth="1"/>
    <col min="1002" max="1002" width="15" style="119" customWidth="1"/>
    <col min="1003" max="1004" width="13.42578125" style="119" customWidth="1"/>
    <col min="1005" max="1255" width="9.140625" style="119"/>
    <col min="1256" max="1256" width="13.5703125" style="119" customWidth="1"/>
    <col min="1257" max="1257" width="12.85546875" style="119" customWidth="1"/>
    <col min="1258" max="1258" width="15" style="119" customWidth="1"/>
    <col min="1259" max="1260" width="13.42578125" style="119" customWidth="1"/>
    <col min="1261" max="1511" width="9.140625" style="119"/>
    <col min="1512" max="1512" width="13.5703125" style="119" customWidth="1"/>
    <col min="1513" max="1513" width="12.85546875" style="119" customWidth="1"/>
    <col min="1514" max="1514" width="15" style="119" customWidth="1"/>
    <col min="1515" max="1516" width="13.42578125" style="119" customWidth="1"/>
    <col min="1517" max="1767" width="9.140625" style="119"/>
    <col min="1768" max="1768" width="13.5703125" style="119" customWidth="1"/>
    <col min="1769" max="1769" width="12.85546875" style="119" customWidth="1"/>
    <col min="1770" max="1770" width="15" style="119" customWidth="1"/>
    <col min="1771" max="1772" width="13.42578125" style="119" customWidth="1"/>
    <col min="1773" max="2023" width="9.140625" style="119"/>
    <col min="2024" max="2024" width="13.5703125" style="119" customWidth="1"/>
    <col min="2025" max="2025" width="12.85546875" style="119" customWidth="1"/>
    <col min="2026" max="2026" width="15" style="119" customWidth="1"/>
    <col min="2027" max="2028" width="13.42578125" style="119" customWidth="1"/>
    <col min="2029" max="2279" width="9.140625" style="119"/>
    <col min="2280" max="2280" width="13.5703125" style="119" customWidth="1"/>
    <col min="2281" max="2281" width="12.85546875" style="119" customWidth="1"/>
    <col min="2282" max="2282" width="15" style="119" customWidth="1"/>
    <col min="2283" max="2284" width="13.42578125" style="119" customWidth="1"/>
    <col min="2285" max="2535" width="9.140625" style="119"/>
    <col min="2536" max="2536" width="13.5703125" style="119" customWidth="1"/>
    <col min="2537" max="2537" width="12.85546875" style="119" customWidth="1"/>
    <col min="2538" max="2538" width="15" style="119" customWidth="1"/>
    <col min="2539" max="2540" width="13.42578125" style="119" customWidth="1"/>
    <col min="2541" max="2791" width="9.140625" style="119"/>
    <col min="2792" max="2792" width="13.5703125" style="119" customWidth="1"/>
    <col min="2793" max="2793" width="12.85546875" style="119" customWidth="1"/>
    <col min="2794" max="2794" width="15" style="119" customWidth="1"/>
    <col min="2795" max="2796" width="13.42578125" style="119" customWidth="1"/>
    <col min="2797" max="3047" width="9.140625" style="119"/>
    <col min="3048" max="3048" width="13.5703125" style="119" customWidth="1"/>
    <col min="3049" max="3049" width="12.85546875" style="119" customWidth="1"/>
    <col min="3050" max="3050" width="15" style="119" customWidth="1"/>
    <col min="3051" max="3052" width="13.42578125" style="119" customWidth="1"/>
    <col min="3053" max="3303" width="9.140625" style="119"/>
    <col min="3304" max="3304" width="13.5703125" style="119" customWidth="1"/>
    <col min="3305" max="3305" width="12.85546875" style="119" customWidth="1"/>
    <col min="3306" max="3306" width="15" style="119" customWidth="1"/>
    <col min="3307" max="3308" width="13.42578125" style="119" customWidth="1"/>
    <col min="3309" max="3559" width="9.140625" style="119"/>
    <col min="3560" max="3560" width="13.5703125" style="119" customWidth="1"/>
    <col min="3561" max="3561" width="12.85546875" style="119" customWidth="1"/>
    <col min="3562" max="3562" width="15" style="119" customWidth="1"/>
    <col min="3563" max="3564" width="13.42578125" style="119" customWidth="1"/>
    <col min="3565" max="3815" width="9.140625" style="119"/>
    <col min="3816" max="3816" width="13.5703125" style="119" customWidth="1"/>
    <col min="3817" max="3817" width="12.85546875" style="119" customWidth="1"/>
    <col min="3818" max="3818" width="15" style="119" customWidth="1"/>
    <col min="3819" max="3820" width="13.42578125" style="119" customWidth="1"/>
    <col min="3821" max="4071" width="9.140625" style="119"/>
    <col min="4072" max="4072" width="13.5703125" style="119" customWidth="1"/>
    <col min="4073" max="4073" width="12.85546875" style="119" customWidth="1"/>
    <col min="4074" max="4074" width="15" style="119" customWidth="1"/>
    <col min="4075" max="4076" width="13.42578125" style="119" customWidth="1"/>
    <col min="4077" max="4327" width="9.140625" style="119"/>
    <col min="4328" max="4328" width="13.5703125" style="119" customWidth="1"/>
    <col min="4329" max="4329" width="12.85546875" style="119" customWidth="1"/>
    <col min="4330" max="4330" width="15" style="119" customWidth="1"/>
    <col min="4331" max="4332" width="13.42578125" style="119" customWidth="1"/>
    <col min="4333" max="4583" width="9.140625" style="119"/>
    <col min="4584" max="4584" width="13.5703125" style="119" customWidth="1"/>
    <col min="4585" max="4585" width="12.85546875" style="119" customWidth="1"/>
    <col min="4586" max="4586" width="15" style="119" customWidth="1"/>
    <col min="4587" max="4588" width="13.42578125" style="119" customWidth="1"/>
    <col min="4589" max="4839" width="9.140625" style="119"/>
    <col min="4840" max="4840" width="13.5703125" style="119" customWidth="1"/>
    <col min="4841" max="4841" width="12.85546875" style="119" customWidth="1"/>
    <col min="4842" max="4842" width="15" style="119" customWidth="1"/>
    <col min="4843" max="4844" width="13.42578125" style="119" customWidth="1"/>
    <col min="4845" max="5095" width="9.140625" style="119"/>
    <col min="5096" max="5096" width="13.5703125" style="119" customWidth="1"/>
    <col min="5097" max="5097" width="12.85546875" style="119" customWidth="1"/>
    <col min="5098" max="5098" width="15" style="119" customWidth="1"/>
    <col min="5099" max="5100" width="13.42578125" style="119" customWidth="1"/>
    <col min="5101" max="5351" width="9.140625" style="119"/>
    <col min="5352" max="5352" width="13.5703125" style="119" customWidth="1"/>
    <col min="5353" max="5353" width="12.85546875" style="119" customWidth="1"/>
    <col min="5354" max="5354" width="15" style="119" customWidth="1"/>
    <col min="5355" max="5356" width="13.42578125" style="119" customWidth="1"/>
    <col min="5357" max="5607" width="9.140625" style="119"/>
    <col min="5608" max="5608" width="13.5703125" style="119" customWidth="1"/>
    <col min="5609" max="5609" width="12.85546875" style="119" customWidth="1"/>
    <col min="5610" max="5610" width="15" style="119" customWidth="1"/>
    <col min="5611" max="5612" width="13.42578125" style="119" customWidth="1"/>
    <col min="5613" max="5863" width="9.140625" style="119"/>
    <col min="5864" max="5864" width="13.5703125" style="119" customWidth="1"/>
    <col min="5865" max="5865" width="12.85546875" style="119" customWidth="1"/>
    <col min="5866" max="5866" width="15" style="119" customWidth="1"/>
    <col min="5867" max="5868" width="13.42578125" style="119" customWidth="1"/>
    <col min="5869" max="6119" width="9.140625" style="119"/>
    <col min="6120" max="6120" width="13.5703125" style="119" customWidth="1"/>
    <col min="6121" max="6121" width="12.85546875" style="119" customWidth="1"/>
    <col min="6122" max="6122" width="15" style="119" customWidth="1"/>
    <col min="6123" max="6124" width="13.42578125" style="119" customWidth="1"/>
    <col min="6125" max="6375" width="9.140625" style="119"/>
    <col min="6376" max="6376" width="13.5703125" style="119" customWidth="1"/>
    <col min="6377" max="6377" width="12.85546875" style="119" customWidth="1"/>
    <col min="6378" max="6378" width="15" style="119" customWidth="1"/>
    <col min="6379" max="6380" width="13.42578125" style="119" customWidth="1"/>
    <col min="6381" max="6631" width="9.140625" style="119"/>
    <col min="6632" max="6632" width="13.5703125" style="119" customWidth="1"/>
    <col min="6633" max="6633" width="12.85546875" style="119" customWidth="1"/>
    <col min="6634" max="6634" width="15" style="119" customWidth="1"/>
    <col min="6635" max="6636" width="13.42578125" style="119" customWidth="1"/>
    <col min="6637" max="6887" width="9.140625" style="119"/>
    <col min="6888" max="6888" width="13.5703125" style="119" customWidth="1"/>
    <col min="6889" max="6889" width="12.85546875" style="119" customWidth="1"/>
    <col min="6890" max="6890" width="15" style="119" customWidth="1"/>
    <col min="6891" max="6892" width="13.42578125" style="119" customWidth="1"/>
    <col min="6893" max="7143" width="9.140625" style="119"/>
    <col min="7144" max="7144" width="13.5703125" style="119" customWidth="1"/>
    <col min="7145" max="7145" width="12.85546875" style="119" customWidth="1"/>
    <col min="7146" max="7146" width="15" style="119" customWidth="1"/>
    <col min="7147" max="7148" width="13.42578125" style="119" customWidth="1"/>
    <col min="7149" max="7399" width="9.140625" style="119"/>
    <col min="7400" max="7400" width="13.5703125" style="119" customWidth="1"/>
    <col min="7401" max="7401" width="12.85546875" style="119" customWidth="1"/>
    <col min="7402" max="7402" width="15" style="119" customWidth="1"/>
    <col min="7403" max="7404" width="13.42578125" style="119" customWidth="1"/>
    <col min="7405" max="7655" width="9.140625" style="119"/>
    <col min="7656" max="7656" width="13.5703125" style="119" customWidth="1"/>
    <col min="7657" max="7657" width="12.85546875" style="119" customWidth="1"/>
    <col min="7658" max="7658" width="15" style="119" customWidth="1"/>
    <col min="7659" max="7660" width="13.42578125" style="119" customWidth="1"/>
    <col min="7661" max="7911" width="9.140625" style="119"/>
    <col min="7912" max="7912" width="13.5703125" style="119" customWidth="1"/>
    <col min="7913" max="7913" width="12.85546875" style="119" customWidth="1"/>
    <col min="7914" max="7914" width="15" style="119" customWidth="1"/>
    <col min="7915" max="7916" width="13.42578125" style="119" customWidth="1"/>
    <col min="7917" max="8167" width="9.140625" style="119"/>
    <col min="8168" max="8168" width="13.5703125" style="119" customWidth="1"/>
    <col min="8169" max="8169" width="12.85546875" style="119" customWidth="1"/>
    <col min="8170" max="8170" width="15" style="119" customWidth="1"/>
    <col min="8171" max="8172" width="13.42578125" style="119" customWidth="1"/>
    <col min="8173" max="8423" width="9.140625" style="119"/>
    <col min="8424" max="8424" width="13.5703125" style="119" customWidth="1"/>
    <col min="8425" max="8425" width="12.85546875" style="119" customWidth="1"/>
    <col min="8426" max="8426" width="15" style="119" customWidth="1"/>
    <col min="8427" max="8428" width="13.42578125" style="119" customWidth="1"/>
    <col min="8429" max="8679" width="9.140625" style="119"/>
    <col min="8680" max="8680" width="13.5703125" style="119" customWidth="1"/>
    <col min="8681" max="8681" width="12.85546875" style="119" customWidth="1"/>
    <col min="8682" max="8682" width="15" style="119" customWidth="1"/>
    <col min="8683" max="8684" width="13.42578125" style="119" customWidth="1"/>
    <col min="8685" max="8935" width="9.140625" style="119"/>
    <col min="8936" max="8936" width="13.5703125" style="119" customWidth="1"/>
    <col min="8937" max="8937" width="12.85546875" style="119" customWidth="1"/>
    <col min="8938" max="8938" width="15" style="119" customWidth="1"/>
    <col min="8939" max="8940" width="13.42578125" style="119" customWidth="1"/>
    <col min="8941" max="9191" width="9.140625" style="119"/>
    <col min="9192" max="9192" width="13.5703125" style="119" customWidth="1"/>
    <col min="9193" max="9193" width="12.85546875" style="119" customWidth="1"/>
    <col min="9194" max="9194" width="15" style="119" customWidth="1"/>
    <col min="9195" max="9196" width="13.42578125" style="119" customWidth="1"/>
    <col min="9197" max="9447" width="9.140625" style="119"/>
    <col min="9448" max="9448" width="13.5703125" style="119" customWidth="1"/>
    <col min="9449" max="9449" width="12.85546875" style="119" customWidth="1"/>
    <col min="9450" max="9450" width="15" style="119" customWidth="1"/>
    <col min="9451" max="9452" width="13.42578125" style="119" customWidth="1"/>
    <col min="9453" max="9703" width="9.140625" style="119"/>
    <col min="9704" max="9704" width="13.5703125" style="119" customWidth="1"/>
    <col min="9705" max="9705" width="12.85546875" style="119" customWidth="1"/>
    <col min="9706" max="9706" width="15" style="119" customWidth="1"/>
    <col min="9707" max="9708" width="13.42578125" style="119" customWidth="1"/>
    <col min="9709" max="9959" width="9.140625" style="119"/>
    <col min="9960" max="9960" width="13.5703125" style="119" customWidth="1"/>
    <col min="9961" max="9961" width="12.85546875" style="119" customWidth="1"/>
    <col min="9962" max="9962" width="15" style="119" customWidth="1"/>
    <col min="9963" max="9964" width="13.42578125" style="119" customWidth="1"/>
    <col min="9965" max="10215" width="9.140625" style="119"/>
    <col min="10216" max="10216" width="13.5703125" style="119" customWidth="1"/>
    <col min="10217" max="10217" width="12.85546875" style="119" customWidth="1"/>
    <col min="10218" max="10218" width="15" style="119" customWidth="1"/>
    <col min="10219" max="10220" width="13.42578125" style="119" customWidth="1"/>
    <col min="10221" max="10471" width="9.140625" style="119"/>
    <col min="10472" max="10472" width="13.5703125" style="119" customWidth="1"/>
    <col min="10473" max="10473" width="12.85546875" style="119" customWidth="1"/>
    <col min="10474" max="10474" width="15" style="119" customWidth="1"/>
    <col min="10475" max="10476" width="13.42578125" style="119" customWidth="1"/>
    <col min="10477" max="10727" width="9.140625" style="119"/>
    <col min="10728" max="10728" width="13.5703125" style="119" customWidth="1"/>
    <col min="10729" max="10729" width="12.85546875" style="119" customWidth="1"/>
    <col min="10730" max="10730" width="15" style="119" customWidth="1"/>
    <col min="10731" max="10732" width="13.42578125" style="119" customWidth="1"/>
    <col min="10733" max="10983" width="9.140625" style="119"/>
    <col min="10984" max="10984" width="13.5703125" style="119" customWidth="1"/>
    <col min="10985" max="10985" width="12.85546875" style="119" customWidth="1"/>
    <col min="10986" max="10986" width="15" style="119" customWidth="1"/>
    <col min="10987" max="10988" width="13.42578125" style="119" customWidth="1"/>
    <col min="10989" max="11239" width="9.140625" style="119"/>
    <col min="11240" max="11240" width="13.5703125" style="119" customWidth="1"/>
    <col min="11241" max="11241" width="12.85546875" style="119" customWidth="1"/>
    <col min="11242" max="11242" width="15" style="119" customWidth="1"/>
    <col min="11243" max="11244" width="13.42578125" style="119" customWidth="1"/>
    <col min="11245" max="11495" width="9.140625" style="119"/>
    <col min="11496" max="11496" width="13.5703125" style="119" customWidth="1"/>
    <col min="11497" max="11497" width="12.85546875" style="119" customWidth="1"/>
    <col min="11498" max="11498" width="15" style="119" customWidth="1"/>
    <col min="11499" max="11500" width="13.42578125" style="119" customWidth="1"/>
    <col min="11501" max="11751" width="9.140625" style="119"/>
    <col min="11752" max="11752" width="13.5703125" style="119" customWidth="1"/>
    <col min="11753" max="11753" width="12.85546875" style="119" customWidth="1"/>
    <col min="11754" max="11754" width="15" style="119" customWidth="1"/>
    <col min="11755" max="11756" width="13.42578125" style="119" customWidth="1"/>
    <col min="11757" max="12007" width="9.140625" style="119"/>
    <col min="12008" max="12008" width="13.5703125" style="119" customWidth="1"/>
    <col min="12009" max="12009" width="12.85546875" style="119" customWidth="1"/>
    <col min="12010" max="12010" width="15" style="119" customWidth="1"/>
    <col min="12011" max="12012" width="13.42578125" style="119" customWidth="1"/>
    <col min="12013" max="12263" width="9.140625" style="119"/>
    <col min="12264" max="12264" width="13.5703125" style="119" customWidth="1"/>
    <col min="12265" max="12265" width="12.85546875" style="119" customWidth="1"/>
    <col min="12266" max="12266" width="15" style="119" customWidth="1"/>
    <col min="12267" max="12268" width="13.42578125" style="119" customWidth="1"/>
    <col min="12269" max="12519" width="9.140625" style="119"/>
    <col min="12520" max="12520" width="13.5703125" style="119" customWidth="1"/>
    <col min="12521" max="12521" width="12.85546875" style="119" customWidth="1"/>
    <col min="12522" max="12522" width="15" style="119" customWidth="1"/>
    <col min="12523" max="12524" width="13.42578125" style="119" customWidth="1"/>
    <col min="12525" max="12775" width="9.140625" style="119"/>
    <col min="12776" max="12776" width="13.5703125" style="119" customWidth="1"/>
    <col min="12777" max="12777" width="12.85546875" style="119" customWidth="1"/>
    <col min="12778" max="12778" width="15" style="119" customWidth="1"/>
    <col min="12779" max="12780" width="13.42578125" style="119" customWidth="1"/>
    <col min="12781" max="13031" width="9.140625" style="119"/>
    <col min="13032" max="13032" width="13.5703125" style="119" customWidth="1"/>
    <col min="13033" max="13033" width="12.85546875" style="119" customWidth="1"/>
    <col min="13034" max="13034" width="15" style="119" customWidth="1"/>
    <col min="13035" max="13036" width="13.42578125" style="119" customWidth="1"/>
    <col min="13037" max="13287" width="9.140625" style="119"/>
    <col min="13288" max="13288" width="13.5703125" style="119" customWidth="1"/>
    <col min="13289" max="13289" width="12.85546875" style="119" customWidth="1"/>
    <col min="13290" max="13290" width="15" style="119" customWidth="1"/>
    <col min="13291" max="13292" width="13.42578125" style="119" customWidth="1"/>
    <col min="13293" max="13543" width="9.140625" style="119"/>
    <col min="13544" max="13544" width="13.5703125" style="119" customWidth="1"/>
    <col min="13545" max="13545" width="12.85546875" style="119" customWidth="1"/>
    <col min="13546" max="13546" width="15" style="119" customWidth="1"/>
    <col min="13547" max="13548" width="13.42578125" style="119" customWidth="1"/>
    <col min="13549" max="13799" width="9.140625" style="119"/>
    <col min="13800" max="13800" width="13.5703125" style="119" customWidth="1"/>
    <col min="13801" max="13801" width="12.85546875" style="119" customWidth="1"/>
    <col min="13802" max="13802" width="15" style="119" customWidth="1"/>
    <col min="13803" max="13804" width="13.42578125" style="119" customWidth="1"/>
    <col min="13805" max="14055" width="9.140625" style="119"/>
    <col min="14056" max="14056" width="13.5703125" style="119" customWidth="1"/>
    <col min="14057" max="14057" width="12.85546875" style="119" customWidth="1"/>
    <col min="14058" max="14058" width="15" style="119" customWidth="1"/>
    <col min="14059" max="14060" width="13.42578125" style="119" customWidth="1"/>
    <col min="14061" max="14311" width="9.140625" style="119"/>
    <col min="14312" max="14312" width="13.5703125" style="119" customWidth="1"/>
    <col min="14313" max="14313" width="12.85546875" style="119" customWidth="1"/>
    <col min="14314" max="14314" width="15" style="119" customWidth="1"/>
    <col min="14315" max="14316" width="13.42578125" style="119" customWidth="1"/>
    <col min="14317" max="14567" width="9.140625" style="119"/>
    <col min="14568" max="14568" width="13.5703125" style="119" customWidth="1"/>
    <col min="14569" max="14569" width="12.85546875" style="119" customWidth="1"/>
    <col min="14570" max="14570" width="15" style="119" customWidth="1"/>
    <col min="14571" max="14572" width="13.42578125" style="119" customWidth="1"/>
    <col min="14573" max="14823" width="9.140625" style="119"/>
    <col min="14824" max="14824" width="13.5703125" style="119" customWidth="1"/>
    <col min="14825" max="14825" width="12.85546875" style="119" customWidth="1"/>
    <col min="14826" max="14826" width="15" style="119" customWidth="1"/>
    <col min="14827" max="14828" width="13.42578125" style="119" customWidth="1"/>
    <col min="14829" max="15079" width="9.140625" style="119"/>
    <col min="15080" max="15080" width="13.5703125" style="119" customWidth="1"/>
    <col min="15081" max="15081" width="12.85546875" style="119" customWidth="1"/>
    <col min="15082" max="15082" width="15" style="119" customWidth="1"/>
    <col min="15083" max="15084" width="13.42578125" style="119" customWidth="1"/>
    <col min="15085" max="15335" width="9.140625" style="119"/>
    <col min="15336" max="15336" width="13.5703125" style="119" customWidth="1"/>
    <col min="15337" max="15337" width="12.85546875" style="119" customWidth="1"/>
    <col min="15338" max="15338" width="15" style="119" customWidth="1"/>
    <col min="15339" max="15340" width="13.42578125" style="119" customWidth="1"/>
    <col min="15341" max="15591" width="9.140625" style="119"/>
    <col min="15592" max="15592" width="13.5703125" style="119" customWidth="1"/>
    <col min="15593" max="15593" width="12.85546875" style="119" customWidth="1"/>
    <col min="15594" max="15594" width="15" style="119" customWidth="1"/>
    <col min="15595" max="15596" width="13.42578125" style="119" customWidth="1"/>
    <col min="15597" max="15847" width="9.140625" style="119"/>
    <col min="15848" max="15848" width="13.5703125" style="119" customWidth="1"/>
    <col min="15849" max="15849" width="12.85546875" style="119" customWidth="1"/>
    <col min="15850" max="15850" width="15" style="119" customWidth="1"/>
    <col min="15851" max="15852" width="13.42578125" style="119" customWidth="1"/>
    <col min="15853" max="16103" width="9.140625" style="119"/>
    <col min="16104" max="16104" width="13.5703125" style="119" customWidth="1"/>
    <col min="16105" max="16105" width="12.85546875" style="119" customWidth="1"/>
    <col min="16106" max="16106" width="15" style="119" customWidth="1"/>
    <col min="16107" max="16108" width="13.42578125" style="119" customWidth="1"/>
    <col min="16109" max="16384" width="9.140625" style="119"/>
  </cols>
  <sheetData>
    <row r="1" spans="1:6" ht="17.25" thickBot="1" x14ac:dyDescent="0.25">
      <c r="A1" s="208" t="s">
        <v>245</v>
      </c>
      <c r="B1" s="209"/>
      <c r="C1" s="209"/>
      <c r="D1" s="209"/>
      <c r="E1" s="210"/>
      <c r="F1" s="120"/>
    </row>
    <row r="2" spans="1:6" s="122" customFormat="1" ht="16.5" x14ac:dyDescent="0.2">
      <c r="A2" s="211" t="s">
        <v>248</v>
      </c>
      <c r="B2" s="211"/>
      <c r="C2" s="211"/>
      <c r="D2" s="212" t="s">
        <v>243</v>
      </c>
      <c r="E2" s="212"/>
      <c r="F2" s="120"/>
    </row>
    <row r="3" spans="1:6" s="122" customFormat="1" ht="26.25" customHeight="1" thickBot="1" x14ac:dyDescent="0.25">
      <c r="A3" s="213" t="s">
        <v>236</v>
      </c>
      <c r="B3" s="214"/>
      <c r="C3" s="214"/>
      <c r="D3" s="214"/>
      <c r="E3" s="215"/>
      <c r="F3" s="120"/>
    </row>
    <row r="4" spans="1:6" s="123" customFormat="1" ht="13.5" x14ac:dyDescent="0.2">
      <c r="A4" s="220" t="s">
        <v>162</v>
      </c>
      <c r="B4" s="222" t="s">
        <v>148</v>
      </c>
      <c r="C4" s="224" t="s">
        <v>141</v>
      </c>
      <c r="D4" s="218" t="s">
        <v>149</v>
      </c>
      <c r="E4" s="219"/>
      <c r="F4" s="128"/>
    </row>
    <row r="5" spans="1:6" s="123" customFormat="1" ht="14.25" thickBot="1" x14ac:dyDescent="0.25">
      <c r="A5" s="221"/>
      <c r="B5" s="223"/>
      <c r="C5" s="225"/>
      <c r="D5" s="124" t="s">
        <v>142</v>
      </c>
      <c r="E5" s="125" t="s">
        <v>143</v>
      </c>
      <c r="F5" s="129"/>
    </row>
    <row r="6" spans="1:6" s="121" customFormat="1" ht="16.5" x14ac:dyDescent="0.2">
      <c r="A6" s="138" t="s">
        <v>163</v>
      </c>
      <c r="B6" s="139">
        <v>6</v>
      </c>
      <c r="C6" s="140">
        <v>0</v>
      </c>
      <c r="D6" s="139">
        <v>16</v>
      </c>
      <c r="E6" s="127">
        <f>ROUND((C6*D6)/B6,2)</f>
        <v>0</v>
      </c>
      <c r="F6" s="129"/>
    </row>
    <row r="7" spans="1:6" s="121" customFormat="1" ht="16.5" x14ac:dyDescent="0.2">
      <c r="A7" s="98" t="s">
        <v>164</v>
      </c>
      <c r="B7" s="137">
        <v>6</v>
      </c>
      <c r="C7" s="141">
        <v>0</v>
      </c>
      <c r="D7" s="137">
        <v>16</v>
      </c>
      <c r="E7" s="127">
        <f>ROUND((C7*D7)/B7,2)</f>
        <v>0</v>
      </c>
      <c r="F7" s="128"/>
    </row>
    <row r="8" spans="1:6" s="121" customFormat="1" ht="17.25" thickBot="1" x14ac:dyDescent="0.25">
      <c r="A8" s="226" t="s">
        <v>234</v>
      </c>
      <c r="B8" s="227"/>
      <c r="C8" s="228"/>
      <c r="D8" s="131"/>
      <c r="E8" s="130">
        <f>SUM(E6:E7)</f>
        <v>0</v>
      </c>
      <c r="F8" s="128"/>
    </row>
    <row r="9" spans="1:6" ht="17.25" thickBot="1" x14ac:dyDescent="0.25">
      <c r="A9" s="226" t="s">
        <v>161</v>
      </c>
      <c r="B9" s="227"/>
      <c r="C9" s="228"/>
      <c r="D9" s="131"/>
      <c r="E9" s="130">
        <f>ROUND(E8/'G-II - Estimativa LICITANTE'!G8,2)</f>
        <v>0</v>
      </c>
    </row>
    <row r="10" spans="1:6" s="123" customFormat="1" ht="13.5" x14ac:dyDescent="0.2">
      <c r="A10" s="229" t="s">
        <v>147</v>
      </c>
      <c r="B10" s="230" t="s">
        <v>231</v>
      </c>
      <c r="C10" s="231" t="s">
        <v>141</v>
      </c>
      <c r="D10" s="232" t="s">
        <v>149</v>
      </c>
      <c r="E10" s="233"/>
      <c r="F10" s="128"/>
    </row>
    <row r="11" spans="1:6" s="123" customFormat="1" ht="14.25" thickBot="1" x14ac:dyDescent="0.25">
      <c r="A11" s="221"/>
      <c r="B11" s="223"/>
      <c r="C11" s="225"/>
      <c r="D11" s="124" t="s">
        <v>142</v>
      </c>
      <c r="E11" s="125" t="s">
        <v>143</v>
      </c>
      <c r="F11" s="128"/>
    </row>
    <row r="12" spans="1:6" ht="16.5" x14ac:dyDescent="0.2">
      <c r="A12" s="151" t="s">
        <v>150</v>
      </c>
      <c r="B12" s="99">
        <v>6</v>
      </c>
      <c r="C12" s="146">
        <v>0</v>
      </c>
      <c r="D12" s="147">
        <v>4</v>
      </c>
      <c r="E12" s="127">
        <f t="shared" ref="E12:E23" si="0">ROUND((C12*D12)/B12,2)</f>
        <v>0</v>
      </c>
    </row>
    <row r="13" spans="1:6" ht="16.5" x14ac:dyDescent="0.2">
      <c r="A13" s="152" t="s">
        <v>151</v>
      </c>
      <c r="B13" s="126">
        <v>6</v>
      </c>
      <c r="C13" s="146">
        <v>0</v>
      </c>
      <c r="D13" s="148">
        <v>4</v>
      </c>
      <c r="E13" s="127">
        <f t="shared" si="0"/>
        <v>0</v>
      </c>
    </row>
    <row r="14" spans="1:6" ht="16.5" x14ac:dyDescent="0.2">
      <c r="A14" s="152" t="s">
        <v>152</v>
      </c>
      <c r="B14" s="126">
        <v>6</v>
      </c>
      <c r="C14" s="146">
        <v>0</v>
      </c>
      <c r="D14" s="148">
        <v>1</v>
      </c>
      <c r="E14" s="127">
        <f t="shared" si="0"/>
        <v>0</v>
      </c>
    </row>
    <row r="15" spans="1:6" ht="16.5" x14ac:dyDescent="0.2">
      <c r="A15" s="152" t="s">
        <v>153</v>
      </c>
      <c r="B15" s="126">
        <v>6</v>
      </c>
      <c r="C15" s="146">
        <v>0</v>
      </c>
      <c r="D15" s="148">
        <v>2</v>
      </c>
      <c r="E15" s="127">
        <f t="shared" si="0"/>
        <v>0</v>
      </c>
    </row>
    <row r="16" spans="1:6" ht="16.5" x14ac:dyDescent="0.2">
      <c r="A16" s="152" t="s">
        <v>238</v>
      </c>
      <c r="B16" s="126">
        <v>6</v>
      </c>
      <c r="C16" s="146">
        <v>0</v>
      </c>
      <c r="D16" s="148">
        <v>6</v>
      </c>
      <c r="E16" s="127">
        <f t="shared" si="0"/>
        <v>0</v>
      </c>
    </row>
    <row r="17" spans="1:6" ht="16.5" x14ac:dyDescent="0.2">
      <c r="A17" s="152" t="s">
        <v>154</v>
      </c>
      <c r="B17" s="126">
        <v>6</v>
      </c>
      <c r="C17" s="146">
        <v>0</v>
      </c>
      <c r="D17" s="148">
        <v>2</v>
      </c>
      <c r="E17" s="127">
        <f t="shared" si="0"/>
        <v>0</v>
      </c>
    </row>
    <row r="18" spans="1:6" ht="16.5" x14ac:dyDescent="0.2">
      <c r="A18" s="152" t="s">
        <v>155</v>
      </c>
      <c r="B18" s="126">
        <v>6</v>
      </c>
      <c r="C18" s="146">
        <v>0</v>
      </c>
      <c r="D18" s="148">
        <v>1</v>
      </c>
      <c r="E18" s="127">
        <f t="shared" si="0"/>
        <v>0</v>
      </c>
      <c r="F18" s="129"/>
    </row>
    <row r="19" spans="1:6" ht="16.5" x14ac:dyDescent="0.2">
      <c r="A19" s="152" t="s">
        <v>156</v>
      </c>
      <c r="B19" s="126">
        <v>6</v>
      </c>
      <c r="C19" s="146">
        <v>0</v>
      </c>
      <c r="D19" s="148">
        <v>1</v>
      </c>
      <c r="E19" s="127">
        <f t="shared" si="0"/>
        <v>0</v>
      </c>
      <c r="F19" s="129"/>
    </row>
    <row r="20" spans="1:6" ht="16.5" x14ac:dyDescent="0.2">
      <c r="A20" s="153" t="s">
        <v>157</v>
      </c>
      <c r="B20" s="137">
        <v>6</v>
      </c>
      <c r="C20" s="146">
        <v>0</v>
      </c>
      <c r="D20" s="149">
        <v>1</v>
      </c>
      <c r="E20" s="127">
        <f t="shared" si="0"/>
        <v>0</v>
      </c>
      <c r="F20" s="132"/>
    </row>
    <row r="21" spans="1:6" ht="16.5" x14ac:dyDescent="0.2">
      <c r="A21" s="153" t="s">
        <v>158</v>
      </c>
      <c r="B21" s="137">
        <v>6</v>
      </c>
      <c r="C21" s="146">
        <v>0</v>
      </c>
      <c r="D21" s="149">
        <v>1</v>
      </c>
      <c r="E21" s="127">
        <f t="shared" si="0"/>
        <v>0</v>
      </c>
      <c r="F21" s="132"/>
    </row>
    <row r="22" spans="1:6" ht="16.5" x14ac:dyDescent="0.2">
      <c r="A22" s="154" t="s">
        <v>159</v>
      </c>
      <c r="B22" s="100">
        <v>6</v>
      </c>
      <c r="C22" s="146">
        <v>0</v>
      </c>
      <c r="D22" s="150">
        <v>1</v>
      </c>
      <c r="E22" s="127">
        <f t="shared" si="0"/>
        <v>0</v>
      </c>
      <c r="F22" s="132"/>
    </row>
    <row r="23" spans="1:6" ht="17.25" thickBot="1" x14ac:dyDescent="0.25">
      <c r="A23" s="153" t="s">
        <v>160</v>
      </c>
      <c r="B23" s="137">
        <v>6</v>
      </c>
      <c r="C23" s="146">
        <v>0</v>
      </c>
      <c r="D23" s="149">
        <v>1</v>
      </c>
      <c r="E23" s="127">
        <f t="shared" si="0"/>
        <v>0</v>
      </c>
      <c r="F23" s="132"/>
    </row>
    <row r="24" spans="1:6" ht="17.25" thickBot="1" x14ac:dyDescent="0.25">
      <c r="A24" s="234" t="s">
        <v>161</v>
      </c>
      <c r="B24" s="235"/>
      <c r="C24" s="236"/>
      <c r="D24" s="133"/>
      <c r="E24" s="134">
        <f>SUM(E12:E23)</f>
        <v>0</v>
      </c>
      <c r="F24" s="132"/>
    </row>
    <row r="25" spans="1:6" s="123" customFormat="1" ht="13.5" x14ac:dyDescent="0.2">
      <c r="A25" s="239" t="s">
        <v>165</v>
      </c>
      <c r="B25" s="241" t="s">
        <v>175</v>
      </c>
      <c r="C25" s="242"/>
      <c r="D25" s="244" t="s">
        <v>149</v>
      </c>
      <c r="E25" s="245"/>
      <c r="F25" s="128"/>
    </row>
    <row r="26" spans="1:6" s="123" customFormat="1" ht="13.5" x14ac:dyDescent="0.2">
      <c r="A26" s="240"/>
      <c r="B26" s="232"/>
      <c r="C26" s="243"/>
      <c r="D26" s="246" t="s">
        <v>142</v>
      </c>
      <c r="E26" s="247"/>
      <c r="F26" s="128"/>
    </row>
    <row r="27" spans="1:6" ht="16.5" x14ac:dyDescent="0.2">
      <c r="A27" s="97" t="s">
        <v>166</v>
      </c>
      <c r="B27" s="248">
        <v>60</v>
      </c>
      <c r="C27" s="249"/>
      <c r="D27" s="252">
        <v>1</v>
      </c>
      <c r="E27" s="253"/>
    </row>
    <row r="28" spans="1:6" ht="16.5" x14ac:dyDescent="0.2">
      <c r="A28" s="93" t="s">
        <v>232</v>
      </c>
      <c r="B28" s="248"/>
      <c r="C28" s="249"/>
      <c r="D28" s="254">
        <v>1</v>
      </c>
      <c r="E28" s="255"/>
    </row>
    <row r="29" spans="1:6" ht="16.5" x14ac:dyDescent="0.2">
      <c r="A29" s="98" t="s">
        <v>167</v>
      </c>
      <c r="B29" s="248"/>
      <c r="C29" s="249"/>
      <c r="D29" s="216">
        <v>1</v>
      </c>
      <c r="E29" s="217"/>
    </row>
    <row r="30" spans="1:6" ht="16.5" x14ac:dyDescent="0.2">
      <c r="A30" s="98" t="s">
        <v>168</v>
      </c>
      <c r="B30" s="248"/>
      <c r="C30" s="249"/>
      <c r="D30" s="216">
        <v>1</v>
      </c>
      <c r="E30" s="217"/>
    </row>
    <row r="31" spans="1:6" ht="16.5" x14ac:dyDescent="0.2">
      <c r="A31" s="98" t="s">
        <v>169</v>
      </c>
      <c r="B31" s="248"/>
      <c r="C31" s="249"/>
      <c r="D31" s="216">
        <v>1</v>
      </c>
      <c r="E31" s="217"/>
    </row>
    <row r="32" spans="1:6" ht="16.5" x14ac:dyDescent="0.2">
      <c r="A32" s="98" t="s">
        <v>170</v>
      </c>
      <c r="B32" s="248"/>
      <c r="C32" s="249"/>
      <c r="D32" s="216">
        <v>1</v>
      </c>
      <c r="E32" s="217"/>
    </row>
    <row r="33" spans="1:5" ht="16.5" x14ac:dyDescent="0.2">
      <c r="A33" s="98" t="s">
        <v>171</v>
      </c>
      <c r="B33" s="248"/>
      <c r="C33" s="249"/>
      <c r="D33" s="216">
        <v>1</v>
      </c>
      <c r="E33" s="217"/>
    </row>
    <row r="34" spans="1:5" ht="16.5" x14ac:dyDescent="0.2">
      <c r="A34" s="98" t="s">
        <v>172</v>
      </c>
      <c r="B34" s="248"/>
      <c r="C34" s="249"/>
      <c r="D34" s="216">
        <v>1</v>
      </c>
      <c r="E34" s="217"/>
    </row>
    <row r="35" spans="1:5" ht="16.5" x14ac:dyDescent="0.2">
      <c r="A35" s="98" t="s">
        <v>173</v>
      </c>
      <c r="B35" s="248"/>
      <c r="C35" s="249"/>
      <c r="D35" s="216">
        <v>1</v>
      </c>
      <c r="E35" s="217"/>
    </row>
    <row r="36" spans="1:5" ht="16.5" x14ac:dyDescent="0.2">
      <c r="A36" s="135" t="s">
        <v>174</v>
      </c>
      <c r="B36" s="248"/>
      <c r="C36" s="249"/>
      <c r="D36" s="216">
        <v>1</v>
      </c>
      <c r="E36" s="217"/>
    </row>
    <row r="37" spans="1:5" ht="17.25" thickBot="1" x14ac:dyDescent="0.25">
      <c r="A37" s="136" t="s">
        <v>233</v>
      </c>
      <c r="B37" s="250"/>
      <c r="C37" s="251"/>
      <c r="D37" s="237">
        <v>1</v>
      </c>
      <c r="E37" s="238"/>
    </row>
  </sheetData>
  <mergeCells count="31">
    <mergeCell ref="D35:E35"/>
    <mergeCell ref="D36:E36"/>
    <mergeCell ref="D37:E37"/>
    <mergeCell ref="A25:A26"/>
    <mergeCell ref="B25:C26"/>
    <mergeCell ref="D25:E25"/>
    <mergeCell ref="D26:E26"/>
    <mergeCell ref="B27:C37"/>
    <mergeCell ref="D27:E27"/>
    <mergeCell ref="D28:E28"/>
    <mergeCell ref="D29:E29"/>
    <mergeCell ref="D30:E30"/>
    <mergeCell ref="D31:E31"/>
    <mergeCell ref="D33:E33"/>
    <mergeCell ref="D32:E32"/>
    <mergeCell ref="A1:E1"/>
    <mergeCell ref="A2:C2"/>
    <mergeCell ref="D2:E2"/>
    <mergeCell ref="A3:E3"/>
    <mergeCell ref="D34:E34"/>
    <mergeCell ref="D4:E4"/>
    <mergeCell ref="A4:A5"/>
    <mergeCell ref="B4:B5"/>
    <mergeCell ref="C4:C5"/>
    <mergeCell ref="A8:C8"/>
    <mergeCell ref="A9:C9"/>
    <mergeCell ref="A10:A11"/>
    <mergeCell ref="B10:B11"/>
    <mergeCell ref="C10:C11"/>
    <mergeCell ref="D10:E10"/>
    <mergeCell ref="A24:C24"/>
  </mergeCells>
  <pageMargins left="0.9055118110236221" right="0.9055118110236221" top="0.78740157480314965" bottom="0.78740157480314965" header="0.31496062992125984" footer="0.31496062992125984"/>
  <pageSetup paperSize="9" scale="74" orientation="portrait"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theme="4" tint="0.39997558519241921"/>
  </sheetPr>
  <dimension ref="A1:H148"/>
  <sheetViews>
    <sheetView view="pageBreakPreview" topLeftCell="A44" zoomScaleNormal="100" zoomScaleSheetLayoutView="100" workbookViewId="0">
      <selection activeCell="A67" sqref="A67:G140"/>
    </sheetView>
  </sheetViews>
  <sheetFormatPr defaultColWidth="9.140625" defaultRowHeight="12.75" x14ac:dyDescent="0.2"/>
  <cols>
    <col min="1" max="1" width="4.7109375" style="1" customWidth="1"/>
    <col min="2" max="2" width="19.7109375" style="1" customWidth="1"/>
    <col min="3" max="5" width="11.7109375" style="1" customWidth="1"/>
    <col min="6" max="7" width="13.7109375" style="1" customWidth="1"/>
    <col min="8" max="16381" width="9.140625" style="1"/>
    <col min="16382" max="16384" width="17" style="1" customWidth="1"/>
  </cols>
  <sheetData>
    <row r="1" spans="1:8" ht="30" customHeight="1" thickBot="1" x14ac:dyDescent="0.25">
      <c r="A1" s="365" t="s">
        <v>19</v>
      </c>
      <c r="B1" s="365"/>
      <c r="C1" s="365"/>
      <c r="D1" s="365"/>
      <c r="E1" s="365"/>
      <c r="F1" s="365"/>
      <c r="G1" s="365"/>
    </row>
    <row r="2" spans="1:8" ht="18.75" customHeight="1" x14ac:dyDescent="0.2">
      <c r="A2" s="366" t="s">
        <v>248</v>
      </c>
      <c r="B2" s="367"/>
      <c r="C2" s="367"/>
      <c r="D2" s="2"/>
      <c r="E2" s="2"/>
      <c r="F2" s="368" t="s">
        <v>243</v>
      </c>
      <c r="G2" s="369"/>
    </row>
    <row r="3" spans="1:8" ht="18" customHeight="1" x14ac:dyDescent="0.2">
      <c r="A3" s="370" t="s">
        <v>235</v>
      </c>
      <c r="B3" s="371"/>
      <c r="C3" s="371"/>
      <c r="D3" s="371"/>
      <c r="E3" s="371"/>
      <c r="F3" s="371"/>
      <c r="G3" s="372"/>
    </row>
    <row r="4" spans="1:8" ht="18" customHeight="1" thickBot="1" x14ac:dyDescent="0.25">
      <c r="A4" s="373"/>
      <c r="B4" s="374"/>
      <c r="C4" s="374"/>
      <c r="D4" s="374"/>
      <c r="E4" s="374"/>
      <c r="F4" s="374"/>
      <c r="G4" s="375"/>
    </row>
    <row r="5" spans="1:8" ht="14.1" customHeight="1" x14ac:dyDescent="0.2">
      <c r="A5" s="376" t="s">
        <v>6</v>
      </c>
      <c r="B5" s="377"/>
      <c r="C5" s="377"/>
      <c r="D5" s="377"/>
      <c r="E5" s="377"/>
      <c r="F5" s="378"/>
      <c r="G5" s="379"/>
    </row>
    <row r="6" spans="1:8" ht="12.75" customHeight="1" x14ac:dyDescent="0.2">
      <c r="A6" s="333" t="s">
        <v>21</v>
      </c>
      <c r="B6" s="334"/>
      <c r="C6" s="334"/>
      <c r="D6" s="334"/>
      <c r="E6" s="335"/>
      <c r="F6" s="341"/>
      <c r="G6" s="342"/>
    </row>
    <row r="7" spans="1:8" ht="14.1" customHeight="1" x14ac:dyDescent="0.2">
      <c r="A7" s="333" t="s">
        <v>12</v>
      </c>
      <c r="B7" s="334"/>
      <c r="C7" s="334"/>
      <c r="D7" s="334"/>
      <c r="E7" s="335"/>
      <c r="F7" s="358" t="s">
        <v>22</v>
      </c>
      <c r="G7" s="342"/>
    </row>
    <row r="8" spans="1:8" ht="19.5" customHeight="1" x14ac:dyDescent="0.2">
      <c r="A8" s="359" t="s">
        <v>176</v>
      </c>
      <c r="B8" s="360"/>
      <c r="C8" s="360"/>
      <c r="D8" s="360"/>
      <c r="E8" s="360"/>
      <c r="F8" s="360"/>
      <c r="G8" s="361"/>
    </row>
    <row r="9" spans="1:8" ht="19.5" customHeight="1" x14ac:dyDescent="0.2">
      <c r="A9" s="362"/>
      <c r="B9" s="363"/>
      <c r="C9" s="363"/>
      <c r="D9" s="363"/>
      <c r="E9" s="363"/>
      <c r="F9" s="363"/>
      <c r="G9" s="364"/>
    </row>
    <row r="10" spans="1:8" ht="14.1" customHeight="1" x14ac:dyDescent="0.2">
      <c r="A10" s="345" t="s">
        <v>23</v>
      </c>
      <c r="B10" s="346"/>
      <c r="C10" s="346"/>
      <c r="D10" s="346"/>
      <c r="E10" s="347"/>
      <c r="F10" s="354">
        <v>2025</v>
      </c>
      <c r="G10" s="355"/>
    </row>
    <row r="11" spans="1:8" ht="14.1" customHeight="1" x14ac:dyDescent="0.2">
      <c r="A11" s="345" t="s">
        <v>24</v>
      </c>
      <c r="B11" s="346"/>
      <c r="C11" s="346"/>
      <c r="D11" s="346"/>
      <c r="E11" s="347"/>
      <c r="F11" s="354" t="s">
        <v>177</v>
      </c>
      <c r="G11" s="355"/>
    </row>
    <row r="12" spans="1:8" ht="14.1" customHeight="1" x14ac:dyDescent="0.2">
      <c r="A12" s="345" t="s">
        <v>25</v>
      </c>
      <c r="B12" s="346"/>
      <c r="C12" s="346"/>
      <c r="D12" s="346"/>
      <c r="E12" s="347"/>
      <c r="F12" s="354" t="s">
        <v>26</v>
      </c>
      <c r="G12" s="355"/>
    </row>
    <row r="13" spans="1:8" ht="14.1" customHeight="1" x14ac:dyDescent="0.2">
      <c r="A13" s="345" t="s">
        <v>11</v>
      </c>
      <c r="B13" s="346"/>
      <c r="C13" s="346"/>
      <c r="D13" s="346"/>
      <c r="E13" s="347"/>
      <c r="F13" s="354" t="s">
        <v>10</v>
      </c>
      <c r="G13" s="355"/>
    </row>
    <row r="14" spans="1:8" ht="14.1" customHeight="1" x14ac:dyDescent="0.2">
      <c r="A14" s="280" t="s">
        <v>7</v>
      </c>
      <c r="B14" s="281"/>
      <c r="C14" s="281"/>
      <c r="D14" s="281"/>
      <c r="E14" s="281"/>
      <c r="F14" s="282"/>
      <c r="G14" s="283"/>
    </row>
    <row r="15" spans="1:8" ht="14.1" customHeight="1" x14ac:dyDescent="0.2">
      <c r="A15" s="345" t="s">
        <v>8</v>
      </c>
      <c r="B15" s="346"/>
      <c r="C15" s="346"/>
      <c r="D15" s="346"/>
      <c r="E15" s="347"/>
      <c r="F15" s="356">
        <v>1518</v>
      </c>
      <c r="G15" s="357"/>
    </row>
    <row r="16" spans="1:8" ht="14.1" customHeight="1" x14ac:dyDescent="0.2">
      <c r="A16" s="345" t="s">
        <v>0</v>
      </c>
      <c r="B16" s="346"/>
      <c r="C16" s="346"/>
      <c r="D16" s="346"/>
      <c r="E16" s="347"/>
      <c r="F16" s="350" t="s">
        <v>239</v>
      </c>
      <c r="G16" s="351"/>
      <c r="H16" s="3"/>
    </row>
    <row r="17" spans="1:8" ht="14.1" customHeight="1" x14ac:dyDescent="0.2">
      <c r="A17" s="345" t="s">
        <v>27</v>
      </c>
      <c r="B17" s="346"/>
      <c r="C17" s="346"/>
      <c r="D17" s="346"/>
      <c r="E17" s="347"/>
      <c r="F17" s="350" t="s">
        <v>178</v>
      </c>
      <c r="G17" s="351"/>
      <c r="H17" s="3"/>
    </row>
    <row r="18" spans="1:8" ht="14.1" customHeight="1" x14ac:dyDescent="0.2">
      <c r="A18" s="345" t="s">
        <v>1</v>
      </c>
      <c r="B18" s="346"/>
      <c r="C18" s="346"/>
      <c r="D18" s="346"/>
      <c r="E18" s="347"/>
      <c r="F18" s="352">
        <v>2148.2199999999998</v>
      </c>
      <c r="G18" s="353"/>
    </row>
    <row r="19" spans="1:8" ht="14.1" customHeight="1" x14ac:dyDescent="0.2">
      <c r="A19" s="333" t="s">
        <v>9</v>
      </c>
      <c r="B19" s="334"/>
      <c r="C19" s="334"/>
      <c r="D19" s="334"/>
      <c r="E19" s="335"/>
      <c r="F19" s="343">
        <v>45658</v>
      </c>
      <c r="G19" s="344"/>
    </row>
    <row r="20" spans="1:8" ht="14.1" customHeight="1" x14ac:dyDescent="0.2">
      <c r="A20" s="345" t="s">
        <v>28</v>
      </c>
      <c r="B20" s="346"/>
      <c r="C20" s="346"/>
      <c r="D20" s="346"/>
      <c r="E20" s="347"/>
      <c r="F20" s="348" t="s">
        <v>179</v>
      </c>
      <c r="G20" s="349"/>
    </row>
    <row r="21" spans="1:8" ht="14.1" customHeight="1" x14ac:dyDescent="0.2">
      <c r="A21" s="333" t="s">
        <v>29</v>
      </c>
      <c r="B21" s="334"/>
      <c r="C21" s="334"/>
      <c r="D21" s="334"/>
      <c r="E21" s="335"/>
      <c r="F21" s="336">
        <v>2</v>
      </c>
      <c r="G21" s="337"/>
    </row>
    <row r="22" spans="1:8" ht="14.1" customHeight="1" x14ac:dyDescent="0.2">
      <c r="A22" s="333" t="s">
        <v>30</v>
      </c>
      <c r="B22" s="334"/>
      <c r="C22" s="334"/>
      <c r="D22" s="334"/>
      <c r="E22" s="335"/>
      <c r="F22" s="336">
        <v>4</v>
      </c>
      <c r="G22" s="337"/>
    </row>
    <row r="23" spans="1:8" ht="12.75" customHeight="1" x14ac:dyDescent="0.2">
      <c r="A23" s="333" t="s">
        <v>31</v>
      </c>
      <c r="B23" s="334"/>
      <c r="C23" s="334"/>
      <c r="D23" s="334"/>
      <c r="E23" s="335"/>
      <c r="F23" s="338" t="s">
        <v>180</v>
      </c>
      <c r="G23" s="339"/>
    </row>
    <row r="24" spans="1:8" ht="12.75" customHeight="1" x14ac:dyDescent="0.2">
      <c r="A24" s="340" t="s">
        <v>184</v>
      </c>
      <c r="B24" s="341"/>
      <c r="C24" s="341"/>
      <c r="D24" s="341"/>
      <c r="E24" s="341"/>
      <c r="F24" s="341"/>
      <c r="G24" s="342"/>
    </row>
    <row r="25" spans="1:8" x14ac:dyDescent="0.2">
      <c r="A25" s="280" t="s">
        <v>2</v>
      </c>
      <c r="B25" s="281"/>
      <c r="C25" s="281"/>
      <c r="D25" s="281"/>
      <c r="E25" s="281"/>
      <c r="F25" s="282"/>
      <c r="G25" s="283"/>
    </row>
    <row r="26" spans="1:8" x14ac:dyDescent="0.2">
      <c r="A26" s="4">
        <v>1</v>
      </c>
      <c r="B26" s="331" t="s">
        <v>32</v>
      </c>
      <c r="C26" s="331"/>
      <c r="D26" s="331"/>
      <c r="E26" s="331"/>
      <c r="F26" s="155" t="s">
        <v>33</v>
      </c>
      <c r="G26" s="5" t="s">
        <v>3</v>
      </c>
    </row>
    <row r="27" spans="1:8" x14ac:dyDescent="0.2">
      <c r="A27" s="65" t="s">
        <v>34</v>
      </c>
      <c r="B27" s="332" t="s">
        <v>123</v>
      </c>
      <c r="C27" s="332"/>
      <c r="D27" s="332"/>
      <c r="E27" s="332"/>
      <c r="F27" s="66">
        <v>1</v>
      </c>
      <c r="G27" s="6">
        <f>F18*F27</f>
        <v>2148.2199999999998</v>
      </c>
      <c r="H27" s="7"/>
    </row>
    <row r="28" spans="1:8" x14ac:dyDescent="0.2">
      <c r="A28" s="65" t="s">
        <v>35</v>
      </c>
      <c r="B28" s="329" t="s">
        <v>124</v>
      </c>
      <c r="C28" s="329"/>
      <c r="D28" s="329"/>
      <c r="E28" s="329"/>
      <c r="F28" s="67">
        <v>0.3</v>
      </c>
      <c r="G28" s="6">
        <f>ROUND(G27*F28,2)</f>
        <v>644.47</v>
      </c>
      <c r="H28" s="7"/>
    </row>
    <row r="29" spans="1:8" x14ac:dyDescent="0.2">
      <c r="A29" s="65" t="s">
        <v>36</v>
      </c>
      <c r="B29" s="329" t="s">
        <v>20</v>
      </c>
      <c r="C29" s="329"/>
      <c r="D29" s="329"/>
      <c r="E29" s="329"/>
      <c r="F29" s="67">
        <v>0</v>
      </c>
      <c r="G29" s="6">
        <f>ROUND(F15*F29,2)</f>
        <v>0</v>
      </c>
      <c r="H29" s="7"/>
    </row>
    <row r="30" spans="1:8" x14ac:dyDescent="0.2">
      <c r="A30" s="65" t="s">
        <v>37</v>
      </c>
      <c r="B30" s="317" t="s">
        <v>39</v>
      </c>
      <c r="C30" s="307"/>
      <c r="D30" s="307"/>
      <c r="E30" s="324"/>
      <c r="F30" s="66">
        <f>ROUND((ROUND((0*15.22),2)/52.5)*60,2)</f>
        <v>0</v>
      </c>
      <c r="G30" s="6">
        <f>ROUND(ROUND(ROUND((SUM(G27:G29)+G32)/220,2)*0.2,2)*F30,2)</f>
        <v>0</v>
      </c>
      <c r="H30" s="7"/>
    </row>
    <row r="31" spans="1:8" x14ac:dyDescent="0.2">
      <c r="A31" s="65" t="s">
        <v>38</v>
      </c>
      <c r="B31" s="317" t="s">
        <v>193</v>
      </c>
      <c r="C31" s="307"/>
      <c r="D31" s="307"/>
      <c r="E31" s="324"/>
      <c r="F31" s="67">
        <v>0.1177</v>
      </c>
      <c r="G31" s="6">
        <f>ROUND(G27*F31,2)</f>
        <v>252.85</v>
      </c>
      <c r="H31" s="7"/>
    </row>
    <row r="32" spans="1:8" x14ac:dyDescent="0.2">
      <c r="A32" s="65" t="s">
        <v>40</v>
      </c>
      <c r="B32" s="329" t="s">
        <v>136</v>
      </c>
      <c r="C32" s="329"/>
      <c r="D32" s="329"/>
      <c r="E32" s="329"/>
      <c r="F32" s="67"/>
      <c r="G32" s="6">
        <f>ROUND(F18*F32,2)</f>
        <v>0</v>
      </c>
      <c r="H32" s="7"/>
    </row>
    <row r="33" spans="1:8" x14ac:dyDescent="0.2">
      <c r="A33" s="291" t="s">
        <v>41</v>
      </c>
      <c r="B33" s="261"/>
      <c r="C33" s="261"/>
      <c r="D33" s="261"/>
      <c r="E33" s="261"/>
      <c r="F33" s="330"/>
      <c r="G33" s="8">
        <f>SUM(G27:G32)</f>
        <v>3045.54</v>
      </c>
    </row>
    <row r="34" spans="1:8" x14ac:dyDescent="0.2">
      <c r="A34" s="280" t="s">
        <v>42</v>
      </c>
      <c r="B34" s="281"/>
      <c r="C34" s="281"/>
      <c r="D34" s="281"/>
      <c r="E34" s="281"/>
      <c r="F34" s="282"/>
      <c r="G34" s="283"/>
    </row>
    <row r="35" spans="1:8" x14ac:dyDescent="0.2">
      <c r="A35" s="313" t="s">
        <v>43</v>
      </c>
      <c r="B35" s="314"/>
      <c r="C35" s="314"/>
      <c r="D35" s="314"/>
      <c r="E35" s="314"/>
      <c r="F35" s="314"/>
      <c r="G35" s="315"/>
      <c r="H35" s="9"/>
    </row>
    <row r="36" spans="1:8" s="13" customFormat="1" x14ac:dyDescent="0.2">
      <c r="A36" s="69" t="s">
        <v>34</v>
      </c>
      <c r="B36" s="327" t="s">
        <v>44</v>
      </c>
      <c r="C36" s="316"/>
      <c r="D36" s="316"/>
      <c r="E36" s="328"/>
      <c r="F36" s="70">
        <v>0</v>
      </c>
      <c r="G36" s="12">
        <f>ROUND(G$33*F36,2)</f>
        <v>0</v>
      </c>
      <c r="H36" s="156"/>
    </row>
    <row r="37" spans="1:8" x14ac:dyDescent="0.2">
      <c r="A37" s="71" t="s">
        <v>35</v>
      </c>
      <c r="B37" s="308" t="s">
        <v>125</v>
      </c>
      <c r="C37" s="309"/>
      <c r="D37" s="309"/>
      <c r="E37" s="325"/>
      <c r="F37" s="181">
        <f>ROUND((1/11)+(1/11)/3, 3)*0</f>
        <v>0</v>
      </c>
      <c r="G37" s="14">
        <f>ROUND(G$33*F37,2)</f>
        <v>0</v>
      </c>
      <c r="H37" s="9"/>
    </row>
    <row r="38" spans="1:8" x14ac:dyDescent="0.2">
      <c r="A38" s="73"/>
      <c r="B38" s="326" t="s">
        <v>45</v>
      </c>
      <c r="C38" s="326"/>
      <c r="D38" s="326"/>
      <c r="E38" s="326"/>
      <c r="F38" s="74">
        <f>SUM(F36:F37)</f>
        <v>0</v>
      </c>
      <c r="G38" s="12"/>
      <c r="H38" s="9"/>
    </row>
    <row r="39" spans="1:8" x14ac:dyDescent="0.2">
      <c r="A39" s="75" t="s">
        <v>36</v>
      </c>
      <c r="B39" s="76" t="s">
        <v>46</v>
      </c>
      <c r="C39" s="77"/>
      <c r="D39" s="77"/>
      <c r="E39" s="77"/>
      <c r="F39" s="78">
        <f>ROUND((F50*F38),4)</f>
        <v>0</v>
      </c>
      <c r="G39" s="15">
        <f>ROUND(G$33*F39,2)</f>
        <v>0</v>
      </c>
      <c r="H39" s="9"/>
    </row>
    <row r="40" spans="1:8" x14ac:dyDescent="0.2">
      <c r="A40" s="284" t="s">
        <v>47</v>
      </c>
      <c r="B40" s="285"/>
      <c r="C40" s="285"/>
      <c r="D40" s="285"/>
      <c r="E40" s="286"/>
      <c r="F40" s="79">
        <f>ROUND(SUM(F38:F39),4)</f>
        <v>0</v>
      </c>
      <c r="G40" s="80">
        <f>SUM(G36:G39)</f>
        <v>0</v>
      </c>
      <c r="H40" s="9">
        <f>ROUND(G33*F40,2)</f>
        <v>0</v>
      </c>
    </row>
    <row r="41" spans="1:8" x14ac:dyDescent="0.2">
      <c r="A41" s="313" t="s">
        <v>126</v>
      </c>
      <c r="B41" s="314"/>
      <c r="C41" s="314"/>
      <c r="D41" s="314"/>
      <c r="E41" s="314"/>
      <c r="F41" s="314"/>
      <c r="G41" s="315"/>
      <c r="H41" s="9"/>
    </row>
    <row r="42" spans="1:8" x14ac:dyDescent="0.2">
      <c r="A42" s="81" t="s">
        <v>34</v>
      </c>
      <c r="B42" s="327" t="s">
        <v>48</v>
      </c>
      <c r="C42" s="316"/>
      <c r="D42" s="316"/>
      <c r="E42" s="328"/>
      <c r="F42" s="82">
        <v>0</v>
      </c>
      <c r="G42" s="19">
        <f>ROUND(G$33*F42,2)</f>
        <v>0</v>
      </c>
      <c r="H42" s="9"/>
    </row>
    <row r="43" spans="1:8" x14ac:dyDescent="0.2">
      <c r="A43" s="69" t="s">
        <v>35</v>
      </c>
      <c r="B43" s="317" t="s">
        <v>49</v>
      </c>
      <c r="C43" s="307"/>
      <c r="D43" s="307"/>
      <c r="E43" s="324"/>
      <c r="F43" s="70">
        <v>0</v>
      </c>
      <c r="G43" s="12">
        <f>ROUND(G$33*F43,2)</f>
        <v>0</v>
      </c>
      <c r="H43" s="9"/>
    </row>
    <row r="44" spans="1:8" x14ac:dyDescent="0.2">
      <c r="A44" s="69" t="s">
        <v>36</v>
      </c>
      <c r="B44" s="317" t="s">
        <v>50</v>
      </c>
      <c r="C44" s="307"/>
      <c r="D44" s="307"/>
      <c r="E44" s="324"/>
      <c r="F44" s="70">
        <v>0</v>
      </c>
      <c r="G44" s="12">
        <f>ROUND(G$33*F44,2)</f>
        <v>0</v>
      </c>
      <c r="H44" s="9"/>
    </row>
    <row r="45" spans="1:8" x14ac:dyDescent="0.2">
      <c r="A45" s="69" t="s">
        <v>37</v>
      </c>
      <c r="B45" s="317" t="s">
        <v>51</v>
      </c>
      <c r="C45" s="307"/>
      <c r="D45" s="307"/>
      <c r="E45" s="324"/>
      <c r="F45" s="70">
        <v>0</v>
      </c>
      <c r="G45" s="12">
        <f t="shared" ref="G45:G49" si="0">ROUND(G$33*F45,2)</f>
        <v>0</v>
      </c>
      <c r="H45" s="9"/>
    </row>
    <row r="46" spans="1:8" x14ac:dyDescent="0.2">
      <c r="A46" s="69" t="s">
        <v>38</v>
      </c>
      <c r="B46" s="317" t="s">
        <v>52</v>
      </c>
      <c r="C46" s="307"/>
      <c r="D46" s="307"/>
      <c r="E46" s="324"/>
      <c r="F46" s="70">
        <v>0</v>
      </c>
      <c r="G46" s="12">
        <f>ROUND(G$33*F46,2)</f>
        <v>0</v>
      </c>
      <c r="H46" s="9"/>
    </row>
    <row r="47" spans="1:8" x14ac:dyDescent="0.2">
      <c r="A47" s="69" t="s">
        <v>40</v>
      </c>
      <c r="B47" s="317" t="s">
        <v>53</v>
      </c>
      <c r="C47" s="307"/>
      <c r="D47" s="307"/>
      <c r="E47" s="324"/>
      <c r="F47" s="70">
        <v>0</v>
      </c>
      <c r="G47" s="12">
        <f t="shared" si="0"/>
        <v>0</v>
      </c>
      <c r="H47" s="9"/>
    </row>
    <row r="48" spans="1:8" x14ac:dyDescent="0.2">
      <c r="A48" s="69" t="s">
        <v>54</v>
      </c>
      <c r="B48" s="317" t="s">
        <v>55</v>
      </c>
      <c r="C48" s="307"/>
      <c r="D48" s="307"/>
      <c r="E48" s="324"/>
      <c r="F48" s="70">
        <v>0</v>
      </c>
      <c r="G48" s="12">
        <f t="shared" si="0"/>
        <v>0</v>
      </c>
      <c r="H48" s="9"/>
    </row>
    <row r="49" spans="1:8" x14ac:dyDescent="0.2">
      <c r="A49" s="71" t="s">
        <v>56</v>
      </c>
      <c r="B49" s="308" t="s">
        <v>57</v>
      </c>
      <c r="C49" s="309"/>
      <c r="D49" s="309"/>
      <c r="E49" s="325"/>
      <c r="F49" s="72">
        <v>0</v>
      </c>
      <c r="G49" s="14">
        <f t="shared" si="0"/>
        <v>0</v>
      </c>
      <c r="H49" s="9"/>
    </row>
    <row r="50" spans="1:8" x14ac:dyDescent="0.2">
      <c r="A50" s="284" t="s">
        <v>58</v>
      </c>
      <c r="B50" s="285"/>
      <c r="C50" s="285"/>
      <c r="D50" s="285"/>
      <c r="E50" s="286"/>
      <c r="F50" s="79">
        <f>SUM(F42:F49)</f>
        <v>0</v>
      </c>
      <c r="G50" s="80">
        <f>SUM(G42:G49)</f>
        <v>0</v>
      </c>
      <c r="H50" s="9">
        <f>ROUND(G33*F50,2)</f>
        <v>0</v>
      </c>
    </row>
    <row r="51" spans="1:8" x14ac:dyDescent="0.2">
      <c r="A51" s="313" t="s">
        <v>59</v>
      </c>
      <c r="B51" s="314"/>
      <c r="C51" s="314"/>
      <c r="D51" s="314"/>
      <c r="E51" s="314"/>
      <c r="F51" s="314"/>
      <c r="G51" s="315"/>
      <c r="H51" s="9"/>
    </row>
    <row r="52" spans="1:8" x14ac:dyDescent="0.2">
      <c r="A52" s="18" t="s">
        <v>34</v>
      </c>
      <c r="B52" s="322" t="s">
        <v>60</v>
      </c>
      <c r="C52" s="323"/>
      <c r="D52" s="323"/>
      <c r="E52" s="20">
        <v>0</v>
      </c>
      <c r="F52" s="21">
        <f>15.22*2</f>
        <v>30.44</v>
      </c>
      <c r="G52" s="22">
        <f>IF(ROUND((E52*F52)-(G27*0.06),2)&lt;0,0,ROUND((E52*F52)-(G27*0.06),2))</f>
        <v>0</v>
      </c>
      <c r="H52" s="9"/>
    </row>
    <row r="53" spans="1:8" x14ac:dyDescent="0.2">
      <c r="A53" s="10" t="s">
        <v>61</v>
      </c>
      <c r="B53" s="320" t="s">
        <v>62</v>
      </c>
      <c r="C53" s="321"/>
      <c r="D53" s="321"/>
      <c r="E53" s="23">
        <v>0</v>
      </c>
      <c r="F53" s="24">
        <f>15.22</f>
        <v>15.22</v>
      </c>
      <c r="G53" s="6">
        <f t="shared" ref="G53:G60" si="1">ROUND((E53*F53),2)</f>
        <v>0</v>
      </c>
      <c r="H53" s="9"/>
    </row>
    <row r="54" spans="1:8" x14ac:dyDescent="0.2">
      <c r="A54" s="10" t="s">
        <v>63</v>
      </c>
      <c r="B54" s="320" t="s">
        <v>64</v>
      </c>
      <c r="C54" s="321"/>
      <c r="D54" s="321"/>
      <c r="E54" s="23">
        <v>0</v>
      </c>
      <c r="F54" s="24">
        <v>1</v>
      </c>
      <c r="G54" s="6">
        <f t="shared" si="1"/>
        <v>0</v>
      </c>
      <c r="H54" s="9"/>
    </row>
    <row r="55" spans="1:8" x14ac:dyDescent="0.2">
      <c r="A55" s="10" t="s">
        <v>36</v>
      </c>
      <c r="B55" s="320" t="s">
        <v>181</v>
      </c>
      <c r="C55" s="321"/>
      <c r="D55" s="321"/>
      <c r="E55" s="23">
        <v>0</v>
      </c>
      <c r="F55" s="24">
        <v>1</v>
      </c>
      <c r="G55" s="6">
        <f t="shared" si="1"/>
        <v>0</v>
      </c>
      <c r="H55" s="9"/>
    </row>
    <row r="56" spans="1:8" x14ac:dyDescent="0.2">
      <c r="A56" s="10" t="s">
        <v>37</v>
      </c>
      <c r="B56" s="320" t="s">
        <v>182</v>
      </c>
      <c r="C56" s="321"/>
      <c r="D56" s="321"/>
      <c r="E56" s="23">
        <v>0</v>
      </c>
      <c r="F56" s="24">
        <v>1</v>
      </c>
      <c r="G56" s="6">
        <f t="shared" si="1"/>
        <v>0</v>
      </c>
      <c r="H56" s="9"/>
    </row>
    <row r="57" spans="1:8" x14ac:dyDescent="0.2">
      <c r="A57" s="10" t="s">
        <v>38</v>
      </c>
      <c r="B57" s="320" t="s">
        <v>183</v>
      </c>
      <c r="C57" s="321"/>
      <c r="D57" s="321"/>
      <c r="E57" s="23">
        <v>0</v>
      </c>
      <c r="F57" s="24">
        <v>1</v>
      </c>
      <c r="G57" s="6">
        <f t="shared" si="1"/>
        <v>0</v>
      </c>
      <c r="H57" s="9"/>
    </row>
    <row r="58" spans="1:8" x14ac:dyDescent="0.2">
      <c r="A58" s="10" t="s">
        <v>40</v>
      </c>
      <c r="B58" s="320" t="s">
        <v>136</v>
      </c>
      <c r="C58" s="321"/>
      <c r="D58" s="321"/>
      <c r="E58" s="23">
        <v>0</v>
      </c>
      <c r="F58" s="24">
        <v>1</v>
      </c>
      <c r="G58" s="6">
        <f t="shared" si="1"/>
        <v>0</v>
      </c>
      <c r="H58" s="9"/>
    </row>
    <row r="59" spans="1:8" x14ac:dyDescent="0.2">
      <c r="A59" s="10" t="s">
        <v>54</v>
      </c>
      <c r="B59" s="320" t="s">
        <v>136</v>
      </c>
      <c r="C59" s="321"/>
      <c r="D59" s="321"/>
      <c r="E59" s="88">
        <v>0</v>
      </c>
      <c r="F59" s="24">
        <v>1</v>
      </c>
      <c r="G59" s="6">
        <f t="shared" si="1"/>
        <v>0</v>
      </c>
      <c r="H59" s="9"/>
    </row>
    <row r="60" spans="1:8" x14ac:dyDescent="0.2">
      <c r="A60" s="10" t="s">
        <v>56</v>
      </c>
      <c r="B60" s="320" t="s">
        <v>136</v>
      </c>
      <c r="C60" s="321"/>
      <c r="D60" s="321"/>
      <c r="E60" s="88"/>
      <c r="F60" s="24">
        <v>1</v>
      </c>
      <c r="G60" s="6">
        <f t="shared" si="1"/>
        <v>0</v>
      </c>
      <c r="H60" s="9"/>
    </row>
    <row r="61" spans="1:8" x14ac:dyDescent="0.2">
      <c r="A61" s="259" t="s">
        <v>66</v>
      </c>
      <c r="B61" s="260"/>
      <c r="C61" s="260"/>
      <c r="D61" s="260"/>
      <c r="E61" s="260"/>
      <c r="F61" s="261"/>
      <c r="G61" s="8">
        <f>SUM(G52:G60)</f>
        <v>0</v>
      </c>
      <c r="H61" s="9"/>
    </row>
    <row r="62" spans="1:8" x14ac:dyDescent="0.2">
      <c r="A62" s="280" t="s">
        <v>67</v>
      </c>
      <c r="B62" s="281"/>
      <c r="C62" s="281"/>
      <c r="D62" s="281"/>
      <c r="E62" s="281"/>
      <c r="F62" s="282"/>
      <c r="G62" s="283"/>
      <c r="H62" s="9"/>
    </row>
    <row r="63" spans="1:8" x14ac:dyDescent="0.2">
      <c r="A63" s="25" t="s">
        <v>68</v>
      </c>
      <c r="B63" s="267" t="s">
        <v>69</v>
      </c>
      <c r="C63" s="268"/>
      <c r="D63" s="268"/>
      <c r="E63" s="268"/>
      <c r="F63" s="26">
        <f>F40</f>
        <v>0</v>
      </c>
      <c r="G63" s="27">
        <f>G40</f>
        <v>0</v>
      </c>
      <c r="H63" s="9"/>
    </row>
    <row r="64" spans="1:8" x14ac:dyDescent="0.2">
      <c r="A64" s="28" t="s">
        <v>70</v>
      </c>
      <c r="B64" s="270" t="s">
        <v>137</v>
      </c>
      <c r="C64" s="271"/>
      <c r="D64" s="271"/>
      <c r="E64" s="271"/>
      <c r="F64" s="29">
        <f>F50</f>
        <v>0</v>
      </c>
      <c r="G64" s="30">
        <f>G50</f>
        <v>0</v>
      </c>
      <c r="H64" s="9"/>
    </row>
    <row r="65" spans="1:8" x14ac:dyDescent="0.2">
      <c r="A65" s="28" t="s">
        <v>71</v>
      </c>
      <c r="B65" s="270" t="s">
        <v>72</v>
      </c>
      <c r="C65" s="271"/>
      <c r="D65" s="271"/>
      <c r="E65" s="271"/>
      <c r="F65" s="272"/>
      <c r="G65" s="30">
        <f>G61</f>
        <v>0</v>
      </c>
      <c r="H65" s="9"/>
    </row>
    <row r="66" spans="1:8" x14ac:dyDescent="0.2">
      <c r="A66" s="259" t="s">
        <v>73</v>
      </c>
      <c r="B66" s="260"/>
      <c r="C66" s="260"/>
      <c r="D66" s="260"/>
      <c r="E66" s="260"/>
      <c r="F66" s="261"/>
      <c r="G66" s="8">
        <f>SUM(G63:G65)</f>
        <v>0</v>
      </c>
      <c r="H66" s="9"/>
    </row>
    <row r="67" spans="1:8" x14ac:dyDescent="0.2">
      <c r="A67" s="280" t="s">
        <v>74</v>
      </c>
      <c r="B67" s="281"/>
      <c r="C67" s="281"/>
      <c r="D67" s="281"/>
      <c r="E67" s="281"/>
      <c r="F67" s="282"/>
      <c r="G67" s="283"/>
      <c r="H67" s="9"/>
    </row>
    <row r="68" spans="1:8" s="33" customFormat="1" x14ac:dyDescent="0.2">
      <c r="A68" s="4">
        <v>3</v>
      </c>
      <c r="B68" s="31" t="s">
        <v>75</v>
      </c>
      <c r="C68" s="31"/>
      <c r="D68" s="31"/>
      <c r="E68" s="31"/>
      <c r="F68" s="31"/>
      <c r="G68" s="32"/>
      <c r="H68" s="9"/>
    </row>
    <row r="69" spans="1:8" x14ac:dyDescent="0.2">
      <c r="A69" s="18" t="s">
        <v>34</v>
      </c>
      <c r="B69" s="287" t="s">
        <v>76</v>
      </c>
      <c r="C69" s="288"/>
      <c r="D69" s="288"/>
      <c r="E69" s="288"/>
      <c r="F69" s="182">
        <f>ROUND((1/12)*0.05,4)*0</f>
        <v>0</v>
      </c>
      <c r="G69" s="34">
        <f t="shared" ref="G69:G74" si="2">ROUND(G$33*F69,2)</f>
        <v>0</v>
      </c>
      <c r="H69" s="9"/>
    </row>
    <row r="70" spans="1:8" x14ac:dyDescent="0.2">
      <c r="A70" s="10" t="s">
        <v>35</v>
      </c>
      <c r="B70" s="276" t="s">
        <v>77</v>
      </c>
      <c r="C70" s="277"/>
      <c r="D70" s="277"/>
      <c r="E70" s="277"/>
      <c r="F70" s="90">
        <f>ROUND((F69*F49),4)</f>
        <v>0</v>
      </c>
      <c r="G70" s="35">
        <f t="shared" si="2"/>
        <v>0</v>
      </c>
      <c r="H70" s="9"/>
    </row>
    <row r="71" spans="1:8" x14ac:dyDescent="0.2">
      <c r="A71" s="10" t="s">
        <v>36</v>
      </c>
      <c r="B71" s="276" t="s">
        <v>194</v>
      </c>
      <c r="C71" s="277"/>
      <c r="D71" s="277"/>
      <c r="E71" s="277"/>
      <c r="F71" s="183">
        <f>ROUND((0.08*0.4*0.9)*(1+0.09+0.09+0.3),2)*0</f>
        <v>0</v>
      </c>
      <c r="G71" s="35">
        <f t="shared" si="2"/>
        <v>0</v>
      </c>
      <c r="H71" s="9"/>
    </row>
    <row r="72" spans="1:8" x14ac:dyDescent="0.2">
      <c r="A72" s="10" t="s">
        <v>37</v>
      </c>
      <c r="B72" s="276" t="s">
        <v>78</v>
      </c>
      <c r="C72" s="277"/>
      <c r="D72" s="277"/>
      <c r="E72" s="277"/>
      <c r="F72" s="183">
        <f>ROUND(100%/30*7/12*100%,4)*0</f>
        <v>0</v>
      </c>
      <c r="G72" s="35">
        <f t="shared" si="2"/>
        <v>0</v>
      </c>
      <c r="H72" s="9"/>
    </row>
    <row r="73" spans="1:8" s="3" customFormat="1" x14ac:dyDescent="0.2">
      <c r="A73" s="10" t="s">
        <v>38</v>
      </c>
      <c r="B73" s="276" t="s">
        <v>127</v>
      </c>
      <c r="C73" s="277"/>
      <c r="D73" s="277"/>
      <c r="E73" s="277"/>
      <c r="F73" s="90">
        <f>ROUND(F72*F50,4)</f>
        <v>0</v>
      </c>
      <c r="G73" s="35">
        <f t="shared" si="2"/>
        <v>0</v>
      </c>
      <c r="H73" s="9"/>
    </row>
    <row r="74" spans="1:8" x14ac:dyDescent="0.2">
      <c r="A74" s="10" t="s">
        <v>40</v>
      </c>
      <c r="B74" s="318" t="s">
        <v>195</v>
      </c>
      <c r="C74" s="319"/>
      <c r="D74" s="319"/>
      <c r="E74" s="319"/>
      <c r="F74" s="91">
        <v>0</v>
      </c>
      <c r="G74" s="36">
        <f t="shared" si="2"/>
        <v>0</v>
      </c>
      <c r="H74" s="9"/>
    </row>
    <row r="75" spans="1:8" x14ac:dyDescent="0.2">
      <c r="A75" s="259" t="s">
        <v>79</v>
      </c>
      <c r="B75" s="260"/>
      <c r="C75" s="260"/>
      <c r="D75" s="260"/>
      <c r="E75" s="260"/>
      <c r="F75" s="37">
        <f>SUM(F69:F74)</f>
        <v>0</v>
      </c>
      <c r="G75" s="38">
        <f>SUM(G69:G74)</f>
        <v>0</v>
      </c>
      <c r="H75" s="9">
        <f>ROUND(G33*F75,2)</f>
        <v>0</v>
      </c>
    </row>
    <row r="76" spans="1:8" x14ac:dyDescent="0.2">
      <c r="A76" s="280" t="s">
        <v>80</v>
      </c>
      <c r="B76" s="281"/>
      <c r="C76" s="281"/>
      <c r="D76" s="281"/>
      <c r="E76" s="281"/>
      <c r="F76" s="282"/>
      <c r="G76" s="283"/>
      <c r="H76" s="9"/>
    </row>
    <row r="77" spans="1:8" s="33" customFormat="1" x14ac:dyDescent="0.2">
      <c r="A77" s="313" t="s">
        <v>128</v>
      </c>
      <c r="B77" s="314"/>
      <c r="C77" s="314"/>
      <c r="D77" s="314"/>
      <c r="E77" s="314"/>
      <c r="F77" s="314"/>
      <c r="G77" s="315"/>
      <c r="H77" s="9"/>
    </row>
    <row r="78" spans="1:8" x14ac:dyDescent="0.2">
      <c r="A78" s="81" t="s">
        <v>34</v>
      </c>
      <c r="B78" s="295" t="s">
        <v>188</v>
      </c>
      <c r="C78" s="316"/>
      <c r="D78" s="316"/>
      <c r="E78" s="316"/>
      <c r="F78" s="82">
        <v>0</v>
      </c>
      <c r="G78" s="34">
        <f t="shared" ref="G78:G83" si="3">ROUND(G$33*F78,2)</f>
        <v>0</v>
      </c>
      <c r="H78" s="9"/>
    </row>
    <row r="79" spans="1:8" x14ac:dyDescent="0.2">
      <c r="A79" s="69" t="s">
        <v>35</v>
      </c>
      <c r="B79" s="317" t="s">
        <v>129</v>
      </c>
      <c r="C79" s="307"/>
      <c r="D79" s="307"/>
      <c r="E79" s="307"/>
      <c r="F79" s="184">
        <f>ROUND(((1/30)/12)*1,4)*0</f>
        <v>0</v>
      </c>
      <c r="G79" s="35">
        <f t="shared" si="3"/>
        <v>0</v>
      </c>
      <c r="H79" s="9"/>
    </row>
    <row r="80" spans="1:8" x14ac:dyDescent="0.2">
      <c r="A80" s="69" t="s">
        <v>36</v>
      </c>
      <c r="B80" s="317" t="s">
        <v>130</v>
      </c>
      <c r="C80" s="307"/>
      <c r="D80" s="307"/>
      <c r="E80" s="307"/>
      <c r="F80" s="184">
        <f>ROUND((((1/30)/12)*5)*0.02,4)*0</f>
        <v>0</v>
      </c>
      <c r="G80" s="35">
        <f t="shared" si="3"/>
        <v>0</v>
      </c>
      <c r="H80" s="9"/>
    </row>
    <row r="81" spans="1:8" x14ac:dyDescent="0.2">
      <c r="A81" s="69" t="s">
        <v>37</v>
      </c>
      <c r="B81" s="317" t="s">
        <v>131</v>
      </c>
      <c r="C81" s="307"/>
      <c r="D81" s="307"/>
      <c r="E81" s="307"/>
      <c r="F81" s="184">
        <f>ROUND((((1/30)/12)*15)*0.05,4)*0</f>
        <v>0</v>
      </c>
      <c r="G81" s="35">
        <f t="shared" si="3"/>
        <v>0</v>
      </c>
      <c r="H81" s="9"/>
    </row>
    <row r="82" spans="1:8" x14ac:dyDescent="0.2">
      <c r="A82" s="69" t="s">
        <v>38</v>
      </c>
      <c r="B82" s="306" t="s">
        <v>189</v>
      </c>
      <c r="C82" s="307"/>
      <c r="D82" s="307"/>
      <c r="E82" s="307"/>
      <c r="F82" s="70">
        <v>0</v>
      </c>
      <c r="G82" s="35">
        <f t="shared" si="3"/>
        <v>0</v>
      </c>
      <c r="H82" s="9"/>
    </row>
    <row r="83" spans="1:8" x14ac:dyDescent="0.2">
      <c r="A83" s="69" t="s">
        <v>40</v>
      </c>
      <c r="B83" s="308" t="s">
        <v>132</v>
      </c>
      <c r="C83" s="309"/>
      <c r="D83" s="309"/>
      <c r="E83" s="309"/>
      <c r="F83" s="181">
        <f>ROUND((((1/30)/12)*5)*0.5,4)*0</f>
        <v>0</v>
      </c>
      <c r="G83" s="36">
        <f t="shared" si="3"/>
        <v>0</v>
      </c>
      <c r="H83" s="9"/>
    </row>
    <row r="84" spans="1:8" x14ac:dyDescent="0.2">
      <c r="A84" s="300" t="s">
        <v>81</v>
      </c>
      <c r="B84" s="286"/>
      <c r="C84" s="286"/>
      <c r="D84" s="286"/>
      <c r="E84" s="286"/>
      <c r="F84" s="79">
        <f>SUM(F78:F83)</f>
        <v>0</v>
      </c>
      <c r="G84" s="80">
        <f>SUM(G78:G83)</f>
        <v>0</v>
      </c>
      <c r="H84" s="9">
        <f>ROUND(G33*F84,2)</f>
        <v>0</v>
      </c>
    </row>
    <row r="85" spans="1:8" s="33" customFormat="1" x14ac:dyDescent="0.2">
      <c r="A85" s="310" t="s">
        <v>82</v>
      </c>
      <c r="B85" s="311"/>
      <c r="C85" s="311"/>
      <c r="D85" s="311"/>
      <c r="E85" s="311"/>
      <c r="F85" s="311"/>
      <c r="G85" s="312"/>
      <c r="H85" s="9"/>
    </row>
    <row r="86" spans="1:8" x14ac:dyDescent="0.2">
      <c r="A86" s="18" t="s">
        <v>34</v>
      </c>
      <c r="B86" s="287" t="s">
        <v>83</v>
      </c>
      <c r="C86" s="288"/>
      <c r="D86" s="288"/>
      <c r="E86" s="288"/>
      <c r="F86" s="182">
        <f xml:space="preserve"> ROUND((((ROUND((1/11)+(1/11)/3, 3))*4)/12)*1%,4)*0</f>
        <v>0</v>
      </c>
      <c r="G86" s="34">
        <f>ROUND(G$33*F86,2)</f>
        <v>0</v>
      </c>
      <c r="H86" s="9"/>
    </row>
    <row r="87" spans="1:8" x14ac:dyDescent="0.2">
      <c r="A87" s="10" t="s">
        <v>35</v>
      </c>
      <c r="B87" s="276" t="s">
        <v>84</v>
      </c>
      <c r="C87" s="277"/>
      <c r="D87" s="277"/>
      <c r="E87" s="277"/>
      <c r="F87" s="90">
        <f>ROUND(F86*F50,4)</f>
        <v>0</v>
      </c>
      <c r="G87" s="35">
        <f>ROUND(G$33*F87,2)</f>
        <v>0</v>
      </c>
      <c r="H87" s="9"/>
    </row>
    <row r="88" spans="1:8" x14ac:dyDescent="0.2">
      <c r="A88" s="10" t="s">
        <v>36</v>
      </c>
      <c r="B88" s="276" t="s">
        <v>85</v>
      </c>
      <c r="C88" s="277"/>
      <c r="D88" s="277"/>
      <c r="E88" s="277"/>
      <c r="F88" s="90">
        <f>ROUND(ROUND(ROUND(((1+1/12)*4)/12,4)*1%,4)*F50,4)</f>
        <v>0</v>
      </c>
      <c r="G88" s="35">
        <f>ROUND(G$33*F88,2)</f>
        <v>0</v>
      </c>
      <c r="H88" s="9"/>
    </row>
    <row r="89" spans="1:8" x14ac:dyDescent="0.2">
      <c r="A89" s="10" t="s">
        <v>37</v>
      </c>
      <c r="B89" s="276" t="s">
        <v>65</v>
      </c>
      <c r="C89" s="277"/>
      <c r="D89" s="277"/>
      <c r="E89" s="277"/>
      <c r="F89" s="90">
        <v>0</v>
      </c>
      <c r="G89" s="36">
        <f>ROUND(G$33*F89,2)</f>
        <v>0</v>
      </c>
      <c r="H89" s="9"/>
    </row>
    <row r="90" spans="1:8" x14ac:dyDescent="0.2">
      <c r="A90" s="291" t="s">
        <v>86</v>
      </c>
      <c r="B90" s="261"/>
      <c r="C90" s="261"/>
      <c r="D90" s="261"/>
      <c r="E90" s="261"/>
      <c r="F90" s="16">
        <f>SUM(F86:F89)</f>
        <v>0</v>
      </c>
      <c r="G90" s="17">
        <f>SUM(G86:G89)</f>
        <v>0</v>
      </c>
      <c r="H90" s="9">
        <f>ROUND(G33*F90,2)</f>
        <v>0</v>
      </c>
    </row>
    <row r="91" spans="1:8" s="33" customFormat="1" x14ac:dyDescent="0.2">
      <c r="A91" s="301" t="s">
        <v>87</v>
      </c>
      <c r="B91" s="302"/>
      <c r="C91" s="302"/>
      <c r="D91" s="302"/>
      <c r="E91" s="302"/>
      <c r="F91" s="302"/>
      <c r="G91" s="303"/>
      <c r="H91" s="9"/>
    </row>
    <row r="92" spans="1:8" x14ac:dyDescent="0.2">
      <c r="A92" s="144" t="s">
        <v>34</v>
      </c>
      <c r="B92" s="304" t="s">
        <v>88</v>
      </c>
      <c r="C92" s="305"/>
      <c r="D92" s="305"/>
      <c r="E92" s="305"/>
      <c r="F92" s="185">
        <f>((1/220)*22)*0</f>
        <v>0</v>
      </c>
      <c r="G92" s="186">
        <f>ROUND(G$34*F92,2)</f>
        <v>0</v>
      </c>
      <c r="H92" s="9"/>
    </row>
    <row r="93" spans="1:8" x14ac:dyDescent="0.2">
      <c r="A93" s="144" t="s">
        <v>35</v>
      </c>
      <c r="B93" s="297" t="s">
        <v>190</v>
      </c>
      <c r="C93" s="298"/>
      <c r="D93" s="298"/>
      <c r="E93" s="299"/>
      <c r="F93" s="185">
        <f>((1/220)*22)*0</f>
        <v>0</v>
      </c>
      <c r="G93" s="186">
        <f>ROUND(G$34*F93,2)</f>
        <v>0</v>
      </c>
      <c r="H93" s="9"/>
    </row>
    <row r="94" spans="1:8" x14ac:dyDescent="0.2">
      <c r="A94" s="291" t="s">
        <v>89</v>
      </c>
      <c r="B94" s="261"/>
      <c r="C94" s="261"/>
      <c r="D94" s="261"/>
      <c r="E94" s="261"/>
      <c r="F94" s="16">
        <f>SUM(F92:F92)</f>
        <v>0</v>
      </c>
      <c r="G94" s="17">
        <f>SUM(G92:G93)</f>
        <v>0</v>
      </c>
      <c r="H94" s="9">
        <f>ROUND(G33*F94,2)</f>
        <v>0</v>
      </c>
    </row>
    <row r="95" spans="1:8" s="85" customFormat="1" x14ac:dyDescent="0.2">
      <c r="A95" s="292" t="s">
        <v>133</v>
      </c>
      <c r="B95" s="293"/>
      <c r="C95" s="293"/>
      <c r="D95" s="293"/>
      <c r="E95" s="293"/>
      <c r="F95" s="293"/>
      <c r="G95" s="294"/>
      <c r="H95" s="68"/>
    </row>
    <row r="96" spans="1:8" s="64" customFormat="1" x14ac:dyDescent="0.2">
      <c r="A96" s="145" t="s">
        <v>34</v>
      </c>
      <c r="B96" s="295" t="s">
        <v>134</v>
      </c>
      <c r="C96" s="296"/>
      <c r="D96" s="296"/>
      <c r="E96" s="296"/>
      <c r="F96" s="185">
        <f>((((8*13)/12)/220)+((((8*13)/12)/220)*100%))*0</f>
        <v>0</v>
      </c>
      <c r="G96" s="186">
        <f>ROUND(G$34*F96,2)</f>
        <v>0</v>
      </c>
      <c r="H96" s="68"/>
    </row>
    <row r="97" spans="1:8" s="64" customFormat="1" x14ac:dyDescent="0.2">
      <c r="A97" s="144" t="s">
        <v>35</v>
      </c>
      <c r="B97" s="297" t="s">
        <v>190</v>
      </c>
      <c r="C97" s="298"/>
      <c r="D97" s="298"/>
      <c r="E97" s="299"/>
      <c r="F97" s="187">
        <f>F96*F49</f>
        <v>0</v>
      </c>
      <c r="G97" s="186">
        <f>ROUND(G$34*F97,2)</f>
        <v>0</v>
      </c>
      <c r="H97" s="68"/>
    </row>
    <row r="98" spans="1:8" s="64" customFormat="1" x14ac:dyDescent="0.2">
      <c r="A98" s="300" t="s">
        <v>135</v>
      </c>
      <c r="B98" s="286"/>
      <c r="C98" s="286"/>
      <c r="D98" s="286"/>
      <c r="E98" s="286"/>
      <c r="F98" s="79">
        <f>SUM(F96:F97)</f>
        <v>0</v>
      </c>
      <c r="G98" s="80">
        <f>SUM(G96:G97)</f>
        <v>0</v>
      </c>
      <c r="H98" s="68">
        <f>ROUND(G43*F98,2)</f>
        <v>0</v>
      </c>
    </row>
    <row r="99" spans="1:8" x14ac:dyDescent="0.2">
      <c r="A99" s="280" t="s">
        <v>90</v>
      </c>
      <c r="B99" s="281"/>
      <c r="C99" s="281"/>
      <c r="D99" s="281"/>
      <c r="E99" s="281"/>
      <c r="F99" s="282"/>
      <c r="G99" s="283"/>
      <c r="H99" s="9"/>
    </row>
    <row r="100" spans="1:8" x14ac:dyDescent="0.2">
      <c r="A100" s="25" t="s">
        <v>91</v>
      </c>
      <c r="B100" s="267" t="s">
        <v>138</v>
      </c>
      <c r="C100" s="268"/>
      <c r="D100" s="268"/>
      <c r="E100" s="268"/>
      <c r="F100" s="26">
        <f>F84</f>
        <v>0</v>
      </c>
      <c r="G100" s="27">
        <f>G84</f>
        <v>0</v>
      </c>
      <c r="H100" s="9"/>
    </row>
    <row r="101" spans="1:8" x14ac:dyDescent="0.2">
      <c r="A101" s="28" t="s">
        <v>92</v>
      </c>
      <c r="B101" s="270" t="s">
        <v>93</v>
      </c>
      <c r="C101" s="271"/>
      <c r="D101" s="271"/>
      <c r="E101" s="271"/>
      <c r="F101" s="29">
        <f>F90</f>
        <v>0</v>
      </c>
      <c r="G101" s="30">
        <f>G90</f>
        <v>0</v>
      </c>
      <c r="H101" s="9"/>
    </row>
    <row r="102" spans="1:8" x14ac:dyDescent="0.2">
      <c r="A102" s="28" t="s">
        <v>94</v>
      </c>
      <c r="B102" s="270" t="s">
        <v>95</v>
      </c>
      <c r="C102" s="271"/>
      <c r="D102" s="271"/>
      <c r="E102" s="271"/>
      <c r="F102" s="29">
        <f>F94</f>
        <v>0</v>
      </c>
      <c r="G102" s="30">
        <f>G94</f>
        <v>0</v>
      </c>
      <c r="H102" s="9"/>
    </row>
    <row r="103" spans="1:8" x14ac:dyDescent="0.2">
      <c r="A103" s="28" t="s">
        <v>140</v>
      </c>
      <c r="B103" s="256" t="s">
        <v>139</v>
      </c>
      <c r="C103" s="257"/>
      <c r="D103" s="257"/>
      <c r="E103" s="257"/>
      <c r="F103" s="29">
        <f>F98</f>
        <v>0</v>
      </c>
      <c r="G103" s="30">
        <f>G98</f>
        <v>0</v>
      </c>
      <c r="H103" s="9"/>
    </row>
    <row r="104" spans="1:8" x14ac:dyDescent="0.2">
      <c r="A104" s="259" t="s">
        <v>96</v>
      </c>
      <c r="B104" s="260"/>
      <c r="C104" s="260"/>
      <c r="D104" s="260"/>
      <c r="E104" s="260"/>
      <c r="F104" s="261"/>
      <c r="G104" s="8">
        <f>SUM(G100:G103)</f>
        <v>0</v>
      </c>
      <c r="H104" s="9"/>
    </row>
    <row r="105" spans="1:8" x14ac:dyDescent="0.2">
      <c r="A105" s="280" t="s">
        <v>97</v>
      </c>
      <c r="B105" s="281"/>
      <c r="C105" s="281"/>
      <c r="D105" s="281"/>
      <c r="E105" s="281"/>
      <c r="F105" s="282"/>
      <c r="G105" s="283"/>
      <c r="H105" s="9"/>
    </row>
    <row r="106" spans="1:8" x14ac:dyDescent="0.2">
      <c r="A106" s="18" t="s">
        <v>34</v>
      </c>
      <c r="B106" s="157" t="str">
        <f>'Insumos Gerais'!A4</f>
        <v>EPI'S E OUTROS ( USO GERAL)</v>
      </c>
      <c r="C106" s="94"/>
      <c r="D106" s="94"/>
      <c r="E106" s="20">
        <f>'Insumos Gerais'!E9</f>
        <v>0</v>
      </c>
      <c r="F106" s="39">
        <v>1</v>
      </c>
      <c r="G106" s="6">
        <f>ROUND(SUM(C106:E106),2)*F106</f>
        <v>0</v>
      </c>
      <c r="H106" s="9"/>
    </row>
    <row r="107" spans="1:8" s="64" customFormat="1" x14ac:dyDescent="0.2">
      <c r="A107" s="69" t="s">
        <v>35</v>
      </c>
      <c r="B107" s="156" t="str">
        <f>'Insumos Gerais'!A10</f>
        <v>UNIFORMES (USO GERAL)</v>
      </c>
      <c r="C107" s="83"/>
      <c r="D107" s="83"/>
      <c r="E107" s="84">
        <f>'Insumos Gerais'!E24</f>
        <v>0</v>
      </c>
      <c r="F107" s="86">
        <v>1</v>
      </c>
      <c r="G107" s="6">
        <f>ROUND((E107*F107),2)</f>
        <v>0</v>
      </c>
      <c r="H107" s="68"/>
    </row>
    <row r="108" spans="1:8" s="64" customFormat="1" x14ac:dyDescent="0.2">
      <c r="A108" s="69" t="s">
        <v>36</v>
      </c>
      <c r="B108" s="171" t="s">
        <v>136</v>
      </c>
      <c r="C108" s="83"/>
      <c r="D108" s="83"/>
      <c r="E108" s="84">
        <v>0</v>
      </c>
      <c r="F108" s="87">
        <v>1</v>
      </c>
      <c r="G108" s="6">
        <f t="shared" ref="G108:G112" si="4">ROUND((E108*F108),2)</f>
        <v>0</v>
      </c>
      <c r="H108" s="68"/>
    </row>
    <row r="109" spans="1:8" s="64" customFormat="1" x14ac:dyDescent="0.2">
      <c r="A109" s="18" t="s">
        <v>37</v>
      </c>
      <c r="B109" s="171" t="s">
        <v>136</v>
      </c>
      <c r="C109" s="83"/>
      <c r="D109" s="83"/>
      <c r="E109" s="84">
        <v>0</v>
      </c>
      <c r="F109" s="87">
        <v>1</v>
      </c>
      <c r="G109" s="6">
        <f t="shared" si="4"/>
        <v>0</v>
      </c>
      <c r="H109" s="68"/>
    </row>
    <row r="110" spans="1:8" s="64" customFormat="1" x14ac:dyDescent="0.2">
      <c r="A110" s="69" t="s">
        <v>38</v>
      </c>
      <c r="B110" s="171" t="s">
        <v>136</v>
      </c>
      <c r="C110" s="83"/>
      <c r="D110" s="83"/>
      <c r="E110" s="84">
        <v>0</v>
      </c>
      <c r="F110" s="87">
        <v>1</v>
      </c>
      <c r="G110" s="6">
        <f t="shared" si="4"/>
        <v>0</v>
      </c>
      <c r="H110" s="68"/>
    </row>
    <row r="111" spans="1:8" s="64" customFormat="1" x14ac:dyDescent="0.2">
      <c r="A111" s="69" t="s">
        <v>40</v>
      </c>
      <c r="B111" s="171" t="s">
        <v>136</v>
      </c>
      <c r="C111" s="83"/>
      <c r="D111" s="83"/>
      <c r="E111" s="84">
        <v>0</v>
      </c>
      <c r="F111" s="87">
        <v>1</v>
      </c>
      <c r="G111" s="6">
        <f t="shared" si="4"/>
        <v>0</v>
      </c>
      <c r="H111" s="68"/>
    </row>
    <row r="112" spans="1:8" s="64" customFormat="1" x14ac:dyDescent="0.2">
      <c r="A112" s="69" t="s">
        <v>54</v>
      </c>
      <c r="B112" s="171" t="s">
        <v>136</v>
      </c>
      <c r="C112" s="83"/>
      <c r="D112" s="83"/>
      <c r="E112" s="84">
        <v>0</v>
      </c>
      <c r="F112" s="87">
        <v>1</v>
      </c>
      <c r="G112" s="6">
        <f t="shared" si="4"/>
        <v>0</v>
      </c>
      <c r="H112" s="68"/>
    </row>
    <row r="113" spans="1:8" s="64" customFormat="1" x14ac:dyDescent="0.2">
      <c r="A113" s="69" t="s">
        <v>56</v>
      </c>
      <c r="B113" s="171" t="s">
        <v>136</v>
      </c>
      <c r="C113" s="83"/>
      <c r="D113" s="83"/>
      <c r="E113" s="84">
        <v>0</v>
      </c>
      <c r="F113" s="87">
        <v>1</v>
      </c>
      <c r="G113" s="6">
        <f>ROUND((E113*F113)/12,2)</f>
        <v>0</v>
      </c>
      <c r="H113" s="68"/>
    </row>
    <row r="114" spans="1:8" s="64" customFormat="1" x14ac:dyDescent="0.2">
      <c r="A114" s="284" t="s">
        <v>98</v>
      </c>
      <c r="B114" s="285"/>
      <c r="C114" s="285"/>
      <c r="D114" s="285"/>
      <c r="E114" s="285"/>
      <c r="F114" s="286"/>
      <c r="G114" s="8">
        <f>SUM(G106:G113)</f>
        <v>0</v>
      </c>
      <c r="H114" s="68"/>
    </row>
    <row r="115" spans="1:8" x14ac:dyDescent="0.2">
      <c r="A115" s="280" t="s">
        <v>99</v>
      </c>
      <c r="B115" s="281"/>
      <c r="C115" s="281"/>
      <c r="D115" s="281"/>
      <c r="E115" s="281"/>
      <c r="F115" s="282"/>
      <c r="G115" s="283"/>
      <c r="H115" s="9"/>
    </row>
    <row r="116" spans="1:8" s="33" customFormat="1" x14ac:dyDescent="0.2">
      <c r="A116" s="4">
        <v>3</v>
      </c>
      <c r="B116" s="31" t="s">
        <v>100</v>
      </c>
      <c r="C116" s="31"/>
      <c r="D116" s="31"/>
      <c r="E116" s="31"/>
      <c r="F116" s="31"/>
      <c r="G116" s="32"/>
      <c r="H116" s="9"/>
    </row>
    <row r="117" spans="1:8" x14ac:dyDescent="0.2">
      <c r="A117" s="18" t="s">
        <v>34</v>
      </c>
      <c r="B117" s="287" t="s">
        <v>101</v>
      </c>
      <c r="C117" s="288"/>
      <c r="D117" s="288"/>
      <c r="E117" s="288"/>
      <c r="F117" s="89">
        <v>0.05</v>
      </c>
      <c r="G117" s="19">
        <f>ROUND(G132*F117,2)</f>
        <v>152.28</v>
      </c>
      <c r="H117" s="9"/>
    </row>
    <row r="118" spans="1:8" x14ac:dyDescent="0.2">
      <c r="A118" s="10" t="s">
        <v>35</v>
      </c>
      <c r="B118" s="276" t="s">
        <v>102</v>
      </c>
      <c r="C118" s="277"/>
      <c r="D118" s="277"/>
      <c r="E118" s="277"/>
      <c r="F118" s="90">
        <v>0.05</v>
      </c>
      <c r="G118" s="12">
        <f>ROUND(((G132+G117)*F118),2)</f>
        <v>159.88999999999999</v>
      </c>
      <c r="H118" s="9"/>
    </row>
    <row r="119" spans="1:8" x14ac:dyDescent="0.2">
      <c r="A119" s="10" t="s">
        <v>36</v>
      </c>
      <c r="B119" s="289" t="s">
        <v>103</v>
      </c>
      <c r="C119" s="290"/>
      <c r="D119" s="290"/>
      <c r="E119" s="290"/>
      <c r="F119" s="90"/>
      <c r="G119" s="12"/>
      <c r="H119" s="9"/>
    </row>
    <row r="120" spans="1:8" x14ac:dyDescent="0.2">
      <c r="A120" s="10" t="s">
        <v>104</v>
      </c>
      <c r="B120" s="276" t="s">
        <v>105</v>
      </c>
      <c r="C120" s="277"/>
      <c r="D120" s="277"/>
      <c r="E120" s="277"/>
      <c r="F120" s="11">
        <v>6.4999999999999997E-3</v>
      </c>
      <c r="G120" s="12">
        <f ca="1">ROUND(G$136*F120,2)</f>
        <v>23.13</v>
      </c>
      <c r="H120" s="9"/>
    </row>
    <row r="121" spans="1:8" s="3" customFormat="1" x14ac:dyDescent="0.2">
      <c r="A121" s="10" t="s">
        <v>106</v>
      </c>
      <c r="B121" s="276" t="s">
        <v>107</v>
      </c>
      <c r="C121" s="277"/>
      <c r="D121" s="277"/>
      <c r="E121" s="277"/>
      <c r="F121" s="11">
        <v>0.03</v>
      </c>
      <c r="G121" s="12">
        <f ca="1">ROUND(G$136*F121,2)</f>
        <v>106.76</v>
      </c>
      <c r="H121" s="9"/>
    </row>
    <row r="122" spans="1:8" x14ac:dyDescent="0.2">
      <c r="A122" s="10" t="s">
        <v>108</v>
      </c>
      <c r="B122" s="276" t="s">
        <v>13</v>
      </c>
      <c r="C122" s="277"/>
      <c r="D122" s="277"/>
      <c r="E122" s="277"/>
      <c r="F122" s="11">
        <v>0.02</v>
      </c>
      <c r="G122" s="12">
        <f ca="1">ROUND(G$136*F122,2)</f>
        <v>71.180000000000007</v>
      </c>
      <c r="H122" s="9"/>
    </row>
    <row r="123" spans="1:8" x14ac:dyDescent="0.2">
      <c r="A123" s="10" t="s">
        <v>191</v>
      </c>
      <c r="B123" s="276" t="s">
        <v>192</v>
      </c>
      <c r="C123" s="277"/>
      <c r="D123" s="277"/>
      <c r="E123" s="277"/>
      <c r="F123" s="11">
        <v>0</v>
      </c>
      <c r="G123" s="12">
        <f ca="1">ROUND(G$136*F123,2)</f>
        <v>0</v>
      </c>
      <c r="H123" s="9"/>
    </row>
    <row r="124" spans="1:8" x14ac:dyDescent="0.2">
      <c r="A124" s="10"/>
      <c r="B124" s="278" t="s">
        <v>109</v>
      </c>
      <c r="C124" s="279"/>
      <c r="D124" s="279"/>
      <c r="E124" s="279"/>
      <c r="F124" s="40">
        <f>SUM(F120:F123)</f>
        <v>5.6500000000000002E-2</v>
      </c>
      <c r="G124" s="41">
        <f ca="1">SUM(G120:G123)</f>
        <v>201.07</v>
      </c>
      <c r="H124" s="9">
        <f ca="1">ROUND(G136*F124,2)</f>
        <v>201.07</v>
      </c>
    </row>
    <row r="125" spans="1:8" x14ac:dyDescent="0.2">
      <c r="A125" s="259" t="s">
        <v>110</v>
      </c>
      <c r="B125" s="260"/>
      <c r="C125" s="260"/>
      <c r="D125" s="260"/>
      <c r="E125" s="260"/>
      <c r="F125" s="37">
        <f>SUM(F117,F118,F124)</f>
        <v>0.1565</v>
      </c>
      <c r="G125" s="38">
        <f ca="1">SUM(G117:G123)</f>
        <v>513.24</v>
      </c>
      <c r="H125" s="9"/>
    </row>
    <row r="126" spans="1:8" x14ac:dyDescent="0.2">
      <c r="A126" s="280" t="s">
        <v>111</v>
      </c>
      <c r="B126" s="281"/>
      <c r="C126" s="281"/>
      <c r="D126" s="281"/>
      <c r="E126" s="281"/>
      <c r="F126" s="282"/>
      <c r="G126" s="283"/>
      <c r="H126" s="9"/>
    </row>
    <row r="127" spans="1:8" x14ac:dyDescent="0.2">
      <c r="A127" s="25" t="s">
        <v>34</v>
      </c>
      <c r="B127" s="267" t="s">
        <v>112</v>
      </c>
      <c r="C127" s="268"/>
      <c r="D127" s="268"/>
      <c r="E127" s="268"/>
      <c r="F127" s="269"/>
      <c r="G127" s="27">
        <f>G33</f>
        <v>3045.54</v>
      </c>
      <c r="H127" s="9"/>
    </row>
    <row r="128" spans="1:8" x14ac:dyDescent="0.2">
      <c r="A128" s="28" t="s">
        <v>35</v>
      </c>
      <c r="B128" s="270" t="s">
        <v>113</v>
      </c>
      <c r="C128" s="271"/>
      <c r="D128" s="271"/>
      <c r="E128" s="271"/>
      <c r="F128" s="272"/>
      <c r="G128" s="30">
        <f>G66</f>
        <v>0</v>
      </c>
      <c r="H128" s="9"/>
    </row>
    <row r="129" spans="1:8" x14ac:dyDescent="0.2">
      <c r="A129" s="28" t="s">
        <v>36</v>
      </c>
      <c r="B129" s="270" t="s">
        <v>114</v>
      </c>
      <c r="C129" s="271"/>
      <c r="D129" s="271"/>
      <c r="E129" s="271"/>
      <c r="F129" s="272"/>
      <c r="G129" s="30">
        <f>G75</f>
        <v>0</v>
      </c>
      <c r="H129" s="9"/>
    </row>
    <row r="130" spans="1:8" x14ac:dyDescent="0.2">
      <c r="A130" s="28" t="s">
        <v>37</v>
      </c>
      <c r="B130" s="270" t="s">
        <v>115</v>
      </c>
      <c r="C130" s="271"/>
      <c r="D130" s="271"/>
      <c r="E130" s="271"/>
      <c r="F130" s="272"/>
      <c r="G130" s="30">
        <f>G104</f>
        <v>0</v>
      </c>
      <c r="H130" s="9"/>
    </row>
    <row r="131" spans="1:8" x14ac:dyDescent="0.2">
      <c r="A131" s="28" t="s">
        <v>38</v>
      </c>
      <c r="B131" s="270" t="s">
        <v>116</v>
      </c>
      <c r="C131" s="271"/>
      <c r="D131" s="271"/>
      <c r="E131" s="271"/>
      <c r="F131" s="272"/>
      <c r="G131" s="30">
        <f>G114</f>
        <v>0</v>
      </c>
      <c r="H131" s="9"/>
    </row>
    <row r="132" spans="1:8" x14ac:dyDescent="0.2">
      <c r="A132" s="28"/>
      <c r="B132" s="273" t="s">
        <v>117</v>
      </c>
      <c r="C132" s="274"/>
      <c r="D132" s="274"/>
      <c r="E132" s="274"/>
      <c r="F132" s="275"/>
      <c r="G132" s="30">
        <f>SUM(G127:G131)</f>
        <v>3045.54</v>
      </c>
      <c r="H132" s="9"/>
    </row>
    <row r="133" spans="1:8" x14ac:dyDescent="0.2">
      <c r="A133" s="28" t="s">
        <v>40</v>
      </c>
      <c r="B133" s="256" t="s">
        <v>118</v>
      </c>
      <c r="C133" s="257"/>
      <c r="D133" s="257"/>
      <c r="E133" s="257"/>
      <c r="F133" s="258"/>
      <c r="G133" s="30">
        <f ca="1">G125</f>
        <v>513.24</v>
      </c>
      <c r="H133" s="9"/>
    </row>
    <row r="134" spans="1:8" x14ac:dyDescent="0.2">
      <c r="A134" s="259" t="s">
        <v>119</v>
      </c>
      <c r="B134" s="260"/>
      <c r="C134" s="260"/>
      <c r="D134" s="260"/>
      <c r="E134" s="260"/>
      <c r="F134" s="261"/>
      <c r="G134" s="8">
        <f ca="1">SUM(G132:G133)</f>
        <v>3558.78</v>
      </c>
      <c r="H134" s="9">
        <f ca="1">SUM(G127:G133)-G132</f>
        <v>3558.78</v>
      </c>
    </row>
    <row r="135" spans="1:8" x14ac:dyDescent="0.2">
      <c r="A135" s="262" t="s">
        <v>15</v>
      </c>
      <c r="B135" s="263"/>
      <c r="C135" s="263"/>
      <c r="D135" s="263"/>
      <c r="E135" s="263"/>
      <c r="F135" s="263"/>
      <c r="G135" s="264"/>
      <c r="H135" s="9"/>
    </row>
    <row r="136" spans="1:8" x14ac:dyDescent="0.2">
      <c r="A136" s="42"/>
      <c r="B136" s="43" t="s">
        <v>120</v>
      </c>
      <c r="C136" s="43"/>
      <c r="D136" s="43"/>
      <c r="E136" s="43"/>
      <c r="F136" s="44"/>
      <c r="G136" s="45">
        <f ca="1">G134</f>
        <v>3558.78</v>
      </c>
      <c r="H136" s="9"/>
    </row>
    <row r="137" spans="1:8" x14ac:dyDescent="0.2">
      <c r="A137" s="46"/>
      <c r="B137" s="47" t="s">
        <v>121</v>
      </c>
      <c r="C137" s="47"/>
      <c r="D137" s="47"/>
      <c r="E137" s="47"/>
      <c r="F137" s="48">
        <f>F21</f>
        <v>2</v>
      </c>
      <c r="G137" s="188">
        <f ca="1">G136*F137*0</f>
        <v>0</v>
      </c>
      <c r="H137" s="9"/>
    </row>
    <row r="138" spans="1:8" x14ac:dyDescent="0.2">
      <c r="A138" s="49"/>
      <c r="B138" s="50" t="s">
        <v>122</v>
      </c>
      <c r="C138" s="50"/>
      <c r="D138" s="50"/>
      <c r="E138" s="50"/>
      <c r="F138" s="51"/>
      <c r="G138" s="52">
        <f>F21*F22</f>
        <v>8</v>
      </c>
      <c r="H138" s="9"/>
    </row>
    <row r="139" spans="1:8" s="56" customFormat="1" x14ac:dyDescent="0.2">
      <c r="A139" s="53"/>
      <c r="B139" s="265" t="s">
        <v>4</v>
      </c>
      <c r="C139" s="265"/>
      <c r="D139" s="265"/>
      <c r="E139" s="265"/>
      <c r="F139" s="54">
        <f>F22</f>
        <v>4</v>
      </c>
      <c r="G139" s="55">
        <f ca="1">G137*F139</f>
        <v>0</v>
      </c>
      <c r="H139" s="9"/>
    </row>
    <row r="140" spans="1:8" s="56" customFormat="1" ht="13.5" thickBot="1" x14ac:dyDescent="0.25">
      <c r="A140" s="57"/>
      <c r="B140" s="266" t="s">
        <v>5</v>
      </c>
      <c r="C140" s="266"/>
      <c r="D140" s="266"/>
      <c r="E140" s="266"/>
      <c r="F140" s="58">
        <v>12</v>
      </c>
      <c r="G140" s="59">
        <f ca="1">G139*F140</f>
        <v>0</v>
      </c>
      <c r="H140" s="9"/>
    </row>
    <row r="141" spans="1:8" x14ac:dyDescent="0.2">
      <c r="F141" s="156"/>
    </row>
    <row r="148" spans="7:7" x14ac:dyDescent="0.2">
      <c r="G148" s="60"/>
    </row>
  </sheetData>
  <mergeCells count="140">
    <mergeCell ref="A1:G1"/>
    <mergeCell ref="A2:C2"/>
    <mergeCell ref="F2:G2"/>
    <mergeCell ref="A3:G4"/>
    <mergeCell ref="A5:G5"/>
    <mergeCell ref="A6:E6"/>
    <mergeCell ref="F6:G6"/>
    <mergeCell ref="A12:E12"/>
    <mergeCell ref="F12:G12"/>
    <mergeCell ref="A13:E13"/>
    <mergeCell ref="F13:G13"/>
    <mergeCell ref="A14:G14"/>
    <mergeCell ref="A15:E15"/>
    <mergeCell ref="F15:G15"/>
    <mergeCell ref="A7:E7"/>
    <mergeCell ref="F7:G7"/>
    <mergeCell ref="A8:G9"/>
    <mergeCell ref="A10:E10"/>
    <mergeCell ref="F10:G10"/>
    <mergeCell ref="A11:E11"/>
    <mergeCell ref="F11:G11"/>
    <mergeCell ref="A19:E19"/>
    <mergeCell ref="F19:G19"/>
    <mergeCell ref="A20:E20"/>
    <mergeCell ref="F20:G20"/>
    <mergeCell ref="A21:E21"/>
    <mergeCell ref="F21:G21"/>
    <mergeCell ref="A16:E16"/>
    <mergeCell ref="F16:G16"/>
    <mergeCell ref="A17:E17"/>
    <mergeCell ref="F17:G17"/>
    <mergeCell ref="A18:E18"/>
    <mergeCell ref="F18:G18"/>
    <mergeCell ref="B26:E26"/>
    <mergeCell ref="B27:E27"/>
    <mergeCell ref="B28:E28"/>
    <mergeCell ref="B29:E29"/>
    <mergeCell ref="B30:E30"/>
    <mergeCell ref="B31:E31"/>
    <mergeCell ref="A22:E22"/>
    <mergeCell ref="F22:G22"/>
    <mergeCell ref="A23:E23"/>
    <mergeCell ref="F23:G23"/>
    <mergeCell ref="A24:G24"/>
    <mergeCell ref="A25:G25"/>
    <mergeCell ref="B38:E38"/>
    <mergeCell ref="A40:E40"/>
    <mergeCell ref="A41:G41"/>
    <mergeCell ref="B42:E42"/>
    <mergeCell ref="B43:E43"/>
    <mergeCell ref="B44:E44"/>
    <mergeCell ref="B32:E32"/>
    <mergeCell ref="A33:F33"/>
    <mergeCell ref="A34:G34"/>
    <mergeCell ref="A35:G35"/>
    <mergeCell ref="B36:E36"/>
    <mergeCell ref="B37:E37"/>
    <mergeCell ref="A51:G51"/>
    <mergeCell ref="B52:D52"/>
    <mergeCell ref="B53:D53"/>
    <mergeCell ref="B54:D54"/>
    <mergeCell ref="B55:D55"/>
    <mergeCell ref="B56:D56"/>
    <mergeCell ref="B45:E45"/>
    <mergeCell ref="B46:E46"/>
    <mergeCell ref="B47:E47"/>
    <mergeCell ref="B48:E48"/>
    <mergeCell ref="B49:E49"/>
    <mergeCell ref="A50:E50"/>
    <mergeCell ref="B63:E63"/>
    <mergeCell ref="B64:E64"/>
    <mergeCell ref="B65:F65"/>
    <mergeCell ref="A66:F66"/>
    <mergeCell ref="A67:G67"/>
    <mergeCell ref="B69:E69"/>
    <mergeCell ref="B57:D57"/>
    <mergeCell ref="B58:D58"/>
    <mergeCell ref="B59:D59"/>
    <mergeCell ref="B60:D60"/>
    <mergeCell ref="A61:F61"/>
    <mergeCell ref="A62:G62"/>
    <mergeCell ref="A76:G76"/>
    <mergeCell ref="A77:G77"/>
    <mergeCell ref="B78:E78"/>
    <mergeCell ref="B79:E79"/>
    <mergeCell ref="B80:E80"/>
    <mergeCell ref="B81:E81"/>
    <mergeCell ref="B70:E70"/>
    <mergeCell ref="B71:E71"/>
    <mergeCell ref="B72:E72"/>
    <mergeCell ref="B73:E73"/>
    <mergeCell ref="B74:E74"/>
    <mergeCell ref="A75:E75"/>
    <mergeCell ref="B88:E88"/>
    <mergeCell ref="B89:E89"/>
    <mergeCell ref="A90:E90"/>
    <mergeCell ref="A91:G91"/>
    <mergeCell ref="B92:E92"/>
    <mergeCell ref="B93:E93"/>
    <mergeCell ref="B82:E82"/>
    <mergeCell ref="B83:E83"/>
    <mergeCell ref="A84:E84"/>
    <mergeCell ref="A85:G85"/>
    <mergeCell ref="B86:E86"/>
    <mergeCell ref="B87:E87"/>
    <mergeCell ref="B100:E100"/>
    <mergeCell ref="B101:E101"/>
    <mergeCell ref="B102:E102"/>
    <mergeCell ref="B103:E103"/>
    <mergeCell ref="A104:F104"/>
    <mergeCell ref="A105:G105"/>
    <mergeCell ref="A94:E94"/>
    <mergeCell ref="A95:G95"/>
    <mergeCell ref="B96:E96"/>
    <mergeCell ref="B97:E97"/>
    <mergeCell ref="A98:E98"/>
    <mergeCell ref="A99:G99"/>
    <mergeCell ref="B121:E121"/>
    <mergeCell ref="B122:E122"/>
    <mergeCell ref="B123:E123"/>
    <mergeCell ref="B124:E124"/>
    <mergeCell ref="A125:E125"/>
    <mergeCell ref="A126:G126"/>
    <mergeCell ref="A114:F114"/>
    <mergeCell ref="A115:G115"/>
    <mergeCell ref="B117:E117"/>
    <mergeCell ref="B118:E118"/>
    <mergeCell ref="B119:E119"/>
    <mergeCell ref="B120:E120"/>
    <mergeCell ref="B133:F133"/>
    <mergeCell ref="A134:F134"/>
    <mergeCell ref="A135:G135"/>
    <mergeCell ref="B139:E139"/>
    <mergeCell ref="B140:E140"/>
    <mergeCell ref="B127:F127"/>
    <mergeCell ref="B128:F128"/>
    <mergeCell ref="B129:F129"/>
    <mergeCell ref="B130:F130"/>
    <mergeCell ref="B131:F131"/>
    <mergeCell ref="B132:F132"/>
  </mergeCells>
  <printOptions horizontalCentered="1"/>
  <pageMargins left="0.78740157480314965" right="0.78740157480314965" top="0.59055118110236227" bottom="0.98425196850393704" header="0.11811023622047245" footer="0.31496062992125984"/>
  <pageSetup paperSize="9" scale="78" firstPageNumber="0" fitToHeight="2" orientation="portrait" r:id="rId1"/>
  <headerFooter alignWithMargins="0">
    <oddHeader>&amp;R&amp;9Planilha MODELO - LICITANTE</oddHeader>
    <oddFooter>&amp;C&amp;9&amp;A - Pag. &amp;P</oddFooter>
  </headerFooter>
  <rowBreaks count="1" manualBreakCount="1">
    <brk id="66" max="6" man="1"/>
  </rowBreaks>
  <legacyDrawing r:id="rId2"/>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theme="4" tint="0.39997558519241921"/>
  </sheetPr>
  <dimension ref="A1:H148"/>
  <sheetViews>
    <sheetView view="pageBreakPreview" topLeftCell="A44" zoomScaleNormal="100" zoomScaleSheetLayoutView="100" workbookViewId="0">
      <selection activeCell="A67" sqref="A67:G140"/>
    </sheetView>
  </sheetViews>
  <sheetFormatPr defaultColWidth="9.140625" defaultRowHeight="12.75" x14ac:dyDescent="0.2"/>
  <cols>
    <col min="1" max="1" width="4.7109375" style="1" customWidth="1"/>
    <col min="2" max="2" width="19.7109375" style="1" customWidth="1"/>
    <col min="3" max="5" width="11.7109375" style="1" customWidth="1"/>
    <col min="6" max="7" width="13.7109375" style="1" customWidth="1"/>
    <col min="8" max="16381" width="9.140625" style="1"/>
    <col min="16382" max="16384" width="17" style="1" customWidth="1"/>
  </cols>
  <sheetData>
    <row r="1" spans="1:8" ht="30" customHeight="1" thickBot="1" x14ac:dyDescent="0.25">
      <c r="A1" s="365" t="s">
        <v>19</v>
      </c>
      <c r="B1" s="365"/>
      <c r="C1" s="365"/>
      <c r="D1" s="365"/>
      <c r="E1" s="365"/>
      <c r="F1" s="365"/>
      <c r="G1" s="365"/>
    </row>
    <row r="2" spans="1:8" ht="18.75" customHeight="1" x14ac:dyDescent="0.2">
      <c r="A2" s="366" t="s">
        <v>248</v>
      </c>
      <c r="B2" s="367"/>
      <c r="C2" s="367"/>
      <c r="D2" s="2"/>
      <c r="E2" s="2"/>
      <c r="F2" s="368" t="s">
        <v>243</v>
      </c>
      <c r="G2" s="369"/>
    </row>
    <row r="3" spans="1:8" ht="18" customHeight="1" x14ac:dyDescent="0.2">
      <c r="A3" s="370" t="s">
        <v>235</v>
      </c>
      <c r="B3" s="371"/>
      <c r="C3" s="371"/>
      <c r="D3" s="371"/>
      <c r="E3" s="371"/>
      <c r="F3" s="371"/>
      <c r="G3" s="372"/>
    </row>
    <row r="4" spans="1:8" ht="18" customHeight="1" thickBot="1" x14ac:dyDescent="0.25">
      <c r="A4" s="373"/>
      <c r="B4" s="374"/>
      <c r="C4" s="374"/>
      <c r="D4" s="374"/>
      <c r="E4" s="374"/>
      <c r="F4" s="374"/>
      <c r="G4" s="375"/>
    </row>
    <row r="5" spans="1:8" ht="14.1" customHeight="1" x14ac:dyDescent="0.2">
      <c r="A5" s="376" t="s">
        <v>6</v>
      </c>
      <c r="B5" s="377"/>
      <c r="C5" s="377"/>
      <c r="D5" s="377"/>
      <c r="E5" s="377"/>
      <c r="F5" s="378"/>
      <c r="G5" s="379"/>
    </row>
    <row r="6" spans="1:8" ht="12.75" customHeight="1" x14ac:dyDescent="0.2">
      <c r="A6" s="333" t="s">
        <v>21</v>
      </c>
      <c r="B6" s="334"/>
      <c r="C6" s="334"/>
      <c r="D6" s="334"/>
      <c r="E6" s="335"/>
      <c r="F6" s="341"/>
      <c r="G6" s="342"/>
    </row>
    <row r="7" spans="1:8" ht="14.1" customHeight="1" x14ac:dyDescent="0.2">
      <c r="A7" s="333" t="s">
        <v>12</v>
      </c>
      <c r="B7" s="334"/>
      <c r="C7" s="334"/>
      <c r="D7" s="334"/>
      <c r="E7" s="335"/>
      <c r="F7" s="358" t="s">
        <v>22</v>
      </c>
      <c r="G7" s="342"/>
    </row>
    <row r="8" spans="1:8" ht="19.5" customHeight="1" x14ac:dyDescent="0.2">
      <c r="A8" s="359" t="s">
        <v>176</v>
      </c>
      <c r="B8" s="360"/>
      <c r="C8" s="360"/>
      <c r="D8" s="360"/>
      <c r="E8" s="360"/>
      <c r="F8" s="360"/>
      <c r="G8" s="361"/>
    </row>
    <row r="9" spans="1:8" ht="19.5" customHeight="1" x14ac:dyDescent="0.2">
      <c r="A9" s="362"/>
      <c r="B9" s="363"/>
      <c r="C9" s="363"/>
      <c r="D9" s="363"/>
      <c r="E9" s="363"/>
      <c r="F9" s="363"/>
      <c r="G9" s="364"/>
    </row>
    <row r="10" spans="1:8" ht="14.1" customHeight="1" x14ac:dyDescent="0.2">
      <c r="A10" s="345" t="s">
        <v>23</v>
      </c>
      <c r="B10" s="346"/>
      <c r="C10" s="346"/>
      <c r="D10" s="346"/>
      <c r="E10" s="347"/>
      <c r="F10" s="354">
        <v>2025</v>
      </c>
      <c r="G10" s="355"/>
    </row>
    <row r="11" spans="1:8" ht="14.1" customHeight="1" x14ac:dyDescent="0.2">
      <c r="A11" s="345" t="s">
        <v>24</v>
      </c>
      <c r="B11" s="346"/>
      <c r="C11" s="346"/>
      <c r="D11" s="346"/>
      <c r="E11" s="347"/>
      <c r="F11" s="354" t="s">
        <v>177</v>
      </c>
      <c r="G11" s="355"/>
    </row>
    <row r="12" spans="1:8" ht="14.1" customHeight="1" x14ac:dyDescent="0.2">
      <c r="A12" s="345" t="s">
        <v>25</v>
      </c>
      <c r="B12" s="346"/>
      <c r="C12" s="346"/>
      <c r="D12" s="346"/>
      <c r="E12" s="347"/>
      <c r="F12" s="354" t="s">
        <v>26</v>
      </c>
      <c r="G12" s="355"/>
    </row>
    <row r="13" spans="1:8" ht="14.1" customHeight="1" x14ac:dyDescent="0.2">
      <c r="A13" s="345" t="s">
        <v>11</v>
      </c>
      <c r="B13" s="346"/>
      <c r="C13" s="346"/>
      <c r="D13" s="346"/>
      <c r="E13" s="347"/>
      <c r="F13" s="354" t="s">
        <v>10</v>
      </c>
      <c r="G13" s="355"/>
    </row>
    <row r="14" spans="1:8" ht="14.1" customHeight="1" x14ac:dyDescent="0.2">
      <c r="A14" s="280" t="s">
        <v>7</v>
      </c>
      <c r="B14" s="281"/>
      <c r="C14" s="281"/>
      <c r="D14" s="281"/>
      <c r="E14" s="281"/>
      <c r="F14" s="282"/>
      <c r="G14" s="283"/>
    </row>
    <row r="15" spans="1:8" ht="14.1" customHeight="1" x14ac:dyDescent="0.2">
      <c r="A15" s="345" t="s">
        <v>8</v>
      </c>
      <c r="B15" s="346"/>
      <c r="C15" s="346"/>
      <c r="D15" s="346"/>
      <c r="E15" s="347"/>
      <c r="F15" s="356">
        <v>1518</v>
      </c>
      <c r="G15" s="357"/>
    </row>
    <row r="16" spans="1:8" ht="14.1" customHeight="1" x14ac:dyDescent="0.2">
      <c r="A16" s="345" t="s">
        <v>0</v>
      </c>
      <c r="B16" s="346"/>
      <c r="C16" s="346"/>
      <c r="D16" s="346"/>
      <c r="E16" s="347"/>
      <c r="F16" s="350" t="s">
        <v>240</v>
      </c>
      <c r="G16" s="351"/>
      <c r="H16" s="3"/>
    </row>
    <row r="17" spans="1:8" ht="14.1" customHeight="1" x14ac:dyDescent="0.2">
      <c r="A17" s="345" t="s">
        <v>27</v>
      </c>
      <c r="B17" s="346"/>
      <c r="C17" s="346"/>
      <c r="D17" s="346"/>
      <c r="E17" s="347"/>
      <c r="F17" s="350" t="s">
        <v>178</v>
      </c>
      <c r="G17" s="351"/>
      <c r="H17" s="3"/>
    </row>
    <row r="18" spans="1:8" ht="14.1" customHeight="1" x14ac:dyDescent="0.2">
      <c r="A18" s="345" t="s">
        <v>1</v>
      </c>
      <c r="B18" s="346"/>
      <c r="C18" s="346"/>
      <c r="D18" s="346"/>
      <c r="E18" s="347"/>
      <c r="F18" s="352">
        <v>2148.2199999999998</v>
      </c>
      <c r="G18" s="353"/>
    </row>
    <row r="19" spans="1:8" ht="14.1" customHeight="1" x14ac:dyDescent="0.2">
      <c r="A19" s="333" t="s">
        <v>9</v>
      </c>
      <c r="B19" s="334"/>
      <c r="C19" s="334"/>
      <c r="D19" s="334"/>
      <c r="E19" s="335"/>
      <c r="F19" s="343">
        <v>45658</v>
      </c>
      <c r="G19" s="344"/>
    </row>
    <row r="20" spans="1:8" ht="14.1" customHeight="1" x14ac:dyDescent="0.2">
      <c r="A20" s="345" t="s">
        <v>28</v>
      </c>
      <c r="B20" s="346"/>
      <c r="C20" s="346"/>
      <c r="D20" s="346"/>
      <c r="E20" s="347"/>
      <c r="F20" s="348" t="s">
        <v>185</v>
      </c>
      <c r="G20" s="349"/>
    </row>
    <row r="21" spans="1:8" ht="14.1" customHeight="1" x14ac:dyDescent="0.2">
      <c r="A21" s="333" t="s">
        <v>29</v>
      </c>
      <c r="B21" s="334"/>
      <c r="C21" s="334"/>
      <c r="D21" s="334"/>
      <c r="E21" s="335"/>
      <c r="F21" s="336">
        <v>2</v>
      </c>
      <c r="G21" s="337"/>
    </row>
    <row r="22" spans="1:8" ht="14.1" customHeight="1" x14ac:dyDescent="0.2">
      <c r="A22" s="333" t="s">
        <v>30</v>
      </c>
      <c r="B22" s="334"/>
      <c r="C22" s="334"/>
      <c r="D22" s="334"/>
      <c r="E22" s="335"/>
      <c r="F22" s="336">
        <v>4</v>
      </c>
      <c r="G22" s="337"/>
    </row>
    <row r="23" spans="1:8" ht="12.75" customHeight="1" x14ac:dyDescent="0.2">
      <c r="A23" s="333" t="s">
        <v>31</v>
      </c>
      <c r="B23" s="334"/>
      <c r="C23" s="334"/>
      <c r="D23" s="334"/>
      <c r="E23" s="335"/>
      <c r="F23" s="338" t="s">
        <v>180</v>
      </c>
      <c r="G23" s="339"/>
    </row>
    <row r="24" spans="1:8" ht="12.75" customHeight="1" x14ac:dyDescent="0.2">
      <c r="A24" s="340" t="s">
        <v>186</v>
      </c>
      <c r="B24" s="341"/>
      <c r="C24" s="341"/>
      <c r="D24" s="341"/>
      <c r="E24" s="341"/>
      <c r="F24" s="341"/>
      <c r="G24" s="342"/>
    </row>
    <row r="25" spans="1:8" x14ac:dyDescent="0.2">
      <c r="A25" s="280" t="s">
        <v>2</v>
      </c>
      <c r="B25" s="281"/>
      <c r="C25" s="281"/>
      <c r="D25" s="281"/>
      <c r="E25" s="281"/>
      <c r="F25" s="282"/>
      <c r="G25" s="283"/>
    </row>
    <row r="26" spans="1:8" x14ac:dyDescent="0.2">
      <c r="A26" s="4">
        <v>1</v>
      </c>
      <c r="B26" s="331" t="s">
        <v>32</v>
      </c>
      <c r="C26" s="331"/>
      <c r="D26" s="331"/>
      <c r="E26" s="331"/>
      <c r="F26" s="155" t="s">
        <v>33</v>
      </c>
      <c r="G26" s="5" t="s">
        <v>3</v>
      </c>
    </row>
    <row r="27" spans="1:8" x14ac:dyDescent="0.2">
      <c r="A27" s="65" t="s">
        <v>34</v>
      </c>
      <c r="B27" s="332" t="s">
        <v>123</v>
      </c>
      <c r="C27" s="332"/>
      <c r="D27" s="332"/>
      <c r="E27" s="332"/>
      <c r="F27" s="66">
        <v>1</v>
      </c>
      <c r="G27" s="6">
        <f>F18*F27</f>
        <v>2148.2199999999998</v>
      </c>
      <c r="H27" s="7"/>
    </row>
    <row r="28" spans="1:8" x14ac:dyDescent="0.2">
      <c r="A28" s="65" t="s">
        <v>35</v>
      </c>
      <c r="B28" s="329" t="s">
        <v>124</v>
      </c>
      <c r="C28" s="329"/>
      <c r="D28" s="329"/>
      <c r="E28" s="329"/>
      <c r="F28" s="67">
        <v>0.3</v>
      </c>
      <c r="G28" s="6">
        <f>ROUND(G27*F28,2)</f>
        <v>644.47</v>
      </c>
      <c r="H28" s="7"/>
    </row>
    <row r="29" spans="1:8" x14ac:dyDescent="0.2">
      <c r="A29" s="65" t="s">
        <v>36</v>
      </c>
      <c r="B29" s="329" t="s">
        <v>20</v>
      </c>
      <c r="C29" s="329"/>
      <c r="D29" s="329"/>
      <c r="E29" s="329"/>
      <c r="F29" s="67">
        <v>0</v>
      </c>
      <c r="G29" s="6">
        <f>ROUND(F15*F29,2)</f>
        <v>0</v>
      </c>
      <c r="H29" s="7"/>
    </row>
    <row r="30" spans="1:8" x14ac:dyDescent="0.2">
      <c r="A30" s="65" t="s">
        <v>37</v>
      </c>
      <c r="B30" s="317" t="s">
        <v>39</v>
      </c>
      <c r="C30" s="307"/>
      <c r="D30" s="307"/>
      <c r="E30" s="324"/>
      <c r="F30" s="66">
        <f>ROUND((ROUND((7*15.22),2)/52.5)*60,2)</f>
        <v>121.76</v>
      </c>
      <c r="G30" s="6">
        <f>ROUND(ROUND(ROUND((SUM(G27:G29)+G32)/220,2)*0.2,2)*F30,2)</f>
        <v>309.27</v>
      </c>
      <c r="H30" s="7"/>
    </row>
    <row r="31" spans="1:8" x14ac:dyDescent="0.2">
      <c r="A31" s="65" t="s">
        <v>38</v>
      </c>
      <c r="B31" s="317" t="s">
        <v>193</v>
      </c>
      <c r="C31" s="307"/>
      <c r="D31" s="307"/>
      <c r="E31" s="324"/>
      <c r="F31" s="67">
        <v>0.1177</v>
      </c>
      <c r="G31" s="6">
        <f>ROUND(G27*F31,2)</f>
        <v>252.85</v>
      </c>
      <c r="H31" s="7"/>
    </row>
    <row r="32" spans="1:8" x14ac:dyDescent="0.2">
      <c r="A32" s="65" t="s">
        <v>40</v>
      </c>
      <c r="B32" s="329" t="s">
        <v>136</v>
      </c>
      <c r="C32" s="329"/>
      <c r="D32" s="329"/>
      <c r="E32" s="329"/>
      <c r="F32" s="67"/>
      <c r="G32" s="6">
        <f>ROUND(F18*F32,2)</f>
        <v>0</v>
      </c>
      <c r="H32" s="7"/>
    </row>
    <row r="33" spans="1:8" x14ac:dyDescent="0.2">
      <c r="A33" s="291" t="s">
        <v>41</v>
      </c>
      <c r="B33" s="261"/>
      <c r="C33" s="261"/>
      <c r="D33" s="261"/>
      <c r="E33" s="261"/>
      <c r="F33" s="330"/>
      <c r="G33" s="8">
        <f>SUM(G27:G32)</f>
        <v>3354.81</v>
      </c>
    </row>
    <row r="34" spans="1:8" x14ac:dyDescent="0.2">
      <c r="A34" s="280" t="s">
        <v>42</v>
      </c>
      <c r="B34" s="281"/>
      <c r="C34" s="281"/>
      <c r="D34" s="281"/>
      <c r="E34" s="281"/>
      <c r="F34" s="282"/>
      <c r="G34" s="283"/>
    </row>
    <row r="35" spans="1:8" x14ac:dyDescent="0.2">
      <c r="A35" s="313" t="s">
        <v>43</v>
      </c>
      <c r="B35" s="314"/>
      <c r="C35" s="314"/>
      <c r="D35" s="314"/>
      <c r="E35" s="314"/>
      <c r="F35" s="314"/>
      <c r="G35" s="315"/>
      <c r="H35" s="9"/>
    </row>
    <row r="36" spans="1:8" s="13" customFormat="1" x14ac:dyDescent="0.2">
      <c r="A36" s="69" t="s">
        <v>34</v>
      </c>
      <c r="B36" s="327" t="s">
        <v>44</v>
      </c>
      <c r="C36" s="316"/>
      <c r="D36" s="316"/>
      <c r="E36" s="328"/>
      <c r="F36" s="70">
        <v>0</v>
      </c>
      <c r="G36" s="12">
        <f>ROUND(G$33*F36,2)</f>
        <v>0</v>
      </c>
      <c r="H36" s="156"/>
    </row>
    <row r="37" spans="1:8" x14ac:dyDescent="0.2">
      <c r="A37" s="71" t="s">
        <v>35</v>
      </c>
      <c r="B37" s="308" t="s">
        <v>125</v>
      </c>
      <c r="C37" s="309"/>
      <c r="D37" s="309"/>
      <c r="E37" s="325"/>
      <c r="F37" s="181">
        <f>ROUND((1/11)+(1/11)/3, 3)*0</f>
        <v>0</v>
      </c>
      <c r="G37" s="14">
        <f>ROUND(G$33*F37,2)</f>
        <v>0</v>
      </c>
      <c r="H37" s="9"/>
    </row>
    <row r="38" spans="1:8" x14ac:dyDescent="0.2">
      <c r="A38" s="73"/>
      <c r="B38" s="326" t="s">
        <v>45</v>
      </c>
      <c r="C38" s="326"/>
      <c r="D38" s="326"/>
      <c r="E38" s="326"/>
      <c r="F38" s="74">
        <f>SUM(F36:F37)</f>
        <v>0</v>
      </c>
      <c r="G38" s="12"/>
      <c r="H38" s="9"/>
    </row>
    <row r="39" spans="1:8" x14ac:dyDescent="0.2">
      <c r="A39" s="75" t="s">
        <v>36</v>
      </c>
      <c r="B39" s="76" t="s">
        <v>46</v>
      </c>
      <c r="C39" s="77"/>
      <c r="D39" s="77"/>
      <c r="E39" s="77"/>
      <c r="F39" s="78">
        <f>ROUND((F50*F38),4)</f>
        <v>0</v>
      </c>
      <c r="G39" s="15">
        <f>ROUND(G$33*F39,2)</f>
        <v>0</v>
      </c>
      <c r="H39" s="9"/>
    </row>
    <row r="40" spans="1:8" x14ac:dyDescent="0.2">
      <c r="A40" s="284" t="s">
        <v>47</v>
      </c>
      <c r="B40" s="285"/>
      <c r="C40" s="285"/>
      <c r="D40" s="285"/>
      <c r="E40" s="286"/>
      <c r="F40" s="79">
        <f>ROUND(SUM(F38:F39),4)</f>
        <v>0</v>
      </c>
      <c r="G40" s="80">
        <f>SUM(G36:G39)</f>
        <v>0</v>
      </c>
      <c r="H40" s="9">
        <f>ROUND(G33*F40,2)</f>
        <v>0</v>
      </c>
    </row>
    <row r="41" spans="1:8" x14ac:dyDescent="0.2">
      <c r="A41" s="313" t="s">
        <v>126</v>
      </c>
      <c r="B41" s="314"/>
      <c r="C41" s="314"/>
      <c r="D41" s="314"/>
      <c r="E41" s="314"/>
      <c r="F41" s="314"/>
      <c r="G41" s="315"/>
      <c r="H41" s="9"/>
    </row>
    <row r="42" spans="1:8" x14ac:dyDescent="0.2">
      <c r="A42" s="81" t="s">
        <v>34</v>
      </c>
      <c r="B42" s="327" t="s">
        <v>48</v>
      </c>
      <c r="C42" s="316"/>
      <c r="D42" s="316"/>
      <c r="E42" s="328"/>
      <c r="F42" s="82">
        <v>0</v>
      </c>
      <c r="G42" s="19">
        <f>ROUND(G$33*F42,2)</f>
        <v>0</v>
      </c>
      <c r="H42" s="9"/>
    </row>
    <row r="43" spans="1:8" x14ac:dyDescent="0.2">
      <c r="A43" s="69" t="s">
        <v>35</v>
      </c>
      <c r="B43" s="317" t="s">
        <v>49</v>
      </c>
      <c r="C43" s="307"/>
      <c r="D43" s="307"/>
      <c r="E43" s="324"/>
      <c r="F43" s="70">
        <v>0</v>
      </c>
      <c r="G43" s="12">
        <f>ROUND(G$33*F43,2)</f>
        <v>0</v>
      </c>
      <c r="H43" s="9"/>
    </row>
    <row r="44" spans="1:8" x14ac:dyDescent="0.2">
      <c r="A44" s="69" t="s">
        <v>36</v>
      </c>
      <c r="B44" s="317" t="s">
        <v>50</v>
      </c>
      <c r="C44" s="307"/>
      <c r="D44" s="307"/>
      <c r="E44" s="324"/>
      <c r="F44" s="70">
        <v>0</v>
      </c>
      <c r="G44" s="12">
        <f>ROUND(G$33*F44,2)</f>
        <v>0</v>
      </c>
      <c r="H44" s="9"/>
    </row>
    <row r="45" spans="1:8" x14ac:dyDescent="0.2">
      <c r="A45" s="69" t="s">
        <v>37</v>
      </c>
      <c r="B45" s="317" t="s">
        <v>51</v>
      </c>
      <c r="C45" s="307"/>
      <c r="D45" s="307"/>
      <c r="E45" s="324"/>
      <c r="F45" s="70">
        <v>0</v>
      </c>
      <c r="G45" s="12">
        <f t="shared" ref="G45:G49" si="0">ROUND(G$33*F45,2)</f>
        <v>0</v>
      </c>
      <c r="H45" s="9"/>
    </row>
    <row r="46" spans="1:8" x14ac:dyDescent="0.2">
      <c r="A46" s="69" t="s">
        <v>38</v>
      </c>
      <c r="B46" s="317" t="s">
        <v>52</v>
      </c>
      <c r="C46" s="307"/>
      <c r="D46" s="307"/>
      <c r="E46" s="324"/>
      <c r="F46" s="70">
        <v>0</v>
      </c>
      <c r="G46" s="12">
        <f>ROUND(G$33*F46,2)</f>
        <v>0</v>
      </c>
      <c r="H46" s="9"/>
    </row>
    <row r="47" spans="1:8" x14ac:dyDescent="0.2">
      <c r="A47" s="69" t="s">
        <v>40</v>
      </c>
      <c r="B47" s="317" t="s">
        <v>53</v>
      </c>
      <c r="C47" s="307"/>
      <c r="D47" s="307"/>
      <c r="E47" s="324"/>
      <c r="F47" s="70">
        <v>0</v>
      </c>
      <c r="G47" s="12">
        <f t="shared" si="0"/>
        <v>0</v>
      </c>
      <c r="H47" s="9"/>
    </row>
    <row r="48" spans="1:8" x14ac:dyDescent="0.2">
      <c r="A48" s="69" t="s">
        <v>54</v>
      </c>
      <c r="B48" s="317" t="s">
        <v>55</v>
      </c>
      <c r="C48" s="307"/>
      <c r="D48" s="307"/>
      <c r="E48" s="324"/>
      <c r="F48" s="70">
        <v>0</v>
      </c>
      <c r="G48" s="12">
        <f t="shared" si="0"/>
        <v>0</v>
      </c>
      <c r="H48" s="9"/>
    </row>
    <row r="49" spans="1:8" x14ac:dyDescent="0.2">
      <c r="A49" s="71" t="s">
        <v>56</v>
      </c>
      <c r="B49" s="308" t="s">
        <v>57</v>
      </c>
      <c r="C49" s="309"/>
      <c r="D49" s="309"/>
      <c r="E49" s="325"/>
      <c r="F49" s="72">
        <v>0</v>
      </c>
      <c r="G49" s="14">
        <f t="shared" si="0"/>
        <v>0</v>
      </c>
      <c r="H49" s="9"/>
    </row>
    <row r="50" spans="1:8" x14ac:dyDescent="0.2">
      <c r="A50" s="284" t="s">
        <v>58</v>
      </c>
      <c r="B50" s="285"/>
      <c r="C50" s="285"/>
      <c r="D50" s="285"/>
      <c r="E50" s="286"/>
      <c r="F50" s="79">
        <f>SUM(F42:F49)</f>
        <v>0</v>
      </c>
      <c r="G50" s="80">
        <f>SUM(G42:G49)</f>
        <v>0</v>
      </c>
      <c r="H50" s="9">
        <f>ROUND(G33*F50,2)</f>
        <v>0</v>
      </c>
    </row>
    <row r="51" spans="1:8" x14ac:dyDescent="0.2">
      <c r="A51" s="313" t="s">
        <v>59</v>
      </c>
      <c r="B51" s="314"/>
      <c r="C51" s="314"/>
      <c r="D51" s="314"/>
      <c r="E51" s="314"/>
      <c r="F51" s="314"/>
      <c r="G51" s="315"/>
      <c r="H51" s="9"/>
    </row>
    <row r="52" spans="1:8" x14ac:dyDescent="0.2">
      <c r="A52" s="18" t="s">
        <v>34</v>
      </c>
      <c r="B52" s="322" t="s">
        <v>60</v>
      </c>
      <c r="C52" s="323"/>
      <c r="D52" s="323"/>
      <c r="E52" s="20">
        <v>0</v>
      </c>
      <c r="F52" s="21">
        <f>15.22*2</f>
        <v>30.44</v>
      </c>
      <c r="G52" s="22">
        <f>IF(ROUND((E52*F52)-(G27*0.06),2)&lt;0,0,ROUND((E52*F52)-(G27*0.06),2))</f>
        <v>0</v>
      </c>
      <c r="H52" s="9"/>
    </row>
    <row r="53" spans="1:8" x14ac:dyDescent="0.2">
      <c r="A53" s="10" t="s">
        <v>61</v>
      </c>
      <c r="B53" s="320" t="s">
        <v>62</v>
      </c>
      <c r="C53" s="321"/>
      <c r="D53" s="321"/>
      <c r="E53" s="23">
        <v>0</v>
      </c>
      <c r="F53" s="24">
        <f>15.22</f>
        <v>15.22</v>
      </c>
      <c r="G53" s="6">
        <f t="shared" ref="G53:G60" si="1">ROUND((E53*F53),2)</f>
        <v>0</v>
      </c>
      <c r="H53" s="9"/>
    </row>
    <row r="54" spans="1:8" x14ac:dyDescent="0.2">
      <c r="A54" s="10" t="s">
        <v>63</v>
      </c>
      <c r="B54" s="320" t="s">
        <v>64</v>
      </c>
      <c r="C54" s="321"/>
      <c r="D54" s="321"/>
      <c r="E54" s="23">
        <v>0</v>
      </c>
      <c r="F54" s="24">
        <v>1</v>
      </c>
      <c r="G54" s="6">
        <f t="shared" si="1"/>
        <v>0</v>
      </c>
      <c r="H54" s="9"/>
    </row>
    <row r="55" spans="1:8" x14ac:dyDescent="0.2">
      <c r="A55" s="10" t="s">
        <v>36</v>
      </c>
      <c r="B55" s="320" t="s">
        <v>181</v>
      </c>
      <c r="C55" s="321"/>
      <c r="D55" s="321"/>
      <c r="E55" s="23">
        <v>0</v>
      </c>
      <c r="F55" s="24">
        <v>1</v>
      </c>
      <c r="G55" s="6">
        <f t="shared" si="1"/>
        <v>0</v>
      </c>
      <c r="H55" s="9"/>
    </row>
    <row r="56" spans="1:8" x14ac:dyDescent="0.2">
      <c r="A56" s="10" t="s">
        <v>37</v>
      </c>
      <c r="B56" s="320" t="s">
        <v>182</v>
      </c>
      <c r="C56" s="321"/>
      <c r="D56" s="321"/>
      <c r="E56" s="23">
        <v>0</v>
      </c>
      <c r="F56" s="24">
        <v>1</v>
      </c>
      <c r="G56" s="6">
        <f t="shared" si="1"/>
        <v>0</v>
      </c>
      <c r="H56" s="9"/>
    </row>
    <row r="57" spans="1:8" x14ac:dyDescent="0.2">
      <c r="A57" s="10" t="s">
        <v>38</v>
      </c>
      <c r="B57" s="320" t="s">
        <v>183</v>
      </c>
      <c r="C57" s="321"/>
      <c r="D57" s="321"/>
      <c r="E57" s="23">
        <v>0</v>
      </c>
      <c r="F57" s="24">
        <v>1</v>
      </c>
      <c r="G57" s="6">
        <f t="shared" si="1"/>
        <v>0</v>
      </c>
      <c r="H57" s="9"/>
    </row>
    <row r="58" spans="1:8" x14ac:dyDescent="0.2">
      <c r="A58" s="10" t="s">
        <v>40</v>
      </c>
      <c r="B58" s="320" t="s">
        <v>136</v>
      </c>
      <c r="C58" s="321"/>
      <c r="D58" s="321"/>
      <c r="E58" s="23">
        <v>0</v>
      </c>
      <c r="F58" s="24">
        <v>1</v>
      </c>
      <c r="G58" s="6">
        <f t="shared" si="1"/>
        <v>0</v>
      </c>
      <c r="H58" s="9"/>
    </row>
    <row r="59" spans="1:8" x14ac:dyDescent="0.2">
      <c r="A59" s="10" t="s">
        <v>54</v>
      </c>
      <c r="B59" s="320" t="s">
        <v>136</v>
      </c>
      <c r="C59" s="321"/>
      <c r="D59" s="321"/>
      <c r="E59" s="88">
        <v>0</v>
      </c>
      <c r="F59" s="24">
        <v>1</v>
      </c>
      <c r="G59" s="6">
        <f t="shared" si="1"/>
        <v>0</v>
      </c>
      <c r="H59" s="9"/>
    </row>
    <row r="60" spans="1:8" x14ac:dyDescent="0.2">
      <c r="A60" s="10" t="s">
        <v>56</v>
      </c>
      <c r="B60" s="320" t="s">
        <v>136</v>
      </c>
      <c r="C60" s="321"/>
      <c r="D60" s="321"/>
      <c r="E60" s="88"/>
      <c r="F60" s="24">
        <v>1</v>
      </c>
      <c r="G60" s="6">
        <f t="shared" si="1"/>
        <v>0</v>
      </c>
      <c r="H60" s="9"/>
    </row>
    <row r="61" spans="1:8" x14ac:dyDescent="0.2">
      <c r="A61" s="259" t="s">
        <v>66</v>
      </c>
      <c r="B61" s="260"/>
      <c r="C61" s="260"/>
      <c r="D61" s="260"/>
      <c r="E61" s="260"/>
      <c r="F61" s="261"/>
      <c r="G61" s="8">
        <f>SUM(G52:G60)</f>
        <v>0</v>
      </c>
      <c r="H61" s="9"/>
    </row>
    <row r="62" spans="1:8" x14ac:dyDescent="0.2">
      <c r="A62" s="280" t="s">
        <v>67</v>
      </c>
      <c r="B62" s="281"/>
      <c r="C62" s="281"/>
      <c r="D62" s="281"/>
      <c r="E62" s="281"/>
      <c r="F62" s="282"/>
      <c r="G62" s="283"/>
      <c r="H62" s="9"/>
    </row>
    <row r="63" spans="1:8" x14ac:dyDescent="0.2">
      <c r="A63" s="25" t="s">
        <v>68</v>
      </c>
      <c r="B63" s="267" t="s">
        <v>69</v>
      </c>
      <c r="C63" s="268"/>
      <c r="D63" s="268"/>
      <c r="E63" s="268"/>
      <c r="F63" s="26">
        <f>F40</f>
        <v>0</v>
      </c>
      <c r="G63" s="27">
        <f>G40</f>
        <v>0</v>
      </c>
      <c r="H63" s="9"/>
    </row>
    <row r="64" spans="1:8" x14ac:dyDescent="0.2">
      <c r="A64" s="28" t="s">
        <v>70</v>
      </c>
      <c r="B64" s="270" t="s">
        <v>137</v>
      </c>
      <c r="C64" s="271"/>
      <c r="D64" s="271"/>
      <c r="E64" s="271"/>
      <c r="F64" s="29">
        <f>F50</f>
        <v>0</v>
      </c>
      <c r="G64" s="30">
        <f>G50</f>
        <v>0</v>
      </c>
      <c r="H64" s="9"/>
    </row>
    <row r="65" spans="1:8" x14ac:dyDescent="0.2">
      <c r="A65" s="28" t="s">
        <v>71</v>
      </c>
      <c r="B65" s="270" t="s">
        <v>72</v>
      </c>
      <c r="C65" s="271"/>
      <c r="D65" s="271"/>
      <c r="E65" s="271"/>
      <c r="F65" s="272"/>
      <c r="G65" s="30">
        <f>G61</f>
        <v>0</v>
      </c>
      <c r="H65" s="9"/>
    </row>
    <row r="66" spans="1:8" x14ac:dyDescent="0.2">
      <c r="A66" s="259" t="s">
        <v>73</v>
      </c>
      <c r="B66" s="260"/>
      <c r="C66" s="260"/>
      <c r="D66" s="260"/>
      <c r="E66" s="260"/>
      <c r="F66" s="261"/>
      <c r="G66" s="8">
        <f>SUM(G63:G65)</f>
        <v>0</v>
      </c>
      <c r="H66" s="9"/>
    </row>
    <row r="67" spans="1:8" x14ac:dyDescent="0.2">
      <c r="A67" s="280" t="s">
        <v>74</v>
      </c>
      <c r="B67" s="281"/>
      <c r="C67" s="281"/>
      <c r="D67" s="281"/>
      <c r="E67" s="281"/>
      <c r="F67" s="282"/>
      <c r="G67" s="283"/>
      <c r="H67" s="9"/>
    </row>
    <row r="68" spans="1:8" s="33" customFormat="1" x14ac:dyDescent="0.2">
      <c r="A68" s="4">
        <v>3</v>
      </c>
      <c r="B68" s="31" t="s">
        <v>75</v>
      </c>
      <c r="C68" s="31"/>
      <c r="D68" s="31"/>
      <c r="E68" s="31"/>
      <c r="F68" s="31"/>
      <c r="G68" s="32"/>
      <c r="H68" s="9"/>
    </row>
    <row r="69" spans="1:8" x14ac:dyDescent="0.2">
      <c r="A69" s="18" t="s">
        <v>34</v>
      </c>
      <c r="B69" s="287" t="s">
        <v>76</v>
      </c>
      <c r="C69" s="288"/>
      <c r="D69" s="288"/>
      <c r="E69" s="288"/>
      <c r="F69" s="182">
        <f>ROUND((1/12)*0.05,4)*0</f>
        <v>0</v>
      </c>
      <c r="G69" s="34">
        <f t="shared" ref="G69:G74" si="2">ROUND(G$33*F69,2)</f>
        <v>0</v>
      </c>
      <c r="H69" s="9"/>
    </row>
    <row r="70" spans="1:8" x14ac:dyDescent="0.2">
      <c r="A70" s="10" t="s">
        <v>35</v>
      </c>
      <c r="B70" s="276" t="s">
        <v>77</v>
      </c>
      <c r="C70" s="277"/>
      <c r="D70" s="277"/>
      <c r="E70" s="277"/>
      <c r="F70" s="90">
        <f>ROUND((F69*F49),4)</f>
        <v>0</v>
      </c>
      <c r="G70" s="35">
        <f t="shared" si="2"/>
        <v>0</v>
      </c>
      <c r="H70" s="9"/>
    </row>
    <row r="71" spans="1:8" x14ac:dyDescent="0.2">
      <c r="A71" s="10" t="s">
        <v>36</v>
      </c>
      <c r="B71" s="276" t="s">
        <v>194</v>
      </c>
      <c r="C71" s="277"/>
      <c r="D71" s="277"/>
      <c r="E71" s="277"/>
      <c r="F71" s="183">
        <f>ROUND((0.08*0.4*0.9)*(1+0.09+0.09+0.3),2)*0</f>
        <v>0</v>
      </c>
      <c r="G71" s="35">
        <f t="shared" si="2"/>
        <v>0</v>
      </c>
      <c r="H71" s="9"/>
    </row>
    <row r="72" spans="1:8" x14ac:dyDescent="0.2">
      <c r="A72" s="10" t="s">
        <v>37</v>
      </c>
      <c r="B72" s="276" t="s">
        <v>78</v>
      </c>
      <c r="C72" s="277"/>
      <c r="D72" s="277"/>
      <c r="E72" s="277"/>
      <c r="F72" s="183">
        <f>ROUND(100%/30*7/12*100%,4)*0</f>
        <v>0</v>
      </c>
      <c r="G72" s="35">
        <f t="shared" si="2"/>
        <v>0</v>
      </c>
      <c r="H72" s="9"/>
    </row>
    <row r="73" spans="1:8" s="3" customFormat="1" x14ac:dyDescent="0.2">
      <c r="A73" s="10" t="s">
        <v>38</v>
      </c>
      <c r="B73" s="276" t="s">
        <v>127</v>
      </c>
      <c r="C73" s="277"/>
      <c r="D73" s="277"/>
      <c r="E73" s="277"/>
      <c r="F73" s="90">
        <f>ROUND(F72*F50,4)</f>
        <v>0</v>
      </c>
      <c r="G73" s="35">
        <f t="shared" si="2"/>
        <v>0</v>
      </c>
      <c r="H73" s="9"/>
    </row>
    <row r="74" spans="1:8" x14ac:dyDescent="0.2">
      <c r="A74" s="10" t="s">
        <v>40</v>
      </c>
      <c r="B74" s="318" t="s">
        <v>195</v>
      </c>
      <c r="C74" s="319"/>
      <c r="D74" s="319"/>
      <c r="E74" s="319"/>
      <c r="F74" s="91">
        <v>0</v>
      </c>
      <c r="G74" s="36">
        <f t="shared" si="2"/>
        <v>0</v>
      </c>
      <c r="H74" s="9"/>
    </row>
    <row r="75" spans="1:8" x14ac:dyDescent="0.2">
      <c r="A75" s="259" t="s">
        <v>79</v>
      </c>
      <c r="B75" s="260"/>
      <c r="C75" s="260"/>
      <c r="D75" s="260"/>
      <c r="E75" s="260"/>
      <c r="F75" s="37">
        <f>SUM(F69:F74)</f>
        <v>0</v>
      </c>
      <c r="G75" s="38">
        <f>SUM(G69:G74)</f>
        <v>0</v>
      </c>
      <c r="H75" s="9">
        <f>ROUND(G33*F75,2)</f>
        <v>0</v>
      </c>
    </row>
    <row r="76" spans="1:8" x14ac:dyDescent="0.2">
      <c r="A76" s="280" t="s">
        <v>80</v>
      </c>
      <c r="B76" s="281"/>
      <c r="C76" s="281"/>
      <c r="D76" s="281"/>
      <c r="E76" s="281"/>
      <c r="F76" s="282"/>
      <c r="G76" s="283"/>
      <c r="H76" s="9"/>
    </row>
    <row r="77" spans="1:8" s="33" customFormat="1" x14ac:dyDescent="0.2">
      <c r="A77" s="313" t="s">
        <v>128</v>
      </c>
      <c r="B77" s="314"/>
      <c r="C77" s="314"/>
      <c r="D77" s="314"/>
      <c r="E77" s="314"/>
      <c r="F77" s="314"/>
      <c r="G77" s="315"/>
      <c r="H77" s="9"/>
    </row>
    <row r="78" spans="1:8" x14ac:dyDescent="0.2">
      <c r="A78" s="81" t="s">
        <v>34</v>
      </c>
      <c r="B78" s="295" t="s">
        <v>188</v>
      </c>
      <c r="C78" s="316"/>
      <c r="D78" s="316"/>
      <c r="E78" s="316"/>
      <c r="F78" s="82">
        <v>0</v>
      </c>
      <c r="G78" s="34">
        <f t="shared" ref="G78:G83" si="3">ROUND(G$33*F78,2)</f>
        <v>0</v>
      </c>
      <c r="H78" s="9"/>
    </row>
    <row r="79" spans="1:8" x14ac:dyDescent="0.2">
      <c r="A79" s="69" t="s">
        <v>35</v>
      </c>
      <c r="B79" s="317" t="s">
        <v>129</v>
      </c>
      <c r="C79" s="307"/>
      <c r="D79" s="307"/>
      <c r="E79" s="307"/>
      <c r="F79" s="184">
        <f>ROUND(((1/30)/12)*1,4)*0</f>
        <v>0</v>
      </c>
      <c r="G79" s="35">
        <f t="shared" si="3"/>
        <v>0</v>
      </c>
      <c r="H79" s="9"/>
    </row>
    <row r="80" spans="1:8" x14ac:dyDescent="0.2">
      <c r="A80" s="69" t="s">
        <v>36</v>
      </c>
      <c r="B80" s="317" t="s">
        <v>130</v>
      </c>
      <c r="C80" s="307"/>
      <c r="D80" s="307"/>
      <c r="E80" s="307"/>
      <c r="F80" s="184">
        <f>ROUND((((1/30)/12)*5)*0.02,4)*0</f>
        <v>0</v>
      </c>
      <c r="G80" s="35">
        <f t="shared" si="3"/>
        <v>0</v>
      </c>
      <c r="H80" s="9"/>
    </row>
    <row r="81" spans="1:8" x14ac:dyDescent="0.2">
      <c r="A81" s="69" t="s">
        <v>37</v>
      </c>
      <c r="B81" s="317" t="s">
        <v>131</v>
      </c>
      <c r="C81" s="307"/>
      <c r="D81" s="307"/>
      <c r="E81" s="307"/>
      <c r="F81" s="184">
        <f>ROUND((((1/30)/12)*15)*0.05,4)*0</f>
        <v>0</v>
      </c>
      <c r="G81" s="35">
        <f t="shared" si="3"/>
        <v>0</v>
      </c>
      <c r="H81" s="9"/>
    </row>
    <row r="82" spans="1:8" x14ac:dyDescent="0.2">
      <c r="A82" s="69" t="s">
        <v>38</v>
      </c>
      <c r="B82" s="306" t="s">
        <v>189</v>
      </c>
      <c r="C82" s="307"/>
      <c r="D82" s="307"/>
      <c r="E82" s="307"/>
      <c r="F82" s="70">
        <v>0</v>
      </c>
      <c r="G82" s="35">
        <f t="shared" si="3"/>
        <v>0</v>
      </c>
      <c r="H82" s="9"/>
    </row>
    <row r="83" spans="1:8" x14ac:dyDescent="0.2">
      <c r="A83" s="69" t="s">
        <v>40</v>
      </c>
      <c r="B83" s="308" t="s">
        <v>132</v>
      </c>
      <c r="C83" s="309"/>
      <c r="D83" s="309"/>
      <c r="E83" s="309"/>
      <c r="F83" s="181">
        <f>ROUND((((1/30)/12)*5)*0.5,4)*0</f>
        <v>0</v>
      </c>
      <c r="G83" s="36">
        <f t="shared" si="3"/>
        <v>0</v>
      </c>
      <c r="H83" s="9"/>
    </row>
    <row r="84" spans="1:8" x14ac:dyDescent="0.2">
      <c r="A84" s="300" t="s">
        <v>81</v>
      </c>
      <c r="B84" s="286"/>
      <c r="C84" s="286"/>
      <c r="D84" s="286"/>
      <c r="E84" s="286"/>
      <c r="F84" s="79">
        <f>SUM(F78:F83)</f>
        <v>0</v>
      </c>
      <c r="G84" s="80">
        <f>SUM(G78:G83)</f>
        <v>0</v>
      </c>
      <c r="H84" s="9">
        <f>ROUND(G33*F84,2)</f>
        <v>0</v>
      </c>
    </row>
    <row r="85" spans="1:8" s="33" customFormat="1" x14ac:dyDescent="0.2">
      <c r="A85" s="310" t="s">
        <v>82</v>
      </c>
      <c r="B85" s="311"/>
      <c r="C85" s="311"/>
      <c r="D85" s="311"/>
      <c r="E85" s="311"/>
      <c r="F85" s="311"/>
      <c r="G85" s="312"/>
      <c r="H85" s="9"/>
    </row>
    <row r="86" spans="1:8" x14ac:dyDescent="0.2">
      <c r="A86" s="18" t="s">
        <v>34</v>
      </c>
      <c r="B86" s="287" t="s">
        <v>83</v>
      </c>
      <c r="C86" s="288"/>
      <c r="D86" s="288"/>
      <c r="E86" s="288"/>
      <c r="F86" s="182">
        <f xml:space="preserve"> ROUND((((ROUND((1/11)+(1/11)/3, 3))*4)/12)*1%,4)*0</f>
        <v>0</v>
      </c>
      <c r="G86" s="34">
        <f>ROUND(G$33*F86,2)</f>
        <v>0</v>
      </c>
      <c r="H86" s="9"/>
    </row>
    <row r="87" spans="1:8" x14ac:dyDescent="0.2">
      <c r="A87" s="10" t="s">
        <v>35</v>
      </c>
      <c r="B87" s="276" t="s">
        <v>84</v>
      </c>
      <c r="C87" s="277"/>
      <c r="D87" s="277"/>
      <c r="E87" s="277"/>
      <c r="F87" s="90">
        <f>ROUND(F86*F50,4)</f>
        <v>0</v>
      </c>
      <c r="G87" s="35">
        <f>ROUND(G$33*F87,2)</f>
        <v>0</v>
      </c>
      <c r="H87" s="9"/>
    </row>
    <row r="88" spans="1:8" x14ac:dyDescent="0.2">
      <c r="A88" s="10" t="s">
        <v>36</v>
      </c>
      <c r="B88" s="276" t="s">
        <v>85</v>
      </c>
      <c r="C88" s="277"/>
      <c r="D88" s="277"/>
      <c r="E88" s="277"/>
      <c r="F88" s="90">
        <f>ROUND(ROUND(ROUND(((1+1/12)*4)/12,4)*1%,4)*F50,4)</f>
        <v>0</v>
      </c>
      <c r="G88" s="35">
        <f>ROUND(G$33*F88,2)</f>
        <v>0</v>
      </c>
      <c r="H88" s="9"/>
    </row>
    <row r="89" spans="1:8" x14ac:dyDescent="0.2">
      <c r="A89" s="10" t="s">
        <v>37</v>
      </c>
      <c r="B89" s="276" t="s">
        <v>65</v>
      </c>
      <c r="C89" s="277"/>
      <c r="D89" s="277"/>
      <c r="E89" s="277"/>
      <c r="F89" s="90">
        <v>0</v>
      </c>
      <c r="G89" s="36">
        <f>ROUND(G$33*F89,2)</f>
        <v>0</v>
      </c>
      <c r="H89" s="9"/>
    </row>
    <row r="90" spans="1:8" x14ac:dyDescent="0.2">
      <c r="A90" s="291" t="s">
        <v>86</v>
      </c>
      <c r="B90" s="261"/>
      <c r="C90" s="261"/>
      <c r="D90" s="261"/>
      <c r="E90" s="261"/>
      <c r="F90" s="16">
        <f>SUM(F86:F89)</f>
        <v>0</v>
      </c>
      <c r="G90" s="17">
        <f>SUM(G86:G89)</f>
        <v>0</v>
      </c>
      <c r="H90" s="9">
        <f>ROUND(G33*F90,2)</f>
        <v>0</v>
      </c>
    </row>
    <row r="91" spans="1:8" s="33" customFormat="1" x14ac:dyDescent="0.2">
      <c r="A91" s="301" t="s">
        <v>87</v>
      </c>
      <c r="B91" s="302"/>
      <c r="C91" s="302"/>
      <c r="D91" s="302"/>
      <c r="E91" s="302"/>
      <c r="F91" s="302"/>
      <c r="G91" s="303"/>
      <c r="H91" s="9"/>
    </row>
    <row r="92" spans="1:8" x14ac:dyDescent="0.2">
      <c r="A92" s="144" t="s">
        <v>34</v>
      </c>
      <c r="B92" s="304" t="s">
        <v>88</v>
      </c>
      <c r="C92" s="305"/>
      <c r="D92" s="305"/>
      <c r="E92" s="305"/>
      <c r="F92" s="185">
        <f>((1/220)*22)*0</f>
        <v>0</v>
      </c>
      <c r="G92" s="186">
        <f>ROUND(G$34*F92,2)</f>
        <v>0</v>
      </c>
      <c r="H92" s="9"/>
    </row>
    <row r="93" spans="1:8" x14ac:dyDescent="0.2">
      <c r="A93" s="144" t="s">
        <v>35</v>
      </c>
      <c r="B93" s="297" t="s">
        <v>190</v>
      </c>
      <c r="C93" s="298"/>
      <c r="D93" s="298"/>
      <c r="E93" s="299"/>
      <c r="F93" s="185">
        <f>((1/220)*22)*0</f>
        <v>0</v>
      </c>
      <c r="G93" s="186">
        <f>ROUND(G$34*F93,2)</f>
        <v>0</v>
      </c>
      <c r="H93" s="9"/>
    </row>
    <row r="94" spans="1:8" x14ac:dyDescent="0.2">
      <c r="A94" s="291" t="s">
        <v>89</v>
      </c>
      <c r="B94" s="261"/>
      <c r="C94" s="261"/>
      <c r="D94" s="261"/>
      <c r="E94" s="261"/>
      <c r="F94" s="16">
        <f>SUM(F92:F92)</f>
        <v>0</v>
      </c>
      <c r="G94" s="17">
        <f>SUM(G92:G93)</f>
        <v>0</v>
      </c>
      <c r="H94" s="9">
        <f>ROUND(G33*F94,2)</f>
        <v>0</v>
      </c>
    </row>
    <row r="95" spans="1:8" s="85" customFormat="1" x14ac:dyDescent="0.2">
      <c r="A95" s="292" t="s">
        <v>133</v>
      </c>
      <c r="B95" s="293"/>
      <c r="C95" s="293"/>
      <c r="D95" s="293"/>
      <c r="E95" s="293"/>
      <c r="F95" s="293"/>
      <c r="G95" s="294"/>
      <c r="H95" s="68"/>
    </row>
    <row r="96" spans="1:8" s="64" customFormat="1" x14ac:dyDescent="0.2">
      <c r="A96" s="145" t="s">
        <v>34</v>
      </c>
      <c r="B96" s="295" t="s">
        <v>134</v>
      </c>
      <c r="C96" s="296"/>
      <c r="D96" s="296"/>
      <c r="E96" s="296"/>
      <c r="F96" s="185">
        <f>((((8*13)/12)/220)+((((8*13)/12)/220)*100%))*0</f>
        <v>0</v>
      </c>
      <c r="G96" s="186">
        <f>ROUND(G$34*F96,2)</f>
        <v>0</v>
      </c>
      <c r="H96" s="68"/>
    </row>
    <row r="97" spans="1:8" s="64" customFormat="1" x14ac:dyDescent="0.2">
      <c r="A97" s="144" t="s">
        <v>35</v>
      </c>
      <c r="B97" s="297" t="s">
        <v>190</v>
      </c>
      <c r="C97" s="298"/>
      <c r="D97" s="298"/>
      <c r="E97" s="299"/>
      <c r="F97" s="187">
        <f>F96*F49</f>
        <v>0</v>
      </c>
      <c r="G97" s="186">
        <f>ROUND(G$34*F97,2)</f>
        <v>0</v>
      </c>
      <c r="H97" s="68"/>
    </row>
    <row r="98" spans="1:8" s="64" customFormat="1" x14ac:dyDescent="0.2">
      <c r="A98" s="300" t="s">
        <v>135</v>
      </c>
      <c r="B98" s="286"/>
      <c r="C98" s="286"/>
      <c r="D98" s="286"/>
      <c r="E98" s="286"/>
      <c r="F98" s="79">
        <f>SUM(F96:F97)</f>
        <v>0</v>
      </c>
      <c r="G98" s="80">
        <f>SUM(G96:G97)</f>
        <v>0</v>
      </c>
      <c r="H98" s="68">
        <f>ROUND(G43*F98,2)</f>
        <v>0</v>
      </c>
    </row>
    <row r="99" spans="1:8" x14ac:dyDescent="0.2">
      <c r="A99" s="280" t="s">
        <v>90</v>
      </c>
      <c r="B99" s="281"/>
      <c r="C99" s="281"/>
      <c r="D99" s="281"/>
      <c r="E99" s="281"/>
      <c r="F99" s="282"/>
      <c r="G99" s="283"/>
      <c r="H99" s="9"/>
    </row>
    <row r="100" spans="1:8" x14ac:dyDescent="0.2">
      <c r="A100" s="25" t="s">
        <v>91</v>
      </c>
      <c r="B100" s="267" t="s">
        <v>138</v>
      </c>
      <c r="C100" s="268"/>
      <c r="D100" s="268"/>
      <c r="E100" s="268"/>
      <c r="F100" s="26">
        <f>F84</f>
        <v>0</v>
      </c>
      <c r="G100" s="27">
        <f>G84</f>
        <v>0</v>
      </c>
      <c r="H100" s="9"/>
    </row>
    <row r="101" spans="1:8" x14ac:dyDescent="0.2">
      <c r="A101" s="28" t="s">
        <v>92</v>
      </c>
      <c r="B101" s="270" t="s">
        <v>93</v>
      </c>
      <c r="C101" s="271"/>
      <c r="D101" s="271"/>
      <c r="E101" s="271"/>
      <c r="F101" s="29">
        <f>F90</f>
        <v>0</v>
      </c>
      <c r="G101" s="30">
        <f>G90</f>
        <v>0</v>
      </c>
      <c r="H101" s="9"/>
    </row>
    <row r="102" spans="1:8" x14ac:dyDescent="0.2">
      <c r="A102" s="28" t="s">
        <v>94</v>
      </c>
      <c r="B102" s="270" t="s">
        <v>95</v>
      </c>
      <c r="C102" s="271"/>
      <c r="D102" s="271"/>
      <c r="E102" s="271"/>
      <c r="F102" s="29">
        <f>F94</f>
        <v>0</v>
      </c>
      <c r="G102" s="30">
        <f>G94</f>
        <v>0</v>
      </c>
      <c r="H102" s="9"/>
    </row>
    <row r="103" spans="1:8" x14ac:dyDescent="0.2">
      <c r="A103" s="28" t="s">
        <v>140</v>
      </c>
      <c r="B103" s="256" t="s">
        <v>139</v>
      </c>
      <c r="C103" s="257"/>
      <c r="D103" s="257"/>
      <c r="E103" s="257"/>
      <c r="F103" s="29">
        <f>F98</f>
        <v>0</v>
      </c>
      <c r="G103" s="30">
        <f>G98</f>
        <v>0</v>
      </c>
      <c r="H103" s="9"/>
    </row>
    <row r="104" spans="1:8" x14ac:dyDescent="0.2">
      <c r="A104" s="259" t="s">
        <v>96</v>
      </c>
      <c r="B104" s="260"/>
      <c r="C104" s="260"/>
      <c r="D104" s="260"/>
      <c r="E104" s="260"/>
      <c r="F104" s="261"/>
      <c r="G104" s="8">
        <f>SUM(G100:G103)</f>
        <v>0</v>
      </c>
      <c r="H104" s="9"/>
    </row>
    <row r="105" spans="1:8" x14ac:dyDescent="0.2">
      <c r="A105" s="280" t="s">
        <v>97</v>
      </c>
      <c r="B105" s="281"/>
      <c r="C105" s="281"/>
      <c r="D105" s="281"/>
      <c r="E105" s="281"/>
      <c r="F105" s="282"/>
      <c r="G105" s="283"/>
      <c r="H105" s="9"/>
    </row>
    <row r="106" spans="1:8" x14ac:dyDescent="0.2">
      <c r="A106" s="18" t="s">
        <v>34</v>
      </c>
      <c r="B106" s="157" t="str">
        <f>'Insumos Gerais'!A4</f>
        <v>EPI'S E OUTROS ( USO GERAL)</v>
      </c>
      <c r="C106" s="94"/>
      <c r="D106" s="94"/>
      <c r="E106" s="20">
        <f>'Insumos Gerais'!E9</f>
        <v>0</v>
      </c>
      <c r="F106" s="39">
        <v>1</v>
      </c>
      <c r="G106" s="6">
        <f>ROUND(SUM(C106:E106),2)*F106</f>
        <v>0</v>
      </c>
      <c r="H106" s="9"/>
    </row>
    <row r="107" spans="1:8" s="64" customFormat="1" x14ac:dyDescent="0.2">
      <c r="A107" s="69" t="s">
        <v>35</v>
      </c>
      <c r="B107" s="156" t="str">
        <f>'Insumos Gerais'!A10</f>
        <v>UNIFORMES (USO GERAL)</v>
      </c>
      <c r="C107" s="83"/>
      <c r="D107" s="83"/>
      <c r="E107" s="84">
        <f>'Insumos Gerais'!E24</f>
        <v>0</v>
      </c>
      <c r="F107" s="86">
        <v>1</v>
      </c>
      <c r="G107" s="6">
        <f>ROUND((E107*F107),2)</f>
        <v>0</v>
      </c>
      <c r="H107" s="68"/>
    </row>
    <row r="108" spans="1:8" s="64" customFormat="1" x14ac:dyDescent="0.2">
      <c r="A108" s="69" t="s">
        <v>36</v>
      </c>
      <c r="B108" s="171" t="s">
        <v>136</v>
      </c>
      <c r="C108" s="83"/>
      <c r="D108" s="83"/>
      <c r="E108" s="84">
        <v>0</v>
      </c>
      <c r="F108" s="87">
        <v>1</v>
      </c>
      <c r="G108" s="6">
        <f t="shared" ref="G108:G112" si="4">ROUND((E108*F108),2)</f>
        <v>0</v>
      </c>
      <c r="H108" s="68"/>
    </row>
    <row r="109" spans="1:8" s="64" customFormat="1" x14ac:dyDescent="0.2">
      <c r="A109" s="18" t="s">
        <v>37</v>
      </c>
      <c r="B109" s="171" t="s">
        <v>136</v>
      </c>
      <c r="C109" s="83"/>
      <c r="D109" s="83"/>
      <c r="E109" s="84">
        <v>0</v>
      </c>
      <c r="F109" s="87">
        <v>1</v>
      </c>
      <c r="G109" s="6">
        <f t="shared" si="4"/>
        <v>0</v>
      </c>
      <c r="H109" s="68"/>
    </row>
    <row r="110" spans="1:8" s="64" customFormat="1" x14ac:dyDescent="0.2">
      <c r="A110" s="69" t="s">
        <v>38</v>
      </c>
      <c r="B110" s="171" t="s">
        <v>136</v>
      </c>
      <c r="C110" s="83"/>
      <c r="D110" s="83"/>
      <c r="E110" s="84">
        <v>0</v>
      </c>
      <c r="F110" s="87">
        <v>1</v>
      </c>
      <c r="G110" s="6">
        <f t="shared" si="4"/>
        <v>0</v>
      </c>
      <c r="H110" s="68"/>
    </row>
    <row r="111" spans="1:8" s="64" customFormat="1" x14ac:dyDescent="0.2">
      <c r="A111" s="69" t="s">
        <v>40</v>
      </c>
      <c r="B111" s="171" t="s">
        <v>136</v>
      </c>
      <c r="C111" s="83"/>
      <c r="D111" s="83"/>
      <c r="E111" s="84">
        <v>0</v>
      </c>
      <c r="F111" s="87">
        <v>1</v>
      </c>
      <c r="G111" s="6">
        <f t="shared" si="4"/>
        <v>0</v>
      </c>
      <c r="H111" s="68"/>
    </row>
    <row r="112" spans="1:8" s="64" customFormat="1" x14ac:dyDescent="0.2">
      <c r="A112" s="69" t="s">
        <v>54</v>
      </c>
      <c r="B112" s="171" t="s">
        <v>136</v>
      </c>
      <c r="C112" s="83"/>
      <c r="D112" s="83"/>
      <c r="E112" s="84">
        <v>0</v>
      </c>
      <c r="F112" s="87">
        <v>1</v>
      </c>
      <c r="G112" s="6">
        <f t="shared" si="4"/>
        <v>0</v>
      </c>
      <c r="H112" s="68"/>
    </row>
    <row r="113" spans="1:8" s="64" customFormat="1" x14ac:dyDescent="0.2">
      <c r="A113" s="69" t="s">
        <v>56</v>
      </c>
      <c r="B113" s="171" t="s">
        <v>136</v>
      </c>
      <c r="C113" s="83"/>
      <c r="D113" s="83"/>
      <c r="E113" s="84">
        <v>0</v>
      </c>
      <c r="F113" s="87">
        <v>1</v>
      </c>
      <c r="G113" s="6">
        <f>ROUND((E113*F113)/12,2)</f>
        <v>0</v>
      </c>
      <c r="H113" s="68"/>
    </row>
    <row r="114" spans="1:8" s="64" customFormat="1" x14ac:dyDescent="0.2">
      <c r="A114" s="284" t="s">
        <v>98</v>
      </c>
      <c r="B114" s="285"/>
      <c r="C114" s="285"/>
      <c r="D114" s="285"/>
      <c r="E114" s="285"/>
      <c r="F114" s="286"/>
      <c r="G114" s="8">
        <f>SUM(G106:G113)</f>
        <v>0</v>
      </c>
      <c r="H114" s="68"/>
    </row>
    <row r="115" spans="1:8" x14ac:dyDescent="0.2">
      <c r="A115" s="280" t="s">
        <v>99</v>
      </c>
      <c r="B115" s="281"/>
      <c r="C115" s="281"/>
      <c r="D115" s="281"/>
      <c r="E115" s="281"/>
      <c r="F115" s="282"/>
      <c r="G115" s="283"/>
      <c r="H115" s="9"/>
    </row>
    <row r="116" spans="1:8" s="33" customFormat="1" x14ac:dyDescent="0.2">
      <c r="A116" s="4">
        <v>3</v>
      </c>
      <c r="B116" s="31" t="s">
        <v>100</v>
      </c>
      <c r="C116" s="31"/>
      <c r="D116" s="31"/>
      <c r="E116" s="31"/>
      <c r="F116" s="31"/>
      <c r="G116" s="32"/>
      <c r="H116" s="9"/>
    </row>
    <row r="117" spans="1:8" x14ac:dyDescent="0.2">
      <c r="A117" s="18" t="s">
        <v>34</v>
      </c>
      <c r="B117" s="287" t="s">
        <v>101</v>
      </c>
      <c r="C117" s="288"/>
      <c r="D117" s="288"/>
      <c r="E117" s="288"/>
      <c r="F117" s="89">
        <v>0.05</v>
      </c>
      <c r="G117" s="19">
        <f>ROUND(G132*F117,2)</f>
        <v>167.74</v>
      </c>
      <c r="H117" s="9"/>
    </row>
    <row r="118" spans="1:8" x14ac:dyDescent="0.2">
      <c r="A118" s="10" t="s">
        <v>35</v>
      </c>
      <c r="B118" s="276" t="s">
        <v>102</v>
      </c>
      <c r="C118" s="277"/>
      <c r="D118" s="277"/>
      <c r="E118" s="277"/>
      <c r="F118" s="90">
        <v>0.05</v>
      </c>
      <c r="G118" s="12">
        <f>ROUND(((G132+G117)*F118),2)</f>
        <v>176.13</v>
      </c>
      <c r="H118" s="9"/>
    </row>
    <row r="119" spans="1:8" x14ac:dyDescent="0.2">
      <c r="A119" s="10" t="s">
        <v>36</v>
      </c>
      <c r="B119" s="289" t="s">
        <v>103</v>
      </c>
      <c r="C119" s="290"/>
      <c r="D119" s="290"/>
      <c r="E119" s="290"/>
      <c r="F119" s="90"/>
      <c r="G119" s="12"/>
      <c r="H119" s="9"/>
    </row>
    <row r="120" spans="1:8" x14ac:dyDescent="0.2">
      <c r="A120" s="10" t="s">
        <v>104</v>
      </c>
      <c r="B120" s="276" t="s">
        <v>105</v>
      </c>
      <c r="C120" s="277"/>
      <c r="D120" s="277"/>
      <c r="E120" s="277"/>
      <c r="F120" s="11">
        <v>6.4999999999999997E-3</v>
      </c>
      <c r="G120" s="12">
        <f ca="1">ROUND(G$136*F120,2)</f>
        <v>25.48</v>
      </c>
      <c r="H120" s="9"/>
    </row>
    <row r="121" spans="1:8" s="3" customFormat="1" x14ac:dyDescent="0.2">
      <c r="A121" s="10" t="s">
        <v>106</v>
      </c>
      <c r="B121" s="276" t="s">
        <v>107</v>
      </c>
      <c r="C121" s="277"/>
      <c r="D121" s="277"/>
      <c r="E121" s="277"/>
      <c r="F121" s="11">
        <v>0.03</v>
      </c>
      <c r="G121" s="12">
        <f ca="1">ROUND(G$136*F121,2)</f>
        <v>117.6</v>
      </c>
      <c r="H121" s="9"/>
    </row>
    <row r="122" spans="1:8" x14ac:dyDescent="0.2">
      <c r="A122" s="10" t="s">
        <v>108</v>
      </c>
      <c r="B122" s="276" t="s">
        <v>13</v>
      </c>
      <c r="C122" s="277"/>
      <c r="D122" s="277"/>
      <c r="E122" s="277"/>
      <c r="F122" s="11">
        <v>0.02</v>
      </c>
      <c r="G122" s="12">
        <f ca="1">ROUND(G$136*F122,2)</f>
        <v>78.400000000000006</v>
      </c>
      <c r="H122" s="9"/>
    </row>
    <row r="123" spans="1:8" x14ac:dyDescent="0.2">
      <c r="A123" s="10" t="s">
        <v>191</v>
      </c>
      <c r="B123" s="276" t="s">
        <v>192</v>
      </c>
      <c r="C123" s="277"/>
      <c r="D123" s="277"/>
      <c r="E123" s="277"/>
      <c r="F123" s="11">
        <v>0</v>
      </c>
      <c r="G123" s="12">
        <f ca="1">ROUND(G$136*F123,2)</f>
        <v>0</v>
      </c>
      <c r="H123" s="9"/>
    </row>
    <row r="124" spans="1:8" x14ac:dyDescent="0.2">
      <c r="A124" s="10"/>
      <c r="B124" s="278" t="s">
        <v>109</v>
      </c>
      <c r="C124" s="279"/>
      <c r="D124" s="279"/>
      <c r="E124" s="279"/>
      <c r="F124" s="40">
        <f>SUM(F120:F123)</f>
        <v>5.6500000000000002E-2</v>
      </c>
      <c r="G124" s="41">
        <f ca="1">SUM(G120:G123)</f>
        <v>221.48</v>
      </c>
      <c r="H124" s="9">
        <f ca="1">ROUND(G136*F124,2)</f>
        <v>221.49</v>
      </c>
    </row>
    <row r="125" spans="1:8" x14ac:dyDescent="0.2">
      <c r="A125" s="259" t="s">
        <v>110</v>
      </c>
      <c r="B125" s="260"/>
      <c r="C125" s="260"/>
      <c r="D125" s="260"/>
      <c r="E125" s="260"/>
      <c r="F125" s="37">
        <f>SUM(F117,F118,F124)</f>
        <v>0.1565</v>
      </c>
      <c r="G125" s="38">
        <f ca="1">SUM(G117:G123)</f>
        <v>565.35</v>
      </c>
      <c r="H125" s="9"/>
    </row>
    <row r="126" spans="1:8" x14ac:dyDescent="0.2">
      <c r="A126" s="280" t="s">
        <v>111</v>
      </c>
      <c r="B126" s="281"/>
      <c r="C126" s="281"/>
      <c r="D126" s="281"/>
      <c r="E126" s="281"/>
      <c r="F126" s="282"/>
      <c r="G126" s="283"/>
      <c r="H126" s="9"/>
    </row>
    <row r="127" spans="1:8" x14ac:dyDescent="0.2">
      <c r="A127" s="25" t="s">
        <v>34</v>
      </c>
      <c r="B127" s="267" t="s">
        <v>112</v>
      </c>
      <c r="C127" s="268"/>
      <c r="D127" s="268"/>
      <c r="E127" s="268"/>
      <c r="F127" s="269"/>
      <c r="G127" s="27">
        <f>G33</f>
        <v>3354.81</v>
      </c>
      <c r="H127" s="9"/>
    </row>
    <row r="128" spans="1:8" x14ac:dyDescent="0.2">
      <c r="A128" s="28" t="s">
        <v>35</v>
      </c>
      <c r="B128" s="270" t="s">
        <v>113</v>
      </c>
      <c r="C128" s="271"/>
      <c r="D128" s="271"/>
      <c r="E128" s="271"/>
      <c r="F128" s="272"/>
      <c r="G128" s="30">
        <f>G66</f>
        <v>0</v>
      </c>
      <c r="H128" s="9"/>
    </row>
    <row r="129" spans="1:8" x14ac:dyDescent="0.2">
      <c r="A129" s="28" t="s">
        <v>36</v>
      </c>
      <c r="B129" s="270" t="s">
        <v>114</v>
      </c>
      <c r="C129" s="271"/>
      <c r="D129" s="271"/>
      <c r="E129" s="271"/>
      <c r="F129" s="272"/>
      <c r="G129" s="30">
        <f>G75</f>
        <v>0</v>
      </c>
      <c r="H129" s="9"/>
    </row>
    <row r="130" spans="1:8" x14ac:dyDescent="0.2">
      <c r="A130" s="28" t="s">
        <v>37</v>
      </c>
      <c r="B130" s="270" t="s">
        <v>115</v>
      </c>
      <c r="C130" s="271"/>
      <c r="D130" s="271"/>
      <c r="E130" s="271"/>
      <c r="F130" s="272"/>
      <c r="G130" s="30">
        <f>G104</f>
        <v>0</v>
      </c>
      <c r="H130" s="9"/>
    </row>
    <row r="131" spans="1:8" x14ac:dyDescent="0.2">
      <c r="A131" s="28" t="s">
        <v>38</v>
      </c>
      <c r="B131" s="270" t="s">
        <v>116</v>
      </c>
      <c r="C131" s="271"/>
      <c r="D131" s="271"/>
      <c r="E131" s="271"/>
      <c r="F131" s="272"/>
      <c r="G131" s="30">
        <f>G114</f>
        <v>0</v>
      </c>
      <c r="H131" s="9"/>
    </row>
    <row r="132" spans="1:8" x14ac:dyDescent="0.2">
      <c r="A132" s="28"/>
      <c r="B132" s="273" t="s">
        <v>117</v>
      </c>
      <c r="C132" s="274"/>
      <c r="D132" s="274"/>
      <c r="E132" s="274"/>
      <c r="F132" s="275"/>
      <c r="G132" s="30">
        <f>SUM(G127:G131)</f>
        <v>3354.81</v>
      </c>
      <c r="H132" s="9"/>
    </row>
    <row r="133" spans="1:8" x14ac:dyDescent="0.2">
      <c r="A133" s="28" t="s">
        <v>40</v>
      </c>
      <c r="B133" s="256" t="s">
        <v>118</v>
      </c>
      <c r="C133" s="257"/>
      <c r="D133" s="257"/>
      <c r="E133" s="257"/>
      <c r="F133" s="258"/>
      <c r="G133" s="30">
        <f ca="1">G125</f>
        <v>565.35</v>
      </c>
      <c r="H133" s="9"/>
    </row>
    <row r="134" spans="1:8" x14ac:dyDescent="0.2">
      <c r="A134" s="259" t="s">
        <v>119</v>
      </c>
      <c r="B134" s="260"/>
      <c r="C134" s="260"/>
      <c r="D134" s="260"/>
      <c r="E134" s="260"/>
      <c r="F134" s="261"/>
      <c r="G134" s="8">
        <f ca="1">SUM(G132:G133)</f>
        <v>3920.16</v>
      </c>
      <c r="H134" s="9">
        <f ca="1">SUM(G127:G133)-G132</f>
        <v>3920.16</v>
      </c>
    </row>
    <row r="135" spans="1:8" x14ac:dyDescent="0.2">
      <c r="A135" s="262" t="s">
        <v>15</v>
      </c>
      <c r="B135" s="263"/>
      <c r="C135" s="263"/>
      <c r="D135" s="263"/>
      <c r="E135" s="263"/>
      <c r="F135" s="263"/>
      <c r="G135" s="264"/>
      <c r="H135" s="9"/>
    </row>
    <row r="136" spans="1:8" x14ac:dyDescent="0.2">
      <c r="A136" s="42"/>
      <c r="B136" s="43" t="s">
        <v>120</v>
      </c>
      <c r="C136" s="43"/>
      <c r="D136" s="43"/>
      <c r="E136" s="43"/>
      <c r="F136" s="44"/>
      <c r="G136" s="45">
        <f ca="1">G134</f>
        <v>3920.16</v>
      </c>
      <c r="H136" s="9"/>
    </row>
    <row r="137" spans="1:8" x14ac:dyDescent="0.2">
      <c r="A137" s="46"/>
      <c r="B137" s="47" t="s">
        <v>121</v>
      </c>
      <c r="C137" s="47"/>
      <c r="D137" s="47"/>
      <c r="E137" s="47"/>
      <c r="F137" s="48">
        <f>F21</f>
        <v>2</v>
      </c>
      <c r="G137" s="188">
        <f ca="1">G136*F137*0</f>
        <v>0</v>
      </c>
      <c r="H137" s="9"/>
    </row>
    <row r="138" spans="1:8" x14ac:dyDescent="0.2">
      <c r="A138" s="49"/>
      <c r="B138" s="50" t="s">
        <v>122</v>
      </c>
      <c r="C138" s="50"/>
      <c r="D138" s="50"/>
      <c r="E138" s="50"/>
      <c r="F138" s="51"/>
      <c r="G138" s="52">
        <f>F21*F22</f>
        <v>8</v>
      </c>
      <c r="H138" s="9"/>
    </row>
    <row r="139" spans="1:8" s="56" customFormat="1" x14ac:dyDescent="0.2">
      <c r="A139" s="53"/>
      <c r="B139" s="265" t="s">
        <v>4</v>
      </c>
      <c r="C139" s="265"/>
      <c r="D139" s="265"/>
      <c r="E139" s="265"/>
      <c r="F139" s="54">
        <f>F22</f>
        <v>4</v>
      </c>
      <c r="G139" s="55">
        <f ca="1">G137*F139</f>
        <v>0</v>
      </c>
      <c r="H139" s="9"/>
    </row>
    <row r="140" spans="1:8" s="56" customFormat="1" ht="13.5" thickBot="1" x14ac:dyDescent="0.25">
      <c r="A140" s="57"/>
      <c r="B140" s="266" t="s">
        <v>5</v>
      </c>
      <c r="C140" s="266"/>
      <c r="D140" s="266"/>
      <c r="E140" s="266"/>
      <c r="F140" s="58">
        <v>12</v>
      </c>
      <c r="G140" s="59">
        <f ca="1">G139*F140</f>
        <v>0</v>
      </c>
      <c r="H140" s="9"/>
    </row>
    <row r="141" spans="1:8" x14ac:dyDescent="0.2">
      <c r="F141" s="156"/>
    </row>
    <row r="148" spans="7:7" x14ac:dyDescent="0.2">
      <c r="G148" s="60"/>
    </row>
  </sheetData>
  <mergeCells count="140">
    <mergeCell ref="A1:G1"/>
    <mergeCell ref="A2:C2"/>
    <mergeCell ref="F2:G2"/>
    <mergeCell ref="A3:G4"/>
    <mergeCell ref="A5:G5"/>
    <mergeCell ref="A6:E6"/>
    <mergeCell ref="F6:G6"/>
    <mergeCell ref="A12:E12"/>
    <mergeCell ref="F12:G12"/>
    <mergeCell ref="A13:E13"/>
    <mergeCell ref="F13:G13"/>
    <mergeCell ref="A14:G14"/>
    <mergeCell ref="A15:E15"/>
    <mergeCell ref="F15:G15"/>
    <mergeCell ref="A7:E7"/>
    <mergeCell ref="F7:G7"/>
    <mergeCell ref="A8:G9"/>
    <mergeCell ref="A10:E10"/>
    <mergeCell ref="F10:G10"/>
    <mergeCell ref="A11:E11"/>
    <mergeCell ref="F11:G11"/>
    <mergeCell ref="A19:E19"/>
    <mergeCell ref="F19:G19"/>
    <mergeCell ref="A20:E20"/>
    <mergeCell ref="F20:G20"/>
    <mergeCell ref="A21:E21"/>
    <mergeCell ref="F21:G21"/>
    <mergeCell ref="A16:E16"/>
    <mergeCell ref="F16:G16"/>
    <mergeCell ref="A17:E17"/>
    <mergeCell ref="F17:G17"/>
    <mergeCell ref="A18:E18"/>
    <mergeCell ref="F18:G18"/>
    <mergeCell ref="B26:E26"/>
    <mergeCell ref="B27:E27"/>
    <mergeCell ref="B28:E28"/>
    <mergeCell ref="B29:E29"/>
    <mergeCell ref="B30:E30"/>
    <mergeCell ref="B31:E31"/>
    <mergeCell ref="A22:E22"/>
    <mergeCell ref="F22:G22"/>
    <mergeCell ref="A23:E23"/>
    <mergeCell ref="F23:G23"/>
    <mergeCell ref="A24:G24"/>
    <mergeCell ref="A25:G25"/>
    <mergeCell ref="B38:E38"/>
    <mergeCell ref="A40:E40"/>
    <mergeCell ref="A41:G41"/>
    <mergeCell ref="B42:E42"/>
    <mergeCell ref="B43:E43"/>
    <mergeCell ref="B44:E44"/>
    <mergeCell ref="B32:E32"/>
    <mergeCell ref="A33:F33"/>
    <mergeCell ref="A34:G34"/>
    <mergeCell ref="A35:G35"/>
    <mergeCell ref="B36:E36"/>
    <mergeCell ref="B37:E37"/>
    <mergeCell ref="A51:G51"/>
    <mergeCell ref="B52:D52"/>
    <mergeCell ref="B53:D53"/>
    <mergeCell ref="B54:D54"/>
    <mergeCell ref="B55:D55"/>
    <mergeCell ref="B56:D56"/>
    <mergeCell ref="B45:E45"/>
    <mergeCell ref="B46:E46"/>
    <mergeCell ref="B47:E47"/>
    <mergeCell ref="B48:E48"/>
    <mergeCell ref="B49:E49"/>
    <mergeCell ref="A50:E50"/>
    <mergeCell ref="B63:E63"/>
    <mergeCell ref="B64:E64"/>
    <mergeCell ref="B65:F65"/>
    <mergeCell ref="A66:F66"/>
    <mergeCell ref="A67:G67"/>
    <mergeCell ref="B69:E69"/>
    <mergeCell ref="B57:D57"/>
    <mergeCell ref="B58:D58"/>
    <mergeCell ref="B59:D59"/>
    <mergeCell ref="B60:D60"/>
    <mergeCell ref="A61:F61"/>
    <mergeCell ref="A62:G62"/>
    <mergeCell ref="A76:G76"/>
    <mergeCell ref="A77:G77"/>
    <mergeCell ref="B78:E78"/>
    <mergeCell ref="B79:E79"/>
    <mergeCell ref="B80:E80"/>
    <mergeCell ref="B81:E81"/>
    <mergeCell ref="B70:E70"/>
    <mergeCell ref="B71:E71"/>
    <mergeCell ref="B72:E72"/>
    <mergeCell ref="B73:E73"/>
    <mergeCell ref="B74:E74"/>
    <mergeCell ref="A75:E75"/>
    <mergeCell ref="B88:E88"/>
    <mergeCell ref="B89:E89"/>
    <mergeCell ref="A90:E90"/>
    <mergeCell ref="A91:G91"/>
    <mergeCell ref="B92:E92"/>
    <mergeCell ref="B93:E93"/>
    <mergeCell ref="B82:E82"/>
    <mergeCell ref="B83:E83"/>
    <mergeCell ref="A84:E84"/>
    <mergeCell ref="A85:G85"/>
    <mergeCell ref="B86:E86"/>
    <mergeCell ref="B87:E87"/>
    <mergeCell ref="B100:E100"/>
    <mergeCell ref="B101:E101"/>
    <mergeCell ref="B102:E102"/>
    <mergeCell ref="B103:E103"/>
    <mergeCell ref="A104:F104"/>
    <mergeCell ref="A105:G105"/>
    <mergeCell ref="A94:E94"/>
    <mergeCell ref="A95:G95"/>
    <mergeCell ref="B96:E96"/>
    <mergeCell ref="B97:E97"/>
    <mergeCell ref="A98:E98"/>
    <mergeCell ref="A99:G99"/>
    <mergeCell ref="B121:E121"/>
    <mergeCell ref="B122:E122"/>
    <mergeCell ref="B123:E123"/>
    <mergeCell ref="B124:E124"/>
    <mergeCell ref="A125:E125"/>
    <mergeCell ref="A126:G126"/>
    <mergeCell ref="A114:F114"/>
    <mergeCell ref="A115:G115"/>
    <mergeCell ref="B117:E117"/>
    <mergeCell ref="B118:E118"/>
    <mergeCell ref="B119:E119"/>
    <mergeCell ref="B120:E120"/>
    <mergeCell ref="B133:F133"/>
    <mergeCell ref="A134:F134"/>
    <mergeCell ref="A135:G135"/>
    <mergeCell ref="B139:E139"/>
    <mergeCell ref="B140:E140"/>
    <mergeCell ref="B127:F127"/>
    <mergeCell ref="B128:F128"/>
    <mergeCell ref="B129:F129"/>
    <mergeCell ref="B130:F130"/>
    <mergeCell ref="B131:F131"/>
    <mergeCell ref="B132:F132"/>
  </mergeCells>
  <printOptions horizontalCentered="1"/>
  <pageMargins left="0.78740157480314965" right="0.78740157480314965" top="0.59055118110236227" bottom="0.98425196850393704" header="0.11811023622047245" footer="0.31496062992125984"/>
  <pageSetup paperSize="9" scale="78" firstPageNumber="0" fitToHeight="2" orientation="portrait" r:id="rId1"/>
  <headerFooter alignWithMargins="0">
    <oddHeader>&amp;R&amp;9Planilha MODELO - LICITANTE</oddHeader>
    <oddFooter>&amp;C&amp;9&amp;A - Pag. &amp;P</oddFooter>
  </headerFooter>
  <rowBreaks count="1" manualBreakCount="1">
    <brk id="66" max="6" man="1"/>
  </rowBreaks>
  <legacy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Plan43">
    <pageSetUpPr fitToPage="1"/>
  </sheetPr>
  <dimension ref="A1:L9"/>
  <sheetViews>
    <sheetView view="pageBreakPreview" zoomScaleNormal="115" zoomScaleSheetLayoutView="100" workbookViewId="0">
      <selection activeCell="G14" sqref="G14"/>
    </sheetView>
  </sheetViews>
  <sheetFormatPr defaultColWidth="11.7109375" defaultRowHeight="16.5" x14ac:dyDescent="0.2"/>
  <cols>
    <col min="1" max="1" width="11.7109375" style="142"/>
    <col min="2" max="2" width="38.28515625" style="61" bestFit="1" customWidth="1"/>
    <col min="3" max="3" width="19.7109375" style="61" customWidth="1"/>
    <col min="4" max="4" width="13.7109375" style="61" customWidth="1"/>
    <col min="5" max="5" width="8.140625" style="61" bestFit="1" customWidth="1"/>
    <col min="6" max="6" width="7.85546875" style="61" bestFit="1" customWidth="1"/>
    <col min="7" max="7" width="7.7109375" style="61" customWidth="1"/>
    <col min="8" max="8" width="12.85546875" style="61" bestFit="1" customWidth="1"/>
    <col min="9" max="9" width="14.42578125" style="61" bestFit="1" customWidth="1"/>
    <col min="10" max="10" width="15.140625" style="61" bestFit="1" customWidth="1"/>
    <col min="11" max="11" width="18" style="61" bestFit="1" customWidth="1"/>
    <col min="12" max="12" width="15" style="61" bestFit="1" customWidth="1"/>
    <col min="13" max="16384" width="11.7109375" style="61"/>
  </cols>
  <sheetData>
    <row r="1" spans="1:12" ht="26.25" customHeight="1" x14ac:dyDescent="0.2">
      <c r="B1" s="383" t="s">
        <v>248</v>
      </c>
      <c r="C1" s="384"/>
      <c r="D1" s="384"/>
      <c r="E1" s="384"/>
      <c r="F1" s="384"/>
      <c r="G1" s="384"/>
      <c r="H1" s="384"/>
      <c r="I1" s="384"/>
      <c r="J1" s="385"/>
    </row>
    <row r="2" spans="1:12" ht="26.25" customHeight="1" thickBot="1" x14ac:dyDescent="0.25">
      <c r="B2" s="386" t="s">
        <v>249</v>
      </c>
      <c r="C2" s="387"/>
      <c r="D2" s="387"/>
      <c r="E2" s="387"/>
      <c r="F2" s="387"/>
      <c r="G2" s="387"/>
      <c r="H2" s="387"/>
      <c r="I2" s="387"/>
      <c r="J2" s="388"/>
    </row>
    <row r="3" spans="1:12" ht="38.25" customHeight="1" thickBot="1" x14ac:dyDescent="0.25">
      <c r="B3" s="389" t="s">
        <v>237</v>
      </c>
      <c r="C3" s="390"/>
      <c r="D3" s="390"/>
      <c r="E3" s="390"/>
      <c r="F3" s="390"/>
      <c r="G3" s="390"/>
      <c r="H3" s="390"/>
      <c r="I3" s="390"/>
      <c r="J3" s="391"/>
    </row>
    <row r="4" spans="1:12" s="62" customFormat="1" ht="25.5" x14ac:dyDescent="0.2">
      <c r="B4" s="392" t="s">
        <v>14</v>
      </c>
      <c r="C4" s="393"/>
      <c r="D4" s="394"/>
      <c r="E4" s="92" t="s">
        <v>146</v>
      </c>
      <c r="F4" s="158" t="s">
        <v>145</v>
      </c>
      <c r="G4" s="158" t="s">
        <v>144</v>
      </c>
      <c r="H4" s="159" t="s">
        <v>18</v>
      </c>
      <c r="I4" s="158" t="s">
        <v>16</v>
      </c>
      <c r="J4" s="160" t="s">
        <v>17</v>
      </c>
    </row>
    <row r="5" spans="1:12" s="96" customFormat="1" ht="18" customHeight="1" x14ac:dyDescent="0.2">
      <c r="A5" s="143"/>
      <c r="B5" s="397" t="s">
        <v>242</v>
      </c>
      <c r="C5" s="398"/>
      <c r="D5" s="398"/>
      <c r="E5" s="398"/>
      <c r="F5" s="398"/>
      <c r="G5" s="398"/>
      <c r="H5" s="398"/>
      <c r="I5" s="398"/>
      <c r="J5" s="399"/>
      <c r="K5" s="95"/>
      <c r="L5" s="63"/>
    </row>
    <row r="6" spans="1:12" s="164" customFormat="1" ht="18" customHeight="1" x14ac:dyDescent="0.2">
      <c r="A6" s="167"/>
      <c r="B6" s="165" t="str">
        <f>'G-II - Vigia OP MONITORA DIU'!F16</f>
        <v>VIGILANTE OP. MONITORAMENTO</v>
      </c>
      <c r="C6" s="166" t="str">
        <f>'G-II - Vigia OP MONITORA DIU'!F20</f>
        <v>12 HORAS DIURNO</v>
      </c>
      <c r="D6" s="166" t="str">
        <f>'G-II - Vigia OP MONITORA DIU'!F23</f>
        <v>Escala 12 x 36</v>
      </c>
      <c r="E6" s="118">
        <f>'G-II - Vigia OP MONITORA DIU'!F21</f>
        <v>2</v>
      </c>
      <c r="F6" s="118">
        <f>'G-II - Vigia OP MONITORA DIU'!F22:G22</f>
        <v>4</v>
      </c>
      <c r="G6" s="118">
        <f>F6*E6</f>
        <v>8</v>
      </c>
      <c r="H6" s="113">
        <f ca="1">'G-II - Vigia OP MONITORA DIU'!G137</f>
        <v>0</v>
      </c>
      <c r="I6" s="113">
        <f t="shared" ref="I6:I7" ca="1" si="0">ROUND((H6*F6),2)</f>
        <v>0</v>
      </c>
      <c r="J6" s="114">
        <f t="shared" ref="J6:J8" ca="1" si="1">I6*12</f>
        <v>0</v>
      </c>
      <c r="K6" s="162"/>
      <c r="L6" s="163"/>
    </row>
    <row r="7" spans="1:12" s="164" customFormat="1" ht="18" customHeight="1" x14ac:dyDescent="0.2">
      <c r="A7" s="167"/>
      <c r="B7" s="165" t="str">
        <f>'G-II - Vigia OP MONITORA NOT'!F16</f>
        <v>VIGILANTE OP MONITORAMENTO</v>
      </c>
      <c r="C7" s="166" t="str">
        <f>'G-II - Vigia OP MONITORA NOT'!F20</f>
        <v>12 HORAS NOTURNO</v>
      </c>
      <c r="D7" s="166" t="str">
        <f>'G-II - Vigia OP MONITORA NOT'!F23</f>
        <v>Escala 12 x 36</v>
      </c>
      <c r="E7" s="118">
        <f>'G-II - Vigia OP MONITORA NOT'!F21</f>
        <v>2</v>
      </c>
      <c r="F7" s="118">
        <f>'G-II - Vigia OP MONITORA NOT'!F22:G22</f>
        <v>4</v>
      </c>
      <c r="G7" s="118">
        <f>F7*E7</f>
        <v>8</v>
      </c>
      <c r="H7" s="113">
        <f ca="1">'G-II - Vigia OP MONITORA NOT'!G137</f>
        <v>0</v>
      </c>
      <c r="I7" s="113">
        <f t="shared" ca="1" si="0"/>
        <v>0</v>
      </c>
      <c r="J7" s="114">
        <f t="shared" ca="1" si="1"/>
        <v>0</v>
      </c>
      <c r="K7" s="162"/>
      <c r="L7" s="163"/>
    </row>
    <row r="8" spans="1:12" s="164" customFormat="1" ht="18" customHeight="1" x14ac:dyDescent="0.2">
      <c r="A8" s="161"/>
      <c r="B8" s="395" t="s">
        <v>241</v>
      </c>
      <c r="C8" s="396"/>
      <c r="D8" s="396"/>
      <c r="E8" s="396"/>
      <c r="F8" s="117">
        <f>SUM(F6:F7)</f>
        <v>8</v>
      </c>
      <c r="G8" s="117">
        <f>SUM(G6:G7)</f>
        <v>16</v>
      </c>
      <c r="H8" s="115"/>
      <c r="I8" s="115">
        <f ca="1">SUM(I6:I7)</f>
        <v>0</v>
      </c>
      <c r="J8" s="116">
        <f t="shared" ca="1" si="1"/>
        <v>0</v>
      </c>
      <c r="K8" s="162"/>
      <c r="L8" s="163"/>
    </row>
    <row r="9" spans="1:12" s="164" customFormat="1" ht="24.75" customHeight="1" thickBot="1" x14ac:dyDescent="0.25">
      <c r="A9" s="161"/>
      <c r="B9" s="380" t="s">
        <v>187</v>
      </c>
      <c r="C9" s="381"/>
      <c r="D9" s="381"/>
      <c r="E9" s="382"/>
      <c r="F9" s="168">
        <f>F8</f>
        <v>8</v>
      </c>
      <c r="G9" s="168">
        <f>G8</f>
        <v>16</v>
      </c>
      <c r="H9" s="169"/>
      <c r="I9" s="169">
        <f ca="1">I8</f>
        <v>0</v>
      </c>
      <c r="J9" s="170">
        <f ca="1">I9*12</f>
        <v>0</v>
      </c>
      <c r="K9" s="162"/>
      <c r="L9" s="163"/>
    </row>
  </sheetData>
  <mergeCells count="7">
    <mergeCell ref="B9:E9"/>
    <mergeCell ref="B1:J1"/>
    <mergeCell ref="B2:J2"/>
    <mergeCell ref="B3:J3"/>
    <mergeCell ref="B4:D4"/>
    <mergeCell ref="B8:E8"/>
    <mergeCell ref="B5:J5"/>
  </mergeCells>
  <printOptions horizontalCentered="1" verticalCentered="1"/>
  <pageMargins left="0.39370078740157483" right="0.39370078740157483" top="0.98425196850393704" bottom="0.98425196850393704" header="0.78740157480314965" footer="0.6692913385826772"/>
  <pageSetup paperSize="9" orientation="landscape" r:id="rId1"/>
  <headerFooter alignWithMargins="0">
    <oddHeader>&amp;R&amp;9Planilha MODELO - LICITANTE</oddHeader>
    <oddFooter>&amp;C&amp;9&amp;A - Pág. &amp;P</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Planilhas</vt:lpstr>
      </vt:variant>
      <vt:variant>
        <vt:i4>5</vt:i4>
      </vt:variant>
      <vt:variant>
        <vt:lpstr>Intervalos nomeados</vt:lpstr>
      </vt:variant>
      <vt:variant>
        <vt:i4>4</vt:i4>
      </vt:variant>
    </vt:vector>
  </HeadingPairs>
  <TitlesOfParts>
    <vt:vector size="9" baseType="lpstr">
      <vt:lpstr>Observações</vt:lpstr>
      <vt:lpstr>Insumos Gerais</vt:lpstr>
      <vt:lpstr>G-II - Vigia OP MONITORA DIU</vt:lpstr>
      <vt:lpstr>G-II - Vigia OP MONITORA NOT</vt:lpstr>
      <vt:lpstr>G-II - Estimativa LICITANTE</vt:lpstr>
      <vt:lpstr>'G-II - Estimativa LICITANTE'!Area_de_impressao</vt:lpstr>
      <vt:lpstr>'G-II - Vigia OP MONITORA DIU'!Area_de_impressao</vt:lpstr>
      <vt:lpstr>'G-II - Vigia OP MONITORA NOT'!Area_de_impressao</vt:lpstr>
      <vt:lpstr>'Insumos Gerais'!Area_de_impressao</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Rosiane de Oliveira</dc:creator>
  <cp:lastModifiedBy>Rogerio Rodrigues Pontes</cp:lastModifiedBy>
  <cp:lastPrinted>2025-09-04T11:10:01Z</cp:lastPrinted>
  <dcterms:created xsi:type="dcterms:W3CDTF">2013-10-22T12:23:02Z</dcterms:created>
  <dcterms:modified xsi:type="dcterms:W3CDTF">2025-09-04T12:06:59Z</dcterms:modified>
</cp:coreProperties>
</file>