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EstaPasta_de_trabalho"/>
  <mc:AlternateContent xmlns:mc="http://schemas.openxmlformats.org/markup-compatibility/2006">
    <mc:Choice Requires="x15">
      <x15ac:absPath xmlns:x15ac="http://schemas.microsoft.com/office/spreadsheetml/2010/11/ac" url="Z:\DELCO\SEAPL Planilhas\Planilhas\167_24 Vigilância e Monitoramento\"/>
    </mc:Choice>
  </mc:AlternateContent>
  <bookViews>
    <workbookView xWindow="0" yWindow="0" windowWidth="24000" windowHeight="9735" tabRatio="815"/>
  </bookViews>
  <sheets>
    <sheet name="G-I ao G-III Média SEAPLXDEPEC" sheetId="132" r:id="rId1"/>
  </sheets>
  <externalReferences>
    <externalReference r:id="rId2"/>
    <externalReference r:id="rId3"/>
    <externalReference r:id="rId4"/>
    <externalReference r:id="rId5"/>
  </externalReferences>
  <definedNames>
    <definedName name="_xlnm.Print_Area" localSheetId="0">'G-I ao G-III Média SEAPLXDEPEC'!$B$1:$P$36</definedName>
    <definedName name="EQUIPTOS" localSheetId="0">'[1]Equipamentos e material'!#REF!</definedName>
    <definedName name="EQUIPTOS">'[1]Equipamentos e material'!#REF!</definedName>
  </definedNames>
  <calcPr calcId="152511" iterate="1" fullPrecision="0"/>
</workbook>
</file>

<file path=xl/calcChain.xml><?xml version="1.0" encoding="utf-8"?>
<calcChain xmlns="http://schemas.openxmlformats.org/spreadsheetml/2006/main">
  <c r="L31" i="132" l="1"/>
  <c r="O31" i="132" s="1"/>
  <c r="P31" i="132" s="1"/>
  <c r="K21" i="132"/>
  <c r="K20" i="132"/>
  <c r="K19" i="132"/>
  <c r="K18" i="132"/>
  <c r="K17" i="132"/>
  <c r="K16" i="132"/>
  <c r="K14" i="132"/>
  <c r="K13" i="132"/>
  <c r="K12" i="132"/>
  <c r="K11" i="132"/>
  <c r="K10" i="132"/>
  <c r="K9" i="132"/>
  <c r="K8" i="132"/>
  <c r="M31" i="132" l="1"/>
  <c r="F29" i="132"/>
  <c r="G29" i="132" l="1"/>
  <c r="F22" i="132" l="1"/>
  <c r="F15" i="132"/>
  <c r="F23" i="132" l="1"/>
  <c r="G22" i="132"/>
  <c r="G23" i="132" s="1"/>
  <c r="G15" i="132"/>
  <c r="L8" i="132" l="1"/>
  <c r="L9" i="132"/>
  <c r="M9" i="132" s="1"/>
  <c r="L10" i="132"/>
  <c r="M10" i="132" s="1"/>
  <c r="L11" i="132"/>
  <c r="M11" i="132" s="1"/>
  <c r="L12" i="132"/>
  <c r="M12" i="132" s="1"/>
  <c r="L13" i="132"/>
  <c r="M13" i="132" s="1"/>
  <c r="L14" i="132"/>
  <c r="M14" i="132" s="1"/>
  <c r="M8" i="132" l="1"/>
  <c r="L15" i="132"/>
  <c r="M15" i="132" l="1"/>
  <c r="L16" i="132" l="1"/>
  <c r="L17" i="132"/>
  <c r="M17" i="132" s="1"/>
  <c r="L18" i="132"/>
  <c r="M18" i="132" s="1"/>
  <c r="L19" i="132"/>
  <c r="M19" i="132" s="1"/>
  <c r="L20" i="132"/>
  <c r="M20" i="132" s="1"/>
  <c r="L21" i="132"/>
  <c r="M21" i="132" s="1"/>
  <c r="M16" i="132" l="1"/>
  <c r="L22" i="132"/>
  <c r="L23" i="132" l="1"/>
  <c r="M22" i="132"/>
  <c r="M23" i="132" l="1"/>
  <c r="K27" i="132" l="1"/>
  <c r="L27" i="132" s="1"/>
  <c r="K28" i="132" l="1"/>
  <c r="L28" i="132" s="1"/>
  <c r="M28" i="132" s="1"/>
  <c r="M27" i="132"/>
  <c r="L29" i="132" l="1"/>
  <c r="L32" i="132" s="1"/>
  <c r="M32" i="132" s="1"/>
  <c r="L33" i="132" l="1"/>
  <c r="M33" i="132" s="1"/>
  <c r="M29" i="132"/>
  <c r="Q32" i="132" s="1"/>
  <c r="H27" i="132" l="1"/>
  <c r="I27" i="132" s="1"/>
  <c r="H28" i="132"/>
  <c r="I28" i="132" s="1"/>
  <c r="J28" i="132" s="1"/>
  <c r="J27" i="132" l="1"/>
  <c r="I29" i="132"/>
  <c r="J29" i="132" s="1"/>
  <c r="N27" i="132"/>
  <c r="O27" i="132" s="1"/>
  <c r="N28" i="132"/>
  <c r="O28" i="132" s="1"/>
  <c r="P28" i="132" s="1"/>
  <c r="P27" i="132" l="1"/>
  <c r="O29" i="132"/>
  <c r="P29" i="132" l="1"/>
  <c r="Q34" i="132" s="1"/>
  <c r="O34" i="132"/>
  <c r="P34" i="132" s="1"/>
  <c r="H8" i="132"/>
  <c r="N8" i="132" s="1"/>
  <c r="O8" i="132" s="1"/>
  <c r="I8" i="132"/>
  <c r="J8" i="132" s="1"/>
  <c r="H9" i="132"/>
  <c r="I9" i="132" s="1"/>
  <c r="J9" i="132" s="1"/>
  <c r="N9" i="132"/>
  <c r="O9" i="132" s="1"/>
  <c r="P9" i="132" s="1"/>
  <c r="H10" i="132"/>
  <c r="N10" i="132" s="1"/>
  <c r="O10" i="132" s="1"/>
  <c r="P10" i="132" s="1"/>
  <c r="I10" i="132"/>
  <c r="J10" i="132" s="1"/>
  <c r="H11" i="132"/>
  <c r="I11" i="132" s="1"/>
  <c r="J11" i="132" s="1"/>
  <c r="N11" i="132"/>
  <c r="O11" i="132" s="1"/>
  <c r="P11" i="132" s="1"/>
  <c r="H12" i="132"/>
  <c r="N12" i="132" s="1"/>
  <c r="O12" i="132" s="1"/>
  <c r="P12" i="132" s="1"/>
  <c r="I12" i="132"/>
  <c r="J12" i="132" s="1"/>
  <c r="H13" i="132"/>
  <c r="I13" i="132" s="1"/>
  <c r="J13" i="132" s="1"/>
  <c r="N13" i="132"/>
  <c r="O13" i="132" s="1"/>
  <c r="P13" i="132" s="1"/>
  <c r="H14" i="132"/>
  <c r="N14" i="132" s="1"/>
  <c r="O14" i="132" s="1"/>
  <c r="P14" i="132" s="1"/>
  <c r="I14" i="132"/>
  <c r="J14" i="132" s="1"/>
  <c r="H16" i="132"/>
  <c r="I16" i="132" s="1"/>
  <c r="N16" i="132"/>
  <c r="O16" i="132" s="1"/>
  <c r="H17" i="132"/>
  <c r="N17" i="132" s="1"/>
  <c r="O17" i="132" s="1"/>
  <c r="P17" i="132" s="1"/>
  <c r="I17" i="132"/>
  <c r="J17" i="132" s="1"/>
  <c r="H18" i="132"/>
  <c r="I18" i="132" s="1"/>
  <c r="J18" i="132" s="1"/>
  <c r="N18" i="132"/>
  <c r="O18" i="132" s="1"/>
  <c r="P18" i="132" s="1"/>
  <c r="H19" i="132"/>
  <c r="N19" i="132" s="1"/>
  <c r="O19" i="132" s="1"/>
  <c r="P19" i="132" s="1"/>
  <c r="I19" i="132"/>
  <c r="J19" i="132" s="1"/>
  <c r="H20" i="132"/>
  <c r="I20" i="132" s="1"/>
  <c r="J20" i="132" s="1"/>
  <c r="N20" i="132"/>
  <c r="O20" i="132" s="1"/>
  <c r="P20" i="132" s="1"/>
  <c r="H21" i="132"/>
  <c r="N21" i="132" s="1"/>
  <c r="O21" i="132" s="1"/>
  <c r="P21" i="132" s="1"/>
  <c r="I21" i="132"/>
  <c r="J21" i="132" s="1"/>
  <c r="O15" i="132" l="1"/>
  <c r="P8" i="132"/>
  <c r="P16" i="132"/>
  <c r="O22" i="132"/>
  <c r="P22" i="132" s="1"/>
  <c r="J16" i="132"/>
  <c r="I22" i="132"/>
  <c r="J22" i="132" s="1"/>
  <c r="I15" i="132"/>
  <c r="J15" i="132" l="1"/>
  <c r="I23" i="132"/>
  <c r="J23" i="132" s="1"/>
  <c r="O23" i="132"/>
  <c r="O38" i="132"/>
  <c r="P15" i="132"/>
  <c r="Q23" i="132" l="1"/>
  <c r="P38" i="132"/>
  <c r="P23" i="132"/>
  <c r="O24" i="132"/>
  <c r="O36" i="132" l="1"/>
  <c r="P36" i="132" s="1"/>
  <c r="P24" i="132"/>
  <c r="Q36" i="132" s="1"/>
</calcChain>
</file>

<file path=xl/sharedStrings.xml><?xml version="1.0" encoding="utf-8"?>
<sst xmlns="http://schemas.openxmlformats.org/spreadsheetml/2006/main" count="81" uniqueCount="42">
  <si>
    <t>POSTO/UNIDADE</t>
  </si>
  <si>
    <t>Valor Mensal dos Postos</t>
  </si>
  <si>
    <t>Valor Individual do Posto</t>
  </si>
  <si>
    <t>Total de Pessoas</t>
  </si>
  <si>
    <t>Total de Postos</t>
  </si>
  <si>
    <t>Pessoas p/Posto</t>
  </si>
  <si>
    <t>12 HORAS DIURNO</t>
  </si>
  <si>
    <t>Escala 12 x 36</t>
  </si>
  <si>
    <t>VIGILANTE ARMADO</t>
  </si>
  <si>
    <t>VIGILANTE ARMADO - Líder</t>
  </si>
  <si>
    <t>12 HORAS NOTURNO</t>
  </si>
  <si>
    <t>e</t>
  </si>
  <si>
    <t>f</t>
  </si>
  <si>
    <t>VIGILANTE ARM - Condutor MOTO</t>
  </si>
  <si>
    <t>VIGILANTE ARM - Condutor CARRO</t>
  </si>
  <si>
    <t>Valor pelo Período de 12 meses</t>
  </si>
  <si>
    <t>ESTIMATIVA SEAPL</t>
  </si>
  <si>
    <t>ESTIMATIVA DEPEC (ÁREA GESTORA)</t>
  </si>
  <si>
    <t>MÉDIA SEAPL X DEPEC</t>
  </si>
  <si>
    <t>TOTAL - POSTOS NOTURNOS</t>
  </si>
  <si>
    <t>TOTAL - POSTOS DIURNOS</t>
  </si>
  <si>
    <t>VIGILANTE ARM - BICICLETA</t>
  </si>
  <si>
    <t>PROCESSO Nº 167/2024</t>
  </si>
  <si>
    <r>
      <t>OBJETO</t>
    </r>
    <r>
      <rPr>
        <sz val="11"/>
        <rFont val="Arial Narrow"/>
        <family val="2"/>
      </rPr>
      <t xml:space="preserve">: </t>
    </r>
    <r>
      <rPr>
        <b/>
        <sz val="11"/>
        <rFont val="Arial Narrow"/>
        <family val="2"/>
      </rPr>
      <t xml:space="preserve"> PRESTAÇÃO DE SERVIÇOS DE VIGILÂNCIA E SEGURANÇA PATRIMONIAL 24 HORAS PARA O ETSP COM  MONITORAMENTO ELETRÔNICO</t>
    </r>
  </si>
  <si>
    <t>VIGILANTE DESARMADO</t>
  </si>
  <si>
    <t>SUPERVISOR DESARMADO</t>
  </si>
  <si>
    <t>VIGILANTE OP. MONITORAMENTO</t>
  </si>
  <si>
    <t>VIGILANTE OP MONITORAMENTO</t>
  </si>
  <si>
    <t>TOTAL DE POSTOS DE VIGILANTES</t>
  </si>
  <si>
    <t>TOTAL - POSTOS MONITORAMENTO</t>
  </si>
  <si>
    <t>SISTEMA DE VIGILÂNCIA ELETRÔNICA - CFTV IP E INFRAESTRUTURA ESTIMADA</t>
  </si>
  <si>
    <t>QUADRO RESUMO GERAL MÉDIA SEAPL X DEPEC - GRUPO I, II  e III - Atualizado 2025</t>
  </si>
  <si>
    <t>LOTE 1 - GRUPO I - VIGILANCIA E SEGURANÇA PATRIMONIAL</t>
  </si>
  <si>
    <t>LOTE 2 - GRUPO II - MONITORAMENTO</t>
  </si>
  <si>
    <t>TOTAL GERAL (SEAPL X DEPEC) LOTE 1 - GRUPO I</t>
  </si>
  <si>
    <t>TOTAL GERAL (SEAPL X DEPEC) LOTE 2 - GRUPO II e III</t>
  </si>
  <si>
    <t>TOTAL GERAL DEPEC - LOTE 1 (GRUPO I) e LOTE 2 (GRUPO II e III)</t>
  </si>
  <si>
    <t>LOTE 2 - GRUPO III - SISTEMA DE VIGILÂNCIA ELETRÔNICA - EXCLUSIVO ÁREA GESTORA</t>
  </si>
  <si>
    <t>TOTAL GERAL DEPEC LOTE 2 - Grupo II e III</t>
  </si>
  <si>
    <t>LOTE 1</t>
  </si>
  <si>
    <t>LOTE 2</t>
  </si>
  <si>
    <t>TOTAL GERAL (LOTE 1 + LOTE 2) SEAPL X DEPEC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</si>
</sst>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&quot;R$ &quot;* #,##0.00_);_(&quot;R$ &quot;* \(#,##0.00\);_(&quot;R$ &quot;* &quot;-&quot;??_);_(@_)"/>
    <numFmt numFmtId="165" formatCode="_(* #,##0.00_);_(* \(#,##0.00\);_(* &quot;-&quot;??_);_(@_)"/>
    <numFmt numFmtId="166" formatCode="_(* #,##0.00_);_(* \(#,##0.00\);_(* \-??_);_(@_)"/>
    <numFmt numFmtId="167" formatCode="_(&quot;R$ &quot;* #,##0.00_);_(&quot;R$ &quot;* \(#,##0.00\);_(&quot;R$ &quot;* \-??_);_(@_)"/>
    <numFmt numFmtId="168" formatCode="_([$€]* #,##0.00_);_([$€]* \(#,##0.00\);_([$€]* &quot;-&quot;??_);_(@_)"/>
    <numFmt numFmtId="169" formatCode="&quot;R$&quot;\ #,##0.00"/>
  </numFmts>
  <fonts count="35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8"/>
      <color indexed="56"/>
      <name val="Cambria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u/>
      <sz val="11"/>
      <name val="Arial Narrow"/>
      <family val="2"/>
    </font>
    <font>
      <b/>
      <u/>
      <sz val="11"/>
      <name val="Arial Narrow"/>
      <family val="2"/>
    </font>
    <font>
      <b/>
      <i/>
      <u/>
      <sz val="11"/>
      <name val="Arial Narrow"/>
      <family val="2"/>
    </font>
    <font>
      <b/>
      <sz val="14"/>
      <name val="Arial Narrow"/>
      <family val="2"/>
    </font>
    <font>
      <b/>
      <sz val="13"/>
      <name val="Arial Narrow"/>
      <family val="2"/>
    </font>
    <font>
      <b/>
      <sz val="12"/>
      <name val="Arial Narrow"/>
      <family val="2"/>
    </font>
    <font>
      <b/>
      <sz val="16"/>
      <name val="Arial Narrow"/>
      <family val="2"/>
    </font>
  </fonts>
  <fills count="32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2"/>
      </patternFill>
    </fill>
    <fill>
      <patternFill patternType="solid">
        <fgColor indexed="47"/>
        <bgColor indexed="41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rgb="FF8EA9DB"/>
        <bgColor rgb="FFE6E6E6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5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</borders>
  <cellStyleXfs count="63">
    <xf numFmtId="0" fontId="0" fillId="0" borderId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8" fillId="4" borderId="0" applyNumberFormat="0" applyBorder="0" applyAlignment="0" applyProtection="0"/>
    <xf numFmtId="0" fontId="9" fillId="16" borderId="1" applyNumberFormat="0" applyAlignment="0" applyProtection="0"/>
    <xf numFmtId="0" fontId="10" fillId="17" borderId="2" applyNumberFormat="0" applyAlignment="0" applyProtection="0"/>
    <xf numFmtId="0" fontId="11" fillId="0" borderId="3" applyNumberFormat="0" applyFill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0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21" borderId="0" applyNumberFormat="0" applyBorder="0" applyAlignment="0" applyProtection="0"/>
    <xf numFmtId="0" fontId="12" fillId="7" borderId="1" applyNumberFormat="0" applyAlignment="0" applyProtection="0"/>
    <xf numFmtId="0" fontId="13" fillId="3" borderId="0" applyNumberFormat="0" applyBorder="0" applyAlignment="0" applyProtection="0"/>
    <xf numFmtId="164" fontId="6" fillId="0" borderId="0" applyFont="0" applyFill="0" applyBorder="0" applyAlignment="0" applyProtection="0"/>
    <xf numFmtId="0" fontId="14" fillId="22" borderId="0" applyNumberFormat="0" applyBorder="0" applyAlignment="0" applyProtection="0"/>
    <xf numFmtId="0" fontId="23" fillId="0" borderId="0"/>
    <xf numFmtId="0" fontId="23" fillId="23" borderId="4" applyNumberFormat="0" applyAlignment="0" applyProtection="0"/>
    <xf numFmtId="9" fontId="23" fillId="0" borderId="0" applyFont="0" applyFill="0" applyBorder="0" applyAlignment="0" applyProtection="0"/>
    <xf numFmtId="0" fontId="15" fillId="16" borderId="5" applyNumberFormat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9" fillId="0" borderId="6" applyNumberFormat="0" applyFill="0" applyAlignment="0" applyProtection="0"/>
    <xf numFmtId="0" fontId="20" fillId="0" borderId="7" applyNumberFormat="0" applyFill="0" applyAlignment="0" applyProtection="0"/>
    <xf numFmtId="0" fontId="21" fillId="0" borderId="8" applyNumberFormat="0" applyFill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8" fillId="0" borderId="9" applyNumberFormat="0" applyFill="0" applyAlignment="0" applyProtection="0"/>
    <xf numFmtId="167" fontId="23" fillId="0" borderId="0" applyFill="0" applyBorder="0" applyAlignment="0" applyProtection="0"/>
    <xf numFmtId="167" fontId="23" fillId="0" borderId="0" applyFill="0" applyBorder="0" applyAlignment="0" applyProtection="0"/>
    <xf numFmtId="0" fontId="23" fillId="0" borderId="0"/>
    <xf numFmtId="165" fontId="23" fillId="0" borderId="0" applyFont="0" applyFill="0" applyBorder="0" applyAlignment="0" applyProtection="0"/>
    <xf numFmtId="0" fontId="24" fillId="0" borderId="0"/>
    <xf numFmtId="166" fontId="24" fillId="0" borderId="0"/>
    <xf numFmtId="0" fontId="5" fillId="0" borderId="0"/>
    <xf numFmtId="0" fontId="4" fillId="0" borderId="0"/>
    <xf numFmtId="166" fontId="24" fillId="0" borderId="0"/>
    <xf numFmtId="0" fontId="3" fillId="0" borderId="0"/>
    <xf numFmtId="43" fontId="3" fillId="0" borderId="0" applyFont="0" applyFill="0" applyBorder="0" applyAlignment="0" applyProtection="0"/>
    <xf numFmtId="168" fontId="23" fillId="0" borderId="0"/>
    <xf numFmtId="164" fontId="23" fillId="0" borderId="0" applyFont="0" applyFill="0" applyBorder="0" applyAlignment="0" applyProtection="0"/>
    <xf numFmtId="0" fontId="2" fillId="0" borderId="0"/>
    <xf numFmtId="43" fontId="23" fillId="0" borderId="0" applyFont="0" applyFill="0" applyBorder="0" applyAlignment="0" applyProtection="0"/>
    <xf numFmtId="168" fontId="23" fillId="0" borderId="0"/>
    <xf numFmtId="0" fontId="1" fillId="0" borderId="0"/>
  </cellStyleXfs>
  <cellXfs count="161">
    <xf numFmtId="0" fontId="0" fillId="0" borderId="0" xfId="0"/>
    <xf numFmtId="0" fontId="27" fillId="0" borderId="0" xfId="0" applyFont="1" applyAlignment="1" applyProtection="1">
      <alignment vertical="center"/>
    </xf>
    <xf numFmtId="0" fontId="27" fillId="0" borderId="0" xfId="0" applyFont="1" applyAlignment="1" applyProtection="1">
      <alignment horizontal="center" vertical="center" wrapText="1"/>
    </xf>
    <xf numFmtId="0" fontId="26" fillId="0" borderId="0" xfId="0" applyFont="1" applyAlignment="1" applyProtection="1">
      <alignment vertical="center"/>
    </xf>
    <xf numFmtId="0" fontId="29" fillId="0" borderId="0" xfId="0" applyFont="1" applyAlignment="1" applyProtection="1">
      <alignment vertical="center"/>
    </xf>
    <xf numFmtId="0" fontId="30" fillId="0" borderId="0" xfId="0" applyFont="1" applyAlignment="1" applyProtection="1">
      <alignment vertical="center"/>
    </xf>
    <xf numFmtId="169" fontId="29" fillId="0" borderId="0" xfId="0" applyNumberFormat="1" applyFont="1" applyAlignment="1" applyProtection="1">
      <alignment vertical="center"/>
    </xf>
    <xf numFmtId="3" fontId="27" fillId="0" borderId="22" xfId="46" applyNumberFormat="1" applyFont="1" applyBorder="1" applyAlignment="1" applyProtection="1">
      <alignment horizontal="left" vertical="center"/>
    </xf>
    <xf numFmtId="3" fontId="27" fillId="0" borderId="23" xfId="46" applyNumberFormat="1" applyFont="1" applyBorder="1" applyAlignment="1" applyProtection="1">
      <alignment horizontal="left" vertical="center"/>
    </xf>
    <xf numFmtId="3" fontId="27" fillId="0" borderId="23" xfId="46" applyNumberFormat="1" applyFont="1" applyBorder="1" applyAlignment="1" applyProtection="1">
      <alignment horizontal="center" vertical="center"/>
    </xf>
    <xf numFmtId="169" fontId="27" fillId="0" borderId="23" xfId="46" applyNumberFormat="1" applyFont="1" applyBorder="1" applyAlignment="1" applyProtection="1">
      <alignment vertical="center"/>
    </xf>
    <xf numFmtId="169" fontId="27" fillId="0" borderId="22" xfId="46" applyNumberFormat="1" applyFont="1" applyFill="1" applyBorder="1" applyAlignment="1" applyProtection="1">
      <alignment vertical="center"/>
    </xf>
    <xf numFmtId="169" fontId="27" fillId="0" borderId="40" xfId="46" applyNumberFormat="1" applyFont="1" applyBorder="1" applyAlignment="1" applyProtection="1">
      <alignment vertical="center"/>
    </xf>
    <xf numFmtId="169" fontId="27" fillId="0" borderId="43" xfId="46" applyNumberFormat="1" applyFont="1" applyBorder="1" applyAlignment="1" applyProtection="1">
      <alignment vertical="center"/>
    </xf>
    <xf numFmtId="169" fontId="26" fillId="25" borderId="40" xfId="46" applyNumberFormat="1" applyFont="1" applyFill="1" applyBorder="1" applyAlignment="1" applyProtection="1">
      <alignment vertical="center"/>
    </xf>
    <xf numFmtId="169" fontId="26" fillId="25" borderId="43" xfId="46" applyNumberFormat="1" applyFont="1" applyFill="1" applyBorder="1" applyAlignment="1" applyProtection="1">
      <alignment vertical="center"/>
    </xf>
    <xf numFmtId="3" fontId="26" fillId="25" borderId="40" xfId="46" applyNumberFormat="1" applyFont="1" applyFill="1" applyBorder="1" applyAlignment="1" applyProtection="1">
      <alignment horizontal="center" vertical="center"/>
    </xf>
    <xf numFmtId="169" fontId="27" fillId="0" borderId="20" xfId="46" applyNumberFormat="1" applyFont="1" applyFill="1" applyBorder="1" applyAlignment="1" applyProtection="1">
      <alignment vertical="center"/>
    </xf>
    <xf numFmtId="167" fontId="25" fillId="0" borderId="36" xfId="46" applyFont="1" applyBorder="1" applyAlignment="1" applyProtection="1">
      <alignment horizontal="center" vertical="center" wrapText="1"/>
    </xf>
    <xf numFmtId="0" fontId="25" fillId="0" borderId="36" xfId="0" applyFont="1" applyBorder="1" applyAlignment="1" applyProtection="1">
      <alignment horizontal="center" vertical="center" wrapText="1"/>
    </xf>
    <xf numFmtId="0" fontId="25" fillId="0" borderId="37" xfId="0" applyFont="1" applyBorder="1" applyAlignment="1" applyProtection="1">
      <alignment horizontal="center" vertical="center" wrapText="1"/>
    </xf>
    <xf numFmtId="169" fontId="26" fillId="25" borderId="20" xfId="46" applyNumberFormat="1" applyFont="1" applyFill="1" applyBorder="1" applyAlignment="1" applyProtection="1">
      <alignment vertical="center"/>
    </xf>
    <xf numFmtId="0" fontId="27" fillId="0" borderId="0" xfId="0" applyFont="1" applyAlignment="1" applyProtection="1">
      <alignment horizontal="center" vertical="center"/>
    </xf>
    <xf numFmtId="0" fontId="26" fillId="0" borderId="0" xfId="0" applyFont="1" applyAlignment="1" applyProtection="1">
      <alignment horizontal="center" vertical="center"/>
    </xf>
    <xf numFmtId="0" fontId="29" fillId="0" borderId="0" xfId="0" applyFont="1" applyAlignment="1" applyProtection="1">
      <alignment horizontal="center" vertical="center"/>
    </xf>
    <xf numFmtId="0" fontId="26" fillId="0" borderId="0" xfId="0" applyFont="1" applyFill="1" applyAlignment="1" applyProtection="1">
      <alignment horizontal="center" vertical="center"/>
    </xf>
    <xf numFmtId="0" fontId="26" fillId="0" borderId="0" xfId="0" applyFont="1" applyFill="1" applyAlignment="1" applyProtection="1">
      <alignment vertical="center"/>
    </xf>
    <xf numFmtId="3" fontId="27" fillId="0" borderId="40" xfId="46" applyNumberFormat="1" applyFont="1" applyFill="1" applyBorder="1" applyAlignment="1" applyProtection="1">
      <alignment horizontal="left" vertical="center"/>
    </xf>
    <xf numFmtId="0" fontId="27" fillId="0" borderId="0" xfId="0" applyFont="1" applyFill="1" applyAlignment="1" applyProtection="1">
      <alignment horizontal="center" vertical="center"/>
    </xf>
    <xf numFmtId="10" fontId="27" fillId="0" borderId="0" xfId="0" applyNumberFormat="1" applyFont="1" applyAlignment="1" applyProtection="1">
      <alignment vertical="center"/>
    </xf>
    <xf numFmtId="169" fontId="26" fillId="28" borderId="0" xfId="46" applyNumberFormat="1" applyFont="1" applyFill="1" applyBorder="1" applyAlignment="1" applyProtection="1">
      <alignment vertical="center"/>
    </xf>
    <xf numFmtId="0" fontId="26" fillId="28" borderId="0" xfId="0" applyFont="1" applyFill="1" applyAlignment="1" applyProtection="1">
      <alignment horizontal="center" vertical="center"/>
    </xf>
    <xf numFmtId="0" fontId="26" fillId="28" borderId="0" xfId="0" applyFont="1" applyFill="1" applyAlignment="1" applyProtection="1">
      <alignment vertical="center"/>
    </xf>
    <xf numFmtId="169" fontId="26" fillId="28" borderId="0" xfId="0" applyNumberFormat="1" applyFont="1" applyFill="1" applyAlignment="1" applyProtection="1">
      <alignment vertical="center"/>
    </xf>
    <xf numFmtId="169" fontId="26" fillId="0" borderId="0" xfId="0" applyNumberFormat="1" applyFont="1" applyAlignment="1" applyProtection="1">
      <alignment vertical="center"/>
    </xf>
    <xf numFmtId="167" fontId="25" fillId="0" borderId="51" xfId="46" applyFont="1" applyBorder="1" applyAlignment="1" applyProtection="1">
      <alignment horizontal="center" vertical="center" wrapText="1"/>
    </xf>
    <xf numFmtId="169" fontId="27" fillId="0" borderId="11" xfId="46" applyNumberFormat="1" applyFont="1" applyFill="1" applyBorder="1" applyAlignment="1" applyProtection="1">
      <alignment vertical="center"/>
    </xf>
    <xf numFmtId="169" fontId="27" fillId="0" borderId="10" xfId="46" applyNumberFormat="1" applyFont="1" applyBorder="1" applyAlignment="1" applyProtection="1">
      <alignment vertical="center"/>
    </xf>
    <xf numFmtId="169" fontId="27" fillId="0" borderId="34" xfId="46" applyNumberFormat="1" applyFont="1" applyBorder="1" applyAlignment="1" applyProtection="1">
      <alignment vertical="center"/>
    </xf>
    <xf numFmtId="3" fontId="27" fillId="0" borderId="11" xfId="46" applyNumberFormat="1" applyFont="1" applyBorder="1" applyAlignment="1" applyProtection="1">
      <alignment horizontal="left" vertical="center"/>
    </xf>
    <xf numFmtId="3" fontId="27" fillId="0" borderId="10" xfId="46" applyNumberFormat="1" applyFont="1" applyBorder="1" applyAlignment="1" applyProtection="1">
      <alignment horizontal="left" vertical="center"/>
    </xf>
    <xf numFmtId="3" fontId="27" fillId="0" borderId="10" xfId="46" applyNumberFormat="1" applyFont="1" applyBorder="1" applyAlignment="1" applyProtection="1">
      <alignment horizontal="center" vertical="center"/>
    </xf>
    <xf numFmtId="3" fontId="27" fillId="0" borderId="34" xfId="46" applyNumberFormat="1" applyFont="1" applyBorder="1" applyAlignment="1" applyProtection="1">
      <alignment horizontal="center" vertical="center"/>
    </xf>
    <xf numFmtId="3" fontId="27" fillId="0" borderId="43" xfId="46" applyNumberFormat="1" applyFont="1" applyBorder="1" applyAlignment="1" applyProtection="1">
      <alignment horizontal="center" vertical="center"/>
    </xf>
    <xf numFmtId="3" fontId="26" fillId="25" borderId="43" xfId="46" applyNumberFormat="1" applyFont="1" applyFill="1" applyBorder="1" applyAlignment="1" applyProtection="1">
      <alignment horizontal="center" vertical="center"/>
    </xf>
    <xf numFmtId="3" fontId="27" fillId="0" borderId="10" xfId="46" applyNumberFormat="1" applyFont="1" applyFill="1" applyBorder="1" applyAlignment="1" applyProtection="1">
      <alignment horizontal="left" vertical="center"/>
    </xf>
    <xf numFmtId="3" fontId="27" fillId="0" borderId="34" xfId="46" applyNumberFormat="1" applyFont="1" applyFill="1" applyBorder="1" applyAlignment="1" applyProtection="1">
      <alignment horizontal="center" vertical="center"/>
    </xf>
    <xf numFmtId="3" fontId="27" fillId="0" borderId="43" xfId="46" applyNumberFormat="1" applyFont="1" applyFill="1" applyBorder="1" applyAlignment="1" applyProtection="1">
      <alignment horizontal="center" vertical="center"/>
    </xf>
    <xf numFmtId="169" fontId="26" fillId="28" borderId="48" xfId="0" applyNumberFormat="1" applyFont="1" applyFill="1" applyBorder="1" applyAlignment="1" applyProtection="1">
      <alignment vertical="center"/>
    </xf>
    <xf numFmtId="169" fontId="26" fillId="28" borderId="49" xfId="0" applyNumberFormat="1" applyFont="1" applyFill="1" applyBorder="1" applyAlignment="1" applyProtection="1">
      <alignment vertical="center"/>
    </xf>
    <xf numFmtId="169" fontId="26" fillId="25" borderId="21" xfId="46" applyNumberFormat="1" applyFont="1" applyFill="1" applyBorder="1" applyAlignment="1" applyProtection="1">
      <alignment vertical="center"/>
    </xf>
    <xf numFmtId="169" fontId="26" fillId="25" borderId="26" xfId="46" applyNumberFormat="1" applyFont="1" applyFill="1" applyBorder="1" applyAlignment="1" applyProtection="1">
      <alignment vertical="center"/>
    </xf>
    <xf numFmtId="169" fontId="26" fillId="25" borderId="48" xfId="46" applyNumberFormat="1" applyFont="1" applyFill="1" applyBorder="1" applyAlignment="1" applyProtection="1">
      <alignment vertical="center"/>
    </xf>
    <xf numFmtId="169" fontId="26" fillId="25" borderId="49" xfId="46" applyNumberFormat="1" applyFont="1" applyFill="1" applyBorder="1" applyAlignment="1" applyProtection="1">
      <alignment vertical="center"/>
    </xf>
    <xf numFmtId="0" fontId="26" fillId="27" borderId="0" xfId="0" applyFont="1" applyFill="1" applyAlignment="1" applyProtection="1">
      <alignment horizontal="center" vertical="center"/>
    </xf>
    <xf numFmtId="169" fontId="26" fillId="27" borderId="0" xfId="0" applyNumberFormat="1" applyFont="1" applyFill="1" applyAlignment="1" applyProtection="1">
      <alignment vertical="center"/>
    </xf>
    <xf numFmtId="0" fontId="26" fillId="27" borderId="0" xfId="0" applyFont="1" applyFill="1" applyAlignment="1" applyProtection="1">
      <alignment vertical="center"/>
    </xf>
    <xf numFmtId="0" fontId="26" fillId="25" borderId="0" xfId="0" applyFont="1" applyFill="1" applyAlignment="1" applyProtection="1">
      <alignment horizontal="center" vertical="center"/>
    </xf>
    <xf numFmtId="0" fontId="26" fillId="25" borderId="0" xfId="0" applyFont="1" applyFill="1" applyAlignment="1" applyProtection="1">
      <alignment vertical="center"/>
    </xf>
    <xf numFmtId="167" fontId="26" fillId="27" borderId="10" xfId="46" applyFont="1" applyFill="1" applyBorder="1" applyAlignment="1" applyProtection="1">
      <alignment vertical="center"/>
    </xf>
    <xf numFmtId="169" fontId="26" fillId="27" borderId="10" xfId="46" applyNumberFormat="1" applyFont="1" applyFill="1" applyBorder="1" applyAlignment="1" applyProtection="1">
      <alignment vertical="center"/>
    </xf>
    <xf numFmtId="169" fontId="26" fillId="27" borderId="34" xfId="46" applyNumberFormat="1" applyFont="1" applyFill="1" applyBorder="1" applyAlignment="1" applyProtection="1">
      <alignment vertical="center"/>
    </xf>
    <xf numFmtId="44" fontId="27" fillId="27" borderId="12" xfId="0" applyNumberFormat="1" applyFont="1" applyFill="1" applyBorder="1" applyAlignment="1" applyProtection="1">
      <alignment vertical="center"/>
    </xf>
    <xf numFmtId="3" fontId="26" fillId="25" borderId="21" xfId="46" applyNumberFormat="1" applyFont="1" applyFill="1" applyBorder="1" applyAlignment="1" applyProtection="1">
      <alignment horizontal="center" vertical="center"/>
    </xf>
    <xf numFmtId="3" fontId="26" fillId="25" borderId="26" xfId="46" applyNumberFormat="1" applyFont="1" applyFill="1" applyBorder="1" applyAlignment="1" applyProtection="1">
      <alignment horizontal="center" vertical="center"/>
    </xf>
    <xf numFmtId="169" fontId="26" fillId="25" borderId="24" xfId="46" applyNumberFormat="1" applyFont="1" applyFill="1" applyBorder="1" applyAlignment="1" applyProtection="1">
      <alignment vertical="center"/>
    </xf>
    <xf numFmtId="3" fontId="26" fillId="27" borderId="38" xfId="46" applyNumberFormat="1" applyFont="1" applyFill="1" applyBorder="1" applyAlignment="1" applyProtection="1">
      <alignment horizontal="center" vertical="center"/>
    </xf>
    <xf numFmtId="3" fontId="26" fillId="27" borderId="15" xfId="46" applyNumberFormat="1" applyFont="1" applyFill="1" applyBorder="1" applyAlignment="1" applyProtection="1">
      <alignment horizontal="center" vertical="center"/>
    </xf>
    <xf numFmtId="3" fontId="26" fillId="27" borderId="16" xfId="46" applyNumberFormat="1" applyFont="1" applyFill="1" applyBorder="1" applyAlignment="1" applyProtection="1">
      <alignment horizontal="center" vertical="center"/>
    </xf>
    <xf numFmtId="3" fontId="26" fillId="25" borderId="48" xfId="46" applyNumberFormat="1" applyFont="1" applyFill="1" applyBorder="1" applyAlignment="1" applyProtection="1">
      <alignment horizontal="center" vertical="center"/>
    </xf>
    <xf numFmtId="3" fontId="26" fillId="25" borderId="49" xfId="46" applyNumberFormat="1" applyFont="1" applyFill="1" applyBorder="1" applyAlignment="1" applyProtection="1">
      <alignment horizontal="center" vertical="center"/>
    </xf>
    <xf numFmtId="169" fontId="26" fillId="25" borderId="53" xfId="46" applyNumberFormat="1" applyFont="1" applyFill="1" applyBorder="1" applyAlignment="1" applyProtection="1">
      <alignment vertical="center"/>
    </xf>
    <xf numFmtId="167" fontId="26" fillId="25" borderId="53" xfId="46" applyFont="1" applyFill="1" applyBorder="1" applyAlignment="1" applyProtection="1">
      <alignment vertical="center"/>
    </xf>
    <xf numFmtId="169" fontId="26" fillId="25" borderId="48" xfId="0" applyNumberFormat="1" applyFont="1" applyFill="1" applyBorder="1" applyAlignment="1" applyProtection="1">
      <alignment vertical="center"/>
    </xf>
    <xf numFmtId="44" fontId="26" fillId="25" borderId="49" xfId="0" applyNumberFormat="1" applyFont="1" applyFill="1" applyBorder="1" applyAlignment="1" applyProtection="1">
      <alignment vertical="center"/>
    </xf>
    <xf numFmtId="44" fontId="26" fillId="25" borderId="53" xfId="0" applyNumberFormat="1" applyFont="1" applyFill="1" applyBorder="1" applyAlignment="1" applyProtection="1">
      <alignment vertical="center"/>
    </xf>
    <xf numFmtId="169" fontId="26" fillId="25" borderId="49" xfId="0" applyNumberFormat="1" applyFont="1" applyFill="1" applyBorder="1" applyAlignment="1" applyProtection="1">
      <alignment vertical="center"/>
    </xf>
    <xf numFmtId="3" fontId="33" fillId="26" borderId="17" xfId="46" applyNumberFormat="1" applyFont="1" applyFill="1" applyBorder="1" applyAlignment="1" applyProtection="1">
      <alignment horizontal="left" vertical="center"/>
    </xf>
    <xf numFmtId="3" fontId="33" fillId="26" borderId="18" xfId="46" applyNumberFormat="1" applyFont="1" applyFill="1" applyBorder="1" applyAlignment="1" applyProtection="1">
      <alignment horizontal="left" vertical="center"/>
    </xf>
    <xf numFmtId="3" fontId="33" fillId="26" borderId="19" xfId="46" applyNumberFormat="1" applyFont="1" applyFill="1" applyBorder="1" applyAlignment="1" applyProtection="1">
      <alignment horizontal="left" vertical="center"/>
    </xf>
    <xf numFmtId="0" fontId="26" fillId="0" borderId="33" xfId="0" applyFont="1" applyBorder="1" applyAlignment="1" applyProtection="1">
      <alignment horizontal="center" vertical="center" wrapText="1"/>
    </xf>
    <xf numFmtId="0" fontId="26" fillId="0" borderId="32" xfId="0" applyFont="1" applyBorder="1" applyAlignment="1" applyProtection="1">
      <alignment horizontal="center" vertical="center" wrapText="1"/>
    </xf>
    <xf numFmtId="0" fontId="26" fillId="0" borderId="35" xfId="0" applyFont="1" applyBorder="1" applyAlignment="1" applyProtection="1">
      <alignment horizontal="center" vertical="center" wrapText="1"/>
    </xf>
    <xf numFmtId="0" fontId="26" fillId="24" borderId="13" xfId="50" applyFont="1" applyFill="1" applyBorder="1" applyAlignment="1" applyProtection="1">
      <alignment horizontal="center" vertical="center"/>
    </xf>
    <xf numFmtId="0" fontId="26" fillId="24" borderId="0" xfId="50" applyFont="1" applyFill="1" applyBorder="1" applyAlignment="1" applyProtection="1">
      <alignment horizontal="center" vertical="center"/>
    </xf>
    <xf numFmtId="0" fontId="26" fillId="24" borderId="14" xfId="50" applyFont="1" applyFill="1" applyBorder="1" applyAlignment="1" applyProtection="1">
      <alignment horizontal="center" vertical="center"/>
    </xf>
    <xf numFmtId="0" fontId="28" fillId="0" borderId="38" xfId="33" applyFont="1" applyBorder="1" applyAlignment="1">
      <alignment horizontal="center" vertical="center" wrapText="1"/>
    </xf>
    <xf numFmtId="0" fontId="28" fillId="0" borderId="15" xfId="33" applyFont="1" applyBorder="1" applyAlignment="1">
      <alignment horizontal="center" vertical="center" wrapText="1"/>
    </xf>
    <xf numFmtId="0" fontId="28" fillId="0" borderId="16" xfId="33" applyFont="1" applyBorder="1" applyAlignment="1">
      <alignment horizontal="center" vertical="center" wrapText="1"/>
    </xf>
    <xf numFmtId="0" fontId="25" fillId="0" borderId="33" xfId="0" applyFont="1" applyBorder="1" applyAlignment="1" applyProtection="1">
      <alignment horizontal="center" vertical="center" wrapText="1"/>
    </xf>
    <xf numFmtId="0" fontId="25" fillId="0" borderId="32" xfId="0" applyFont="1" applyBorder="1" applyAlignment="1" applyProtection="1">
      <alignment horizontal="center" vertical="center" wrapText="1"/>
    </xf>
    <xf numFmtId="0" fontId="25" fillId="0" borderId="38" xfId="0" applyFont="1" applyBorder="1" applyAlignment="1" applyProtection="1">
      <alignment horizontal="center" vertical="center" wrapText="1"/>
    </xf>
    <xf numFmtId="0" fontId="25" fillId="0" borderId="15" xfId="0" applyFont="1" applyBorder="1" applyAlignment="1" applyProtection="1">
      <alignment horizontal="center" vertical="center" wrapText="1"/>
    </xf>
    <xf numFmtId="0" fontId="25" fillId="0" borderId="45" xfId="0" applyFont="1" applyBorder="1" applyAlignment="1" applyProtection="1">
      <alignment horizontal="center" vertical="center" wrapText="1"/>
    </xf>
    <xf numFmtId="0" fontId="25" fillId="0" borderId="46" xfId="0" applyFont="1" applyBorder="1" applyAlignment="1" applyProtection="1">
      <alignment horizontal="center" vertical="center" wrapText="1"/>
    </xf>
    <xf numFmtId="167" fontId="25" fillId="0" borderId="32" xfId="46" applyFont="1" applyBorder="1" applyAlignment="1" applyProtection="1">
      <alignment horizontal="center" vertical="center" wrapText="1"/>
    </xf>
    <xf numFmtId="167" fontId="25" fillId="0" borderId="15" xfId="46" applyFont="1" applyBorder="1" applyAlignment="1" applyProtection="1">
      <alignment horizontal="center" vertical="center" wrapText="1"/>
    </xf>
    <xf numFmtId="167" fontId="25" fillId="0" borderId="33" xfId="46" applyFont="1" applyBorder="1" applyAlignment="1" applyProtection="1">
      <alignment horizontal="center" vertical="center" wrapText="1"/>
    </xf>
    <xf numFmtId="167" fontId="25" fillId="0" borderId="38" xfId="46" applyFont="1" applyBorder="1" applyAlignment="1" applyProtection="1">
      <alignment horizontal="center" vertical="center" wrapText="1"/>
    </xf>
    <xf numFmtId="0" fontId="26" fillId="0" borderId="29" xfId="33" applyFont="1" applyBorder="1" applyAlignment="1">
      <alignment horizontal="center" vertical="center" wrapText="1"/>
    </xf>
    <xf numFmtId="0" fontId="26" fillId="0" borderId="31" xfId="33" applyFont="1" applyBorder="1" applyAlignment="1">
      <alignment horizontal="center" vertical="center" wrapText="1"/>
    </xf>
    <xf numFmtId="0" fontId="26" fillId="0" borderId="30" xfId="33" applyFont="1" applyBorder="1" applyAlignment="1">
      <alignment horizontal="center" vertical="center" wrapText="1"/>
    </xf>
    <xf numFmtId="3" fontId="26" fillId="25" borderId="29" xfId="46" applyNumberFormat="1" applyFont="1" applyFill="1" applyBorder="1" applyAlignment="1" applyProtection="1">
      <alignment horizontal="right" vertical="center"/>
    </xf>
    <xf numFmtId="3" fontId="26" fillId="25" borderId="31" xfId="46" applyNumberFormat="1" applyFont="1" applyFill="1" applyBorder="1" applyAlignment="1" applyProtection="1">
      <alignment horizontal="right" vertical="center"/>
    </xf>
    <xf numFmtId="3" fontId="26" fillId="25" borderId="52" xfId="46" applyNumberFormat="1" applyFont="1" applyFill="1" applyBorder="1" applyAlignment="1" applyProtection="1">
      <alignment horizontal="right" vertical="center"/>
    </xf>
    <xf numFmtId="3" fontId="26" fillId="25" borderId="44" xfId="46" applyNumberFormat="1" applyFont="1" applyFill="1" applyBorder="1" applyAlignment="1" applyProtection="1">
      <alignment horizontal="right" vertical="center"/>
    </xf>
    <xf numFmtId="3" fontId="26" fillId="25" borderId="41" xfId="46" applyNumberFormat="1" applyFont="1" applyFill="1" applyBorder="1" applyAlignment="1" applyProtection="1">
      <alignment horizontal="right" vertical="center"/>
    </xf>
    <xf numFmtId="3" fontId="26" fillId="25" borderId="39" xfId="46" applyNumberFormat="1" applyFont="1" applyFill="1" applyBorder="1" applyAlignment="1" applyProtection="1">
      <alignment horizontal="right" vertical="center"/>
    </xf>
    <xf numFmtId="3" fontId="26" fillId="25" borderId="17" xfId="46" applyNumberFormat="1" applyFont="1" applyFill="1" applyBorder="1" applyAlignment="1" applyProtection="1">
      <alignment horizontal="right" vertical="center"/>
    </xf>
    <xf numFmtId="3" fontId="26" fillId="25" borderId="18" xfId="46" applyNumberFormat="1" applyFont="1" applyFill="1" applyBorder="1" applyAlignment="1" applyProtection="1">
      <alignment horizontal="right" vertical="center"/>
    </xf>
    <xf numFmtId="3" fontId="26" fillId="25" borderId="25" xfId="46" applyNumberFormat="1" applyFont="1" applyFill="1" applyBorder="1" applyAlignment="1" applyProtection="1">
      <alignment horizontal="right" vertical="center"/>
    </xf>
    <xf numFmtId="3" fontId="31" fillId="28" borderId="53" xfId="46" applyNumberFormat="1" applyFont="1" applyFill="1" applyBorder="1" applyAlignment="1" applyProtection="1">
      <alignment horizontal="right" vertical="center"/>
    </xf>
    <xf numFmtId="3" fontId="31" fillId="28" borderId="48" xfId="46" applyNumberFormat="1" applyFont="1" applyFill="1" applyBorder="1" applyAlignment="1" applyProtection="1">
      <alignment horizontal="right" vertical="center"/>
    </xf>
    <xf numFmtId="3" fontId="26" fillId="27" borderId="11" xfId="46" applyNumberFormat="1" applyFont="1" applyFill="1" applyBorder="1" applyAlignment="1" applyProtection="1">
      <alignment horizontal="right" vertical="center"/>
    </xf>
    <xf numFmtId="3" fontId="26" fillId="27" borderId="10" xfId="46" applyNumberFormat="1" applyFont="1" applyFill="1" applyBorder="1" applyAlignment="1" applyProtection="1">
      <alignment horizontal="right" vertical="center"/>
    </xf>
    <xf numFmtId="0" fontId="31" fillId="0" borderId="54" xfId="0" applyFont="1" applyBorder="1" applyAlignment="1" applyProtection="1">
      <alignment horizontal="center" vertical="center" wrapText="1"/>
    </xf>
    <xf numFmtId="0" fontId="31" fillId="0" borderId="55" xfId="0" applyFont="1" applyBorder="1" applyAlignment="1" applyProtection="1">
      <alignment horizontal="center" vertical="center" wrapText="1"/>
    </xf>
    <xf numFmtId="0" fontId="31" fillId="0" borderId="56" xfId="0" applyFont="1" applyBorder="1" applyAlignment="1" applyProtection="1">
      <alignment horizontal="center" vertical="center" wrapText="1"/>
    </xf>
    <xf numFmtId="3" fontId="31" fillId="27" borderId="29" xfId="46" applyNumberFormat="1" applyFont="1" applyFill="1" applyBorder="1" applyAlignment="1" applyProtection="1">
      <alignment horizontal="center" vertical="center"/>
    </xf>
    <xf numFmtId="3" fontId="31" fillId="27" borderId="31" xfId="46" applyNumberFormat="1" applyFont="1" applyFill="1" applyBorder="1" applyAlignment="1" applyProtection="1">
      <alignment horizontal="center" vertical="center"/>
    </xf>
    <xf numFmtId="3" fontId="31" fillId="27" borderId="30" xfId="46" applyNumberFormat="1" applyFont="1" applyFill="1" applyBorder="1" applyAlignment="1" applyProtection="1">
      <alignment horizontal="center" vertical="center"/>
    </xf>
    <xf numFmtId="3" fontId="33" fillId="30" borderId="29" xfId="46" applyNumberFormat="1" applyFont="1" applyFill="1" applyBorder="1" applyAlignment="1" applyProtection="1">
      <alignment horizontal="left" vertical="center"/>
    </xf>
    <xf numFmtId="3" fontId="33" fillId="30" borderId="31" xfId="46" applyNumberFormat="1" applyFont="1" applyFill="1" applyBorder="1" applyAlignment="1" applyProtection="1">
      <alignment horizontal="left" vertical="center"/>
    </xf>
    <xf numFmtId="3" fontId="33" fillId="30" borderId="30" xfId="46" applyNumberFormat="1" applyFont="1" applyFill="1" applyBorder="1" applyAlignment="1" applyProtection="1">
      <alignment horizontal="left" vertical="center"/>
    </xf>
    <xf numFmtId="3" fontId="26" fillId="29" borderId="42" xfId="46" applyNumberFormat="1" applyFont="1" applyFill="1" applyBorder="1" applyAlignment="1" applyProtection="1">
      <alignment horizontal="right" vertical="center"/>
    </xf>
    <xf numFmtId="3" fontId="26" fillId="29" borderId="50" xfId="46" applyNumberFormat="1" applyFont="1" applyFill="1" applyBorder="1" applyAlignment="1" applyProtection="1">
      <alignment horizontal="right" vertical="center"/>
    </xf>
    <xf numFmtId="3" fontId="26" fillId="29" borderId="50" xfId="46" applyNumberFormat="1" applyFont="1" applyFill="1" applyBorder="1" applyAlignment="1" applyProtection="1">
      <alignment vertical="center"/>
    </xf>
    <xf numFmtId="169" fontId="26" fillId="29" borderId="50" xfId="46" applyNumberFormat="1" applyFont="1" applyFill="1" applyBorder="1" applyAlignment="1" applyProtection="1">
      <alignment vertical="center"/>
    </xf>
    <xf numFmtId="169" fontId="26" fillId="29" borderId="51" xfId="46" applyNumberFormat="1" applyFont="1" applyFill="1" applyBorder="1" applyAlignment="1" applyProtection="1">
      <alignment vertical="center"/>
    </xf>
    <xf numFmtId="3" fontId="26" fillId="29" borderId="39" xfId="46" applyNumberFormat="1" applyFont="1" applyFill="1" applyBorder="1" applyAlignment="1" applyProtection="1">
      <alignment horizontal="center" vertical="center"/>
    </xf>
    <xf numFmtId="3" fontId="26" fillId="29" borderId="40" xfId="46" applyNumberFormat="1" applyFont="1" applyFill="1" applyBorder="1" applyAlignment="1" applyProtection="1">
      <alignment horizontal="center" vertical="center"/>
    </xf>
    <xf numFmtId="3" fontId="26" fillId="29" borderId="43" xfId="46" applyNumberFormat="1" applyFont="1" applyFill="1" applyBorder="1" applyAlignment="1" applyProtection="1">
      <alignment horizontal="center" vertical="center"/>
    </xf>
    <xf numFmtId="3" fontId="26" fillId="29" borderId="47" xfId="46" applyNumberFormat="1" applyFont="1" applyFill="1" applyBorder="1" applyAlignment="1" applyProtection="1">
      <alignment horizontal="center" vertical="center"/>
    </xf>
    <xf numFmtId="3" fontId="26" fillId="29" borderId="50" xfId="46" applyNumberFormat="1" applyFont="1" applyFill="1" applyBorder="1" applyAlignment="1" applyProtection="1">
      <alignment horizontal="center" vertical="center"/>
    </xf>
    <xf numFmtId="3" fontId="26" fillId="29" borderId="51" xfId="46" applyNumberFormat="1" applyFont="1" applyFill="1" applyBorder="1" applyAlignment="1" applyProtection="1">
      <alignment horizontal="center" vertical="center"/>
    </xf>
    <xf numFmtId="0" fontId="26" fillId="29" borderId="0" xfId="0" applyFont="1" applyFill="1" applyAlignment="1" applyProtection="1">
      <alignment horizontal="center" vertical="center"/>
    </xf>
    <xf numFmtId="0" fontId="26" fillId="29" borderId="0" xfId="0" applyFont="1" applyFill="1" applyAlignment="1" applyProtection="1">
      <alignment vertical="center"/>
    </xf>
    <xf numFmtId="3" fontId="32" fillId="29" borderId="53" xfId="46" applyNumberFormat="1" applyFont="1" applyFill="1" applyBorder="1" applyAlignment="1" applyProtection="1">
      <alignment horizontal="right" vertical="center"/>
    </xf>
    <xf numFmtId="3" fontId="32" fillId="29" borderId="48" xfId="46" applyNumberFormat="1" applyFont="1" applyFill="1" applyBorder="1" applyAlignment="1" applyProtection="1">
      <alignment horizontal="right" vertical="center"/>
    </xf>
    <xf numFmtId="169" fontId="26" fillId="29" borderId="48" xfId="46" applyNumberFormat="1" applyFont="1" applyFill="1" applyBorder="1" applyAlignment="1" applyProtection="1">
      <alignment vertical="center"/>
    </xf>
    <xf numFmtId="169" fontId="26" fillId="29" borderId="49" xfId="46" applyNumberFormat="1" applyFont="1" applyFill="1" applyBorder="1" applyAlignment="1" applyProtection="1">
      <alignment vertical="center"/>
    </xf>
    <xf numFmtId="3" fontId="31" fillId="30" borderId="38" xfId="46" applyNumberFormat="1" applyFont="1" applyFill="1" applyBorder="1" applyAlignment="1" applyProtection="1">
      <alignment horizontal="right" vertical="center"/>
    </xf>
    <xf numFmtId="3" fontId="31" fillId="30" borderId="15" xfId="46" applyNumberFormat="1" applyFont="1" applyFill="1" applyBorder="1" applyAlignment="1" applyProtection="1">
      <alignment horizontal="right" vertical="center"/>
    </xf>
    <xf numFmtId="3" fontId="31" fillId="30" borderId="27" xfId="46" applyNumberFormat="1" applyFont="1" applyFill="1" applyBorder="1" applyAlignment="1" applyProtection="1">
      <alignment horizontal="right" vertical="center"/>
    </xf>
    <xf numFmtId="169" fontId="26" fillId="30" borderId="36" xfId="46" applyNumberFormat="1" applyFont="1" applyFill="1" applyBorder="1" applyAlignment="1" applyProtection="1">
      <alignment vertical="center"/>
    </xf>
    <xf numFmtId="169" fontId="26" fillId="30" borderId="28" xfId="46" applyNumberFormat="1" applyFont="1" applyFill="1" applyBorder="1" applyAlignment="1" applyProtection="1">
      <alignment vertical="center"/>
    </xf>
    <xf numFmtId="169" fontId="26" fillId="31" borderId="36" xfId="46" applyNumberFormat="1" applyFont="1" applyFill="1" applyBorder="1" applyAlignment="1" applyProtection="1">
      <alignment vertical="center"/>
    </xf>
    <xf numFmtId="169" fontId="26" fillId="31" borderId="28" xfId="0" applyNumberFormat="1" applyFont="1" applyFill="1" applyBorder="1" applyAlignment="1" applyProtection="1">
      <alignment vertical="center"/>
    </xf>
    <xf numFmtId="0" fontId="34" fillId="31" borderId="29" xfId="0" applyFont="1" applyFill="1" applyBorder="1" applyAlignment="1" applyProtection="1">
      <alignment horizontal="center" vertical="center"/>
    </xf>
    <xf numFmtId="0" fontId="34" fillId="31" borderId="31" xfId="0" applyFont="1" applyFill="1" applyBorder="1" applyAlignment="1" applyProtection="1">
      <alignment horizontal="center" vertical="center"/>
    </xf>
    <xf numFmtId="0" fontId="34" fillId="31" borderId="52" xfId="0" applyFont="1" applyFill="1" applyBorder="1" applyAlignment="1" applyProtection="1">
      <alignment horizontal="center" vertical="center"/>
    </xf>
    <xf numFmtId="3" fontId="26" fillId="29" borderId="17" xfId="46" applyNumberFormat="1" applyFont="1" applyFill="1" applyBorder="1" applyAlignment="1" applyProtection="1">
      <alignment horizontal="right" vertical="center"/>
    </xf>
    <xf numFmtId="3" fontId="26" fillId="29" borderId="18" xfId="46" applyNumberFormat="1" applyFont="1" applyFill="1" applyBorder="1" applyAlignment="1" applyProtection="1">
      <alignment horizontal="right" vertical="center"/>
    </xf>
    <xf numFmtId="3" fontId="26" fillId="29" borderId="21" xfId="46" applyNumberFormat="1" applyFont="1" applyFill="1" applyBorder="1" applyAlignment="1" applyProtection="1">
      <alignment horizontal="center" vertical="center"/>
    </xf>
    <xf numFmtId="3" fontId="26" fillId="29" borderId="26" xfId="46" applyNumberFormat="1" applyFont="1" applyFill="1" applyBorder="1" applyAlignment="1" applyProtection="1">
      <alignment horizontal="center" vertical="center"/>
    </xf>
    <xf numFmtId="169" fontId="26" fillId="29" borderId="24" xfId="46" applyNumberFormat="1" applyFont="1" applyFill="1" applyBorder="1" applyAlignment="1" applyProtection="1">
      <alignment vertical="center"/>
    </xf>
    <xf numFmtId="169" fontId="26" fillId="29" borderId="21" xfId="46" applyNumberFormat="1" applyFont="1" applyFill="1" applyBorder="1" applyAlignment="1" applyProtection="1">
      <alignment vertical="center"/>
    </xf>
    <xf numFmtId="169" fontId="26" fillId="29" borderId="26" xfId="46" applyNumberFormat="1" applyFont="1" applyFill="1" applyBorder="1" applyAlignment="1" applyProtection="1">
      <alignment vertical="center"/>
    </xf>
    <xf numFmtId="167" fontId="26" fillId="29" borderId="24" xfId="46" applyFont="1" applyFill="1" applyBorder="1" applyAlignment="1" applyProtection="1">
      <alignment vertical="center"/>
    </xf>
    <xf numFmtId="44" fontId="27" fillId="29" borderId="24" xfId="0" applyNumberFormat="1" applyFont="1" applyFill="1" applyBorder="1" applyAlignment="1" applyProtection="1">
      <alignment vertical="center"/>
    </xf>
    <xf numFmtId="169" fontId="27" fillId="0" borderId="0" xfId="0" applyNumberFormat="1" applyFont="1" applyAlignment="1" applyProtection="1">
      <alignment vertical="center"/>
    </xf>
  </cellXfs>
  <cellStyles count="63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Incorreto" xfId="30" builtinId="27" customBuiltin="1"/>
    <cellStyle name="Moeda 2" xfId="47"/>
    <cellStyle name="Moeda 3" xfId="31"/>
    <cellStyle name="Moeda 4" xfId="58"/>
    <cellStyle name="Moeda_ITEM 1 - COLETA" xfId="46"/>
    <cellStyle name="Neutra" xfId="32" builtinId="28" customBuiltin="1"/>
    <cellStyle name="Normal" xfId="0" builtinId="0"/>
    <cellStyle name="Normal 2" xfId="33"/>
    <cellStyle name="Normal 3" xfId="48"/>
    <cellStyle name="Normal 4" xfId="52"/>
    <cellStyle name="Normal 4 2" xfId="55"/>
    <cellStyle name="Normal 4 3" xfId="59"/>
    <cellStyle name="Normal 4 4" xfId="62"/>
    <cellStyle name="Normal 5" xfId="50"/>
    <cellStyle name="Normal 6" xfId="53"/>
    <cellStyle name="Normal 7" xfId="57"/>
    <cellStyle name="Normal 8" xfId="61"/>
    <cellStyle name="Nota" xfId="34" builtinId="10" customBuiltin="1"/>
    <cellStyle name="Porcentagem 2" xfId="35"/>
    <cellStyle name="Saída" xfId="36" builtinId="21" customBuiltin="1"/>
    <cellStyle name="TableStyleLight1" xfId="54"/>
    <cellStyle name="Texto de Aviso" xfId="37" builtinId="11" customBuiltin="1"/>
    <cellStyle name="Texto Explicativo" xfId="38" builtinId="53" customBuiltin="1"/>
    <cellStyle name="Título" xfId="39" builtinId="15" customBuiltin="1"/>
    <cellStyle name="Título 1" xfId="40" builtinId="16" customBuiltin="1"/>
    <cellStyle name="Título 2" xfId="41" builtinId="17" customBuiltin="1"/>
    <cellStyle name="Título 3" xfId="42" builtinId="18" customBuiltin="1"/>
    <cellStyle name="Título 4" xfId="43" builtinId="19" customBuiltin="1"/>
    <cellStyle name="Título 5" xfId="44"/>
    <cellStyle name="Total" xfId="45" builtinId="25" customBuiltin="1"/>
    <cellStyle name="Vírgula 2" xfId="49"/>
    <cellStyle name="Vírgula 2 2" xfId="60"/>
    <cellStyle name="Vírgula 3" xfId="51"/>
    <cellStyle name="Vírgula 3 2" xfId="56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E6E6E6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8EA9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omercial\PROJETOS%20ORIGINAIS%202011\165%20-%20DROGASIL\CFTV%20CPD-SAC\CFTV%20CPD-SAC%20v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167_24%20Planilha%20CEAGESP%20Vigil&#226;ncia%20e%20Monitoramento%20do%20ETSP%20-%20LOTE%201%20-%20GRUPO%20I%20(atualiza&#231;&#227;o_2025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167_24%20Planilha%20CEAGESP%20Vigil&#226;ncia%20e%20Monitoramento%20do%20ETSP%20-%20LOTE%202%20-%20GRUPO%20II%20(atualiza&#231;&#227;o_2025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167_24%20Planilha%20CEAGESP%20Vigil&#226;ncia%20e%20Monitoramento%20do%20ETSP%20-%20LOTE%202%20-%20GRUPO%20III%20(atualiza&#231;&#227;o_2025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quipamentos e material"/>
      <sheetName val="Infra"/>
      <sheetName val="EQUIPAMENTOS - ALARME"/>
      <sheetName val="MÃO DE OBRA "/>
      <sheetName val="Soma Total"/>
      <sheetName val="COC LOCAÇÃO"/>
      <sheetName val="Petição1"/>
      <sheetName val="SAÍDA DE MATERIAS"/>
    </sheetNames>
    <sheetDataSet>
      <sheetData sheetId="0"/>
      <sheetData sheetId="1"/>
      <sheetData sheetId="2"/>
      <sheetData sheetId="3"/>
      <sheetData sheetId="4"/>
      <sheetData sheetId="5"/>
      <sheetData sheetId="6">
        <row r="13">
          <cell r="E13">
            <v>314</v>
          </cell>
        </row>
      </sheetData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bservações"/>
      <sheetName val="Insumos Gerais"/>
      <sheetName val="G-I - Vigia DIU desarm"/>
      <sheetName val="G-I - Vigia DIU Arm BICICLETA"/>
      <sheetName val="G-I - Vigia DIU arm-cond MOTO"/>
      <sheetName val="G-I - Vigia DIU arm-cond CARRO"/>
      <sheetName val="G-I - Vigia DIU arm"/>
      <sheetName val="G-I - Vigia DIU Líder arm"/>
      <sheetName val="G-I - Supervisor DIU Desarm"/>
      <sheetName val="G-I - Vigia NOT desarm"/>
      <sheetName val="G-I - Vigia NOT arm-cond MOTO"/>
      <sheetName val="G-I - Vigia NOT arm-cond CARRO"/>
      <sheetName val="G-I - Vigia NOT arm"/>
      <sheetName val="G-I - Vigia NOT Líder arm"/>
      <sheetName val="G-I - Supervisor NOT Desarm"/>
      <sheetName val="Estimativa SEAPL"/>
      <sheetName val="Estimativa DEPEC"/>
      <sheetName val="Média SEAPL X DEPE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>
        <row r="7">
          <cell r="H7">
            <v>14490.04</v>
          </cell>
          <cell r="K7">
            <v>15635.45</v>
          </cell>
        </row>
        <row r="8">
          <cell r="H8">
            <v>14526.94</v>
          </cell>
          <cell r="K8">
            <v>15994.27</v>
          </cell>
        </row>
        <row r="9">
          <cell r="H9">
            <v>16170.14</v>
          </cell>
          <cell r="K9">
            <v>16683.150000000001</v>
          </cell>
        </row>
        <row r="10">
          <cell r="H10">
            <v>16170.14</v>
          </cell>
          <cell r="K10">
            <v>16689.96</v>
          </cell>
        </row>
        <row r="11">
          <cell r="H11">
            <v>14526.94</v>
          </cell>
          <cell r="K11">
            <v>15672.81</v>
          </cell>
        </row>
        <row r="12">
          <cell r="H12">
            <v>15570.62</v>
          </cell>
          <cell r="K12">
            <v>17134.97</v>
          </cell>
        </row>
        <row r="13">
          <cell r="H13">
            <v>22873.7</v>
          </cell>
          <cell r="K13">
            <v>18520.849999999999</v>
          </cell>
        </row>
        <row r="15">
          <cell r="H15">
            <v>15743.74</v>
          </cell>
          <cell r="K15">
            <v>18076.39</v>
          </cell>
        </row>
        <row r="16">
          <cell r="H16">
            <v>17423.98</v>
          </cell>
          <cell r="K16">
            <v>19293.240000000002</v>
          </cell>
        </row>
        <row r="17">
          <cell r="H17">
            <v>17423.98</v>
          </cell>
          <cell r="K17">
            <v>19258.5</v>
          </cell>
        </row>
        <row r="18">
          <cell r="H18">
            <v>15780.64</v>
          </cell>
          <cell r="K18">
            <v>18036.759999999998</v>
          </cell>
        </row>
        <row r="19">
          <cell r="H19">
            <v>16650.419999999998</v>
          </cell>
          <cell r="K19">
            <v>19847.3</v>
          </cell>
        </row>
        <row r="20">
          <cell r="H20">
            <v>25064.12</v>
          </cell>
          <cell r="K20">
            <v>28828.65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bservações"/>
      <sheetName val="Insumos Gerais"/>
      <sheetName val="G-II - Vigia OP MONITORA DIU"/>
      <sheetName val="G-II - Vigia OP MONITORA NOT"/>
      <sheetName val="G-II - Estimativa SEAPL"/>
      <sheetName val="G-II - Estimativa DEPEC"/>
      <sheetName val="G-II - Média SEAPL X DEPE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7">
          <cell r="H7">
            <v>15482.08</v>
          </cell>
          <cell r="K7">
            <v>16276.53</v>
          </cell>
        </row>
        <row r="8">
          <cell r="H8">
            <v>16734.259999999998</v>
          </cell>
          <cell r="K8">
            <v>18827.13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-III - SIST VIG ELETRÔNICA"/>
      <sheetName val="G-III - Estimativa DEPEC"/>
    </sheetNames>
    <sheetDataSet>
      <sheetData sheetId="0" refreshError="1"/>
      <sheetData sheetId="1">
        <row r="6">
          <cell r="I6">
            <v>432614.11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8"/>
  <sheetViews>
    <sheetView tabSelected="1" view="pageBreakPreview" topLeftCell="A7" zoomScaleNormal="115" zoomScaleSheetLayoutView="100" workbookViewId="0">
      <selection activeCell="K23" sqref="K23"/>
    </sheetView>
  </sheetViews>
  <sheetFormatPr defaultColWidth="11.7109375" defaultRowHeight="16.5" x14ac:dyDescent="0.2"/>
  <cols>
    <col min="1" max="1" width="11.7109375" style="1"/>
    <col min="2" max="2" width="38.28515625" style="1" bestFit="1" customWidth="1"/>
    <col min="3" max="3" width="19.7109375" style="1" customWidth="1"/>
    <col min="4" max="4" width="13.7109375" style="1" customWidth="1"/>
    <col min="5" max="5" width="7.28515625" style="1" bestFit="1" customWidth="1"/>
    <col min="6" max="6" width="7.85546875" style="1" bestFit="1" customWidth="1"/>
    <col min="7" max="7" width="7.7109375" style="1" customWidth="1"/>
    <col min="8" max="8" width="12.85546875" style="1" customWidth="1"/>
    <col min="9" max="9" width="14.42578125" style="1" customWidth="1"/>
    <col min="10" max="10" width="15.140625" style="1" customWidth="1"/>
    <col min="11" max="11" width="12.85546875" style="1" customWidth="1"/>
    <col min="12" max="12" width="14.42578125" style="1" customWidth="1"/>
    <col min="13" max="13" width="16.28515625" style="1" bestFit="1" customWidth="1"/>
    <col min="14" max="14" width="12.85546875" style="1" bestFit="1" customWidth="1"/>
    <col min="15" max="15" width="14.42578125" style="1" bestFit="1" customWidth="1"/>
    <col min="16" max="17" width="15.140625" style="1" bestFit="1" customWidth="1"/>
    <col min="18" max="16384" width="11.7109375" style="1"/>
  </cols>
  <sheetData>
    <row r="1" spans="2:16" ht="26.25" customHeight="1" x14ac:dyDescent="0.2">
      <c r="B1" s="80" t="s">
        <v>22</v>
      </c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2"/>
    </row>
    <row r="2" spans="2:16" ht="26.25" customHeight="1" x14ac:dyDescent="0.2">
      <c r="B2" s="83" t="s">
        <v>31</v>
      </c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5"/>
    </row>
    <row r="3" spans="2:16" ht="24.75" customHeight="1" thickBot="1" x14ac:dyDescent="0.25">
      <c r="B3" s="86" t="s">
        <v>23</v>
      </c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8"/>
    </row>
    <row r="4" spans="2:16" ht="16.5" customHeight="1" thickBot="1" x14ac:dyDescent="0.25">
      <c r="B4" s="89" t="s">
        <v>0</v>
      </c>
      <c r="C4" s="90"/>
      <c r="D4" s="90"/>
      <c r="E4" s="93" t="s">
        <v>5</v>
      </c>
      <c r="F4" s="95" t="s">
        <v>4</v>
      </c>
      <c r="G4" s="97" t="s">
        <v>3</v>
      </c>
      <c r="H4" s="99" t="s">
        <v>16</v>
      </c>
      <c r="I4" s="100"/>
      <c r="J4" s="101"/>
      <c r="K4" s="99" t="s">
        <v>17</v>
      </c>
      <c r="L4" s="100"/>
      <c r="M4" s="101"/>
      <c r="N4" s="99" t="s">
        <v>18</v>
      </c>
      <c r="O4" s="100"/>
      <c r="P4" s="101"/>
    </row>
    <row r="5" spans="2:16" s="2" customFormat="1" ht="39" thickBot="1" x14ac:dyDescent="0.25">
      <c r="B5" s="91"/>
      <c r="C5" s="92"/>
      <c r="D5" s="92"/>
      <c r="E5" s="94"/>
      <c r="F5" s="96"/>
      <c r="G5" s="98"/>
      <c r="H5" s="20" t="s">
        <v>2</v>
      </c>
      <c r="I5" s="18" t="s">
        <v>1</v>
      </c>
      <c r="J5" s="35" t="s">
        <v>15</v>
      </c>
      <c r="K5" s="19" t="s">
        <v>2</v>
      </c>
      <c r="L5" s="18" t="s">
        <v>1</v>
      </c>
      <c r="M5" s="35" t="s">
        <v>15</v>
      </c>
      <c r="N5" s="19" t="s">
        <v>2</v>
      </c>
      <c r="O5" s="18" t="s">
        <v>1</v>
      </c>
      <c r="P5" s="35" t="s">
        <v>15</v>
      </c>
    </row>
    <row r="6" spans="2:16" s="2" customFormat="1" ht="27" customHeight="1" x14ac:dyDescent="0.2">
      <c r="B6" s="115" t="s">
        <v>39</v>
      </c>
      <c r="C6" s="116"/>
      <c r="D6" s="116"/>
      <c r="E6" s="116"/>
      <c r="F6" s="116"/>
      <c r="G6" s="116"/>
      <c r="H6" s="116"/>
      <c r="I6" s="116"/>
      <c r="J6" s="116"/>
      <c r="K6" s="116"/>
      <c r="L6" s="116"/>
      <c r="M6" s="116"/>
      <c r="N6" s="116"/>
      <c r="O6" s="116"/>
      <c r="P6" s="117"/>
    </row>
    <row r="7" spans="2:16" s="2" customFormat="1" ht="17.25" thickBot="1" x14ac:dyDescent="0.25">
      <c r="B7" s="77" t="s">
        <v>32</v>
      </c>
      <c r="C7" s="78"/>
      <c r="D7" s="78"/>
      <c r="E7" s="78"/>
      <c r="F7" s="78"/>
      <c r="G7" s="78"/>
      <c r="H7" s="78"/>
      <c r="I7" s="78"/>
      <c r="J7" s="78"/>
      <c r="K7" s="78"/>
      <c r="L7" s="78"/>
      <c r="M7" s="78"/>
      <c r="N7" s="78"/>
      <c r="O7" s="78"/>
      <c r="P7" s="79"/>
    </row>
    <row r="8" spans="2:16" ht="18" customHeight="1" x14ac:dyDescent="0.2">
      <c r="B8" s="39" t="s">
        <v>24</v>
      </c>
      <c r="C8" s="40" t="s">
        <v>6</v>
      </c>
      <c r="D8" s="40" t="s">
        <v>7</v>
      </c>
      <c r="E8" s="41">
        <v>2</v>
      </c>
      <c r="F8" s="41">
        <v>31</v>
      </c>
      <c r="G8" s="42">
        <v>62</v>
      </c>
      <c r="H8" s="36">
        <f>'[2]Média SEAPL X DEPEC'!$H$7</f>
        <v>14490.04</v>
      </c>
      <c r="I8" s="37">
        <f t="shared" ref="I8:I21" si="0">ROUND((H8*F8),2)</f>
        <v>449191.24</v>
      </c>
      <c r="J8" s="38">
        <f t="shared" ref="J8:J22" si="1">I8*12</f>
        <v>5390294.8799999999</v>
      </c>
      <c r="K8" s="36">
        <f>'[2]Média SEAPL X DEPEC'!$K$7</f>
        <v>15635.45</v>
      </c>
      <c r="L8" s="37">
        <f>ROUND((K8*F8),2)</f>
        <v>484698.95</v>
      </c>
      <c r="M8" s="38">
        <f t="shared" ref="M8:M14" si="2">L8*12</f>
        <v>5816387.4000000004</v>
      </c>
      <c r="N8" s="36">
        <f>AVERAGE(H8,K8)</f>
        <v>15062.75</v>
      </c>
      <c r="O8" s="37">
        <f>ROUND((N8*F8),2)</f>
        <v>466945.25</v>
      </c>
      <c r="P8" s="38">
        <f t="shared" ref="P8:P14" si="3">O8*12</f>
        <v>5603343</v>
      </c>
    </row>
    <row r="9" spans="2:16" ht="18" customHeight="1" x14ac:dyDescent="0.2">
      <c r="B9" s="7" t="s">
        <v>21</v>
      </c>
      <c r="C9" s="8" t="s">
        <v>6</v>
      </c>
      <c r="D9" s="8" t="s">
        <v>7</v>
      </c>
      <c r="E9" s="9">
        <v>2</v>
      </c>
      <c r="F9" s="9">
        <v>2</v>
      </c>
      <c r="G9" s="43">
        <v>4</v>
      </c>
      <c r="H9" s="11">
        <f>'[2]Média SEAPL X DEPEC'!$H$8</f>
        <v>14526.94</v>
      </c>
      <c r="I9" s="12">
        <f t="shared" si="0"/>
        <v>29053.88</v>
      </c>
      <c r="J9" s="13">
        <f t="shared" si="1"/>
        <v>348646.56</v>
      </c>
      <c r="K9" s="11">
        <f>'[2]Média SEAPL X DEPEC'!$K$8</f>
        <v>15994.27</v>
      </c>
      <c r="L9" s="10">
        <f t="shared" ref="L9:L21" si="4">ROUND((K9*F9),2)</f>
        <v>31988.54</v>
      </c>
      <c r="M9" s="13">
        <f t="shared" si="2"/>
        <v>383862.48</v>
      </c>
      <c r="N9" s="11">
        <f t="shared" ref="N9:N14" si="5">AVERAGE(H9,K9)</f>
        <v>15260.61</v>
      </c>
      <c r="O9" s="10">
        <f t="shared" ref="O9:O14" si="6">ROUND((N9*F9),2)</f>
        <v>30521.22</v>
      </c>
      <c r="P9" s="13">
        <f t="shared" si="3"/>
        <v>366254.64</v>
      </c>
    </row>
    <row r="10" spans="2:16" ht="18" customHeight="1" x14ac:dyDescent="0.2">
      <c r="B10" s="7" t="s">
        <v>13</v>
      </c>
      <c r="C10" s="8" t="s">
        <v>6</v>
      </c>
      <c r="D10" s="8" t="s">
        <v>7</v>
      </c>
      <c r="E10" s="9">
        <v>2</v>
      </c>
      <c r="F10" s="9">
        <v>14</v>
      </c>
      <c r="G10" s="43">
        <v>28</v>
      </c>
      <c r="H10" s="11">
        <f>'[2]Média SEAPL X DEPEC'!$H$9</f>
        <v>16170.14</v>
      </c>
      <c r="I10" s="12">
        <f t="shared" si="0"/>
        <v>226381.96</v>
      </c>
      <c r="J10" s="13">
        <f t="shared" si="1"/>
        <v>2716583.52</v>
      </c>
      <c r="K10" s="11">
        <f>'[2]Média SEAPL X DEPEC'!$K$9</f>
        <v>16683.150000000001</v>
      </c>
      <c r="L10" s="10">
        <f t="shared" si="4"/>
        <v>233564.1</v>
      </c>
      <c r="M10" s="13">
        <f t="shared" si="2"/>
        <v>2802769.2</v>
      </c>
      <c r="N10" s="11">
        <f t="shared" si="5"/>
        <v>16426.650000000001</v>
      </c>
      <c r="O10" s="10">
        <f t="shared" si="6"/>
        <v>229973.1</v>
      </c>
      <c r="P10" s="13">
        <f t="shared" si="3"/>
        <v>2759677.2</v>
      </c>
    </row>
    <row r="11" spans="2:16" ht="18" customHeight="1" x14ac:dyDescent="0.2">
      <c r="B11" s="7" t="s">
        <v>14</v>
      </c>
      <c r="C11" s="8" t="s">
        <v>6</v>
      </c>
      <c r="D11" s="8" t="s">
        <v>7</v>
      </c>
      <c r="E11" s="9">
        <v>2</v>
      </c>
      <c r="F11" s="9">
        <v>3</v>
      </c>
      <c r="G11" s="43">
        <v>6</v>
      </c>
      <c r="H11" s="11">
        <f>'[2]Média SEAPL X DEPEC'!$H$10</f>
        <v>16170.14</v>
      </c>
      <c r="I11" s="12">
        <f t="shared" si="0"/>
        <v>48510.42</v>
      </c>
      <c r="J11" s="13">
        <f t="shared" si="1"/>
        <v>582125.04</v>
      </c>
      <c r="K11" s="11">
        <f>'[2]Média SEAPL X DEPEC'!$K$10</f>
        <v>16689.96</v>
      </c>
      <c r="L11" s="10">
        <f t="shared" si="4"/>
        <v>50069.88</v>
      </c>
      <c r="M11" s="13">
        <f t="shared" si="2"/>
        <v>600838.56000000006</v>
      </c>
      <c r="N11" s="11">
        <f t="shared" si="5"/>
        <v>16430.05</v>
      </c>
      <c r="O11" s="10">
        <f t="shared" si="6"/>
        <v>49290.15</v>
      </c>
      <c r="P11" s="13">
        <f t="shared" si="3"/>
        <v>591481.80000000005</v>
      </c>
    </row>
    <row r="12" spans="2:16" ht="18" customHeight="1" x14ac:dyDescent="0.2">
      <c r="B12" s="7" t="s">
        <v>8</v>
      </c>
      <c r="C12" s="8" t="s">
        <v>6</v>
      </c>
      <c r="D12" s="8" t="s">
        <v>7</v>
      </c>
      <c r="E12" s="9">
        <v>2</v>
      </c>
      <c r="F12" s="9">
        <v>14</v>
      </c>
      <c r="G12" s="43">
        <v>28</v>
      </c>
      <c r="H12" s="11">
        <f>'[2]Média SEAPL X DEPEC'!$H$11</f>
        <v>14526.94</v>
      </c>
      <c r="I12" s="12">
        <f t="shared" si="0"/>
        <v>203377.16</v>
      </c>
      <c r="J12" s="13">
        <f t="shared" si="1"/>
        <v>2440525.92</v>
      </c>
      <c r="K12" s="11">
        <f>'[2]Média SEAPL X DEPEC'!$K$11</f>
        <v>15672.81</v>
      </c>
      <c r="L12" s="10">
        <f t="shared" si="4"/>
        <v>219419.34</v>
      </c>
      <c r="M12" s="13">
        <f t="shared" si="2"/>
        <v>2633032.08</v>
      </c>
      <c r="N12" s="11">
        <f t="shared" si="5"/>
        <v>15099.88</v>
      </c>
      <c r="O12" s="10">
        <f t="shared" si="6"/>
        <v>211398.32</v>
      </c>
      <c r="P12" s="13">
        <f t="shared" si="3"/>
        <v>2536779.84</v>
      </c>
    </row>
    <row r="13" spans="2:16" ht="18" customHeight="1" x14ac:dyDescent="0.2">
      <c r="B13" s="7" t="s">
        <v>9</v>
      </c>
      <c r="C13" s="8" t="s">
        <v>6</v>
      </c>
      <c r="D13" s="8" t="s">
        <v>7</v>
      </c>
      <c r="E13" s="9">
        <v>2</v>
      </c>
      <c r="F13" s="9">
        <v>1</v>
      </c>
      <c r="G13" s="43">
        <v>2</v>
      </c>
      <c r="H13" s="11">
        <f>'[2]Média SEAPL X DEPEC'!$H$12</f>
        <v>15570.62</v>
      </c>
      <c r="I13" s="12">
        <f t="shared" si="0"/>
        <v>15570.62</v>
      </c>
      <c r="J13" s="13">
        <f t="shared" si="1"/>
        <v>186847.44</v>
      </c>
      <c r="K13" s="11">
        <f>'[2]Média SEAPL X DEPEC'!$K$12</f>
        <v>17134.97</v>
      </c>
      <c r="L13" s="10">
        <f t="shared" si="4"/>
        <v>17134.97</v>
      </c>
      <c r="M13" s="13">
        <f t="shared" si="2"/>
        <v>205619.64</v>
      </c>
      <c r="N13" s="11">
        <f t="shared" si="5"/>
        <v>16352.8</v>
      </c>
      <c r="O13" s="10">
        <f t="shared" si="6"/>
        <v>16352.8</v>
      </c>
      <c r="P13" s="13">
        <f t="shared" si="3"/>
        <v>196233.60000000001</v>
      </c>
    </row>
    <row r="14" spans="2:16" ht="18" customHeight="1" x14ac:dyDescent="0.2">
      <c r="B14" s="7" t="s">
        <v>25</v>
      </c>
      <c r="C14" s="8" t="s">
        <v>6</v>
      </c>
      <c r="D14" s="8" t="s">
        <v>7</v>
      </c>
      <c r="E14" s="9">
        <v>2</v>
      </c>
      <c r="F14" s="9">
        <v>3</v>
      </c>
      <c r="G14" s="43">
        <v>6</v>
      </c>
      <c r="H14" s="11">
        <f>'[2]Média SEAPL X DEPEC'!$H$13</f>
        <v>22873.7</v>
      </c>
      <c r="I14" s="12">
        <f t="shared" si="0"/>
        <v>68621.100000000006</v>
      </c>
      <c r="J14" s="13">
        <f t="shared" si="1"/>
        <v>823453.2</v>
      </c>
      <c r="K14" s="11">
        <f>'[2]Média SEAPL X DEPEC'!$K$13</f>
        <v>18520.849999999999</v>
      </c>
      <c r="L14" s="10">
        <f t="shared" si="4"/>
        <v>55562.55</v>
      </c>
      <c r="M14" s="13">
        <f t="shared" si="2"/>
        <v>666750.6</v>
      </c>
      <c r="N14" s="11">
        <f t="shared" si="5"/>
        <v>20697.28</v>
      </c>
      <c r="O14" s="10">
        <f t="shared" si="6"/>
        <v>62091.839999999997</v>
      </c>
      <c r="P14" s="13">
        <f t="shared" si="3"/>
        <v>745102.08</v>
      </c>
    </row>
    <row r="15" spans="2:16" s="3" customFormat="1" ht="18" customHeight="1" x14ac:dyDescent="0.2">
      <c r="B15" s="105" t="s">
        <v>20</v>
      </c>
      <c r="C15" s="106"/>
      <c r="D15" s="106"/>
      <c r="E15" s="107"/>
      <c r="F15" s="16">
        <f>SUM(F8:F14)</f>
        <v>68</v>
      </c>
      <c r="G15" s="44">
        <f>SUM(G8:G14)</f>
        <v>136</v>
      </c>
      <c r="H15" s="21"/>
      <c r="I15" s="14">
        <f>SUM(I8:I14)</f>
        <v>1040706.38</v>
      </c>
      <c r="J15" s="15">
        <f>I15*12</f>
        <v>12488476.560000001</v>
      </c>
      <c r="K15" s="21"/>
      <c r="L15" s="14">
        <f>SUM(L8:L14)+0.04</f>
        <v>1092438.3700000001</v>
      </c>
      <c r="M15" s="15">
        <f>L15*12</f>
        <v>13109260.439999999</v>
      </c>
      <c r="N15" s="21"/>
      <c r="O15" s="14">
        <f>SUM(O8:O14)</f>
        <v>1066572.68</v>
      </c>
      <c r="P15" s="15">
        <f>O15*12</f>
        <v>12798872.16</v>
      </c>
    </row>
    <row r="16" spans="2:16" ht="18" customHeight="1" x14ac:dyDescent="0.2">
      <c r="B16" s="7" t="s">
        <v>24</v>
      </c>
      <c r="C16" s="8" t="s">
        <v>10</v>
      </c>
      <c r="D16" s="8" t="s">
        <v>7</v>
      </c>
      <c r="E16" s="9">
        <v>2</v>
      </c>
      <c r="F16" s="9">
        <v>16</v>
      </c>
      <c r="G16" s="43">
        <v>32</v>
      </c>
      <c r="H16" s="11">
        <f>'[2]Média SEAPL X DEPEC'!$H$15</f>
        <v>15743.74</v>
      </c>
      <c r="I16" s="12">
        <f t="shared" si="0"/>
        <v>251899.84</v>
      </c>
      <c r="J16" s="13">
        <f t="shared" si="1"/>
        <v>3022798.08</v>
      </c>
      <c r="K16" s="11">
        <f>'[2]Média SEAPL X DEPEC'!$K$15</f>
        <v>18076.39</v>
      </c>
      <c r="L16" s="10">
        <f t="shared" si="4"/>
        <v>289222.24</v>
      </c>
      <c r="M16" s="13">
        <f t="shared" ref="M16:M23" si="7">L16*12</f>
        <v>3470666.88</v>
      </c>
      <c r="N16" s="17">
        <f t="shared" ref="N16:N21" si="8">AVERAGE(H16,K16)</f>
        <v>16910.07</v>
      </c>
      <c r="O16" s="10">
        <f t="shared" ref="O16:O21" si="9">ROUND((N16*F16),2)</f>
        <v>270561.12</v>
      </c>
      <c r="P16" s="13">
        <f t="shared" ref="P16:P22" si="10">O16*12</f>
        <v>3246733.44</v>
      </c>
    </row>
    <row r="17" spans="1:17" ht="18" customHeight="1" x14ac:dyDescent="0.2">
      <c r="B17" s="7" t="s">
        <v>13</v>
      </c>
      <c r="C17" s="8" t="s">
        <v>10</v>
      </c>
      <c r="D17" s="8" t="s">
        <v>7</v>
      </c>
      <c r="E17" s="9">
        <v>2</v>
      </c>
      <c r="F17" s="9">
        <v>10</v>
      </c>
      <c r="G17" s="43">
        <v>20</v>
      </c>
      <c r="H17" s="11">
        <f>'[2]Média SEAPL X DEPEC'!$H$16</f>
        <v>17423.98</v>
      </c>
      <c r="I17" s="12">
        <f t="shared" si="0"/>
        <v>174239.8</v>
      </c>
      <c r="J17" s="13">
        <f t="shared" si="1"/>
        <v>2090877.6</v>
      </c>
      <c r="K17" s="11">
        <f>'[2]Média SEAPL X DEPEC'!$K$16</f>
        <v>19293.240000000002</v>
      </c>
      <c r="L17" s="10">
        <f t="shared" si="4"/>
        <v>192932.4</v>
      </c>
      <c r="M17" s="13">
        <f t="shared" si="7"/>
        <v>2315188.7999999998</v>
      </c>
      <c r="N17" s="17">
        <f t="shared" si="8"/>
        <v>18358.61</v>
      </c>
      <c r="O17" s="10">
        <f t="shared" si="9"/>
        <v>183586.1</v>
      </c>
      <c r="P17" s="13">
        <f t="shared" si="10"/>
        <v>2203033.2000000002</v>
      </c>
    </row>
    <row r="18" spans="1:17" ht="18" customHeight="1" x14ac:dyDescent="0.2">
      <c r="B18" s="7" t="s">
        <v>14</v>
      </c>
      <c r="C18" s="8" t="s">
        <v>10</v>
      </c>
      <c r="D18" s="8" t="s">
        <v>7</v>
      </c>
      <c r="E18" s="9">
        <v>2</v>
      </c>
      <c r="F18" s="9">
        <v>3</v>
      </c>
      <c r="G18" s="43">
        <v>6</v>
      </c>
      <c r="H18" s="11">
        <f>'[2]Média SEAPL X DEPEC'!$H$17</f>
        <v>17423.98</v>
      </c>
      <c r="I18" s="12">
        <f t="shared" si="0"/>
        <v>52271.94</v>
      </c>
      <c r="J18" s="13">
        <f t="shared" si="1"/>
        <v>627263.28</v>
      </c>
      <c r="K18" s="11">
        <f>'[2]Média SEAPL X DEPEC'!$K$17</f>
        <v>19258.5</v>
      </c>
      <c r="L18" s="10">
        <f t="shared" si="4"/>
        <v>57775.5</v>
      </c>
      <c r="M18" s="13">
        <f t="shared" si="7"/>
        <v>693306</v>
      </c>
      <c r="N18" s="17">
        <f t="shared" si="8"/>
        <v>18341.240000000002</v>
      </c>
      <c r="O18" s="10">
        <f t="shared" si="9"/>
        <v>55023.72</v>
      </c>
      <c r="P18" s="13">
        <f t="shared" si="10"/>
        <v>660284.64</v>
      </c>
    </row>
    <row r="19" spans="1:17" ht="18" customHeight="1" x14ac:dyDescent="0.2">
      <c r="B19" s="7" t="s">
        <v>8</v>
      </c>
      <c r="C19" s="8" t="s">
        <v>10</v>
      </c>
      <c r="D19" s="8" t="s">
        <v>7</v>
      </c>
      <c r="E19" s="9">
        <v>2</v>
      </c>
      <c r="F19" s="9">
        <v>22</v>
      </c>
      <c r="G19" s="43">
        <v>44</v>
      </c>
      <c r="H19" s="11">
        <f>'[2]Média SEAPL X DEPEC'!$H$18</f>
        <v>15780.64</v>
      </c>
      <c r="I19" s="12">
        <f t="shared" si="0"/>
        <v>347174.08</v>
      </c>
      <c r="J19" s="13">
        <f t="shared" si="1"/>
        <v>4166088.96</v>
      </c>
      <c r="K19" s="11">
        <f>'[2]Média SEAPL X DEPEC'!$K$18</f>
        <v>18036.759999999998</v>
      </c>
      <c r="L19" s="10">
        <f t="shared" si="4"/>
        <v>396808.72</v>
      </c>
      <c r="M19" s="13">
        <f t="shared" si="7"/>
        <v>4761704.6399999997</v>
      </c>
      <c r="N19" s="17">
        <f t="shared" si="8"/>
        <v>16908.7</v>
      </c>
      <c r="O19" s="10">
        <f t="shared" si="9"/>
        <v>371991.4</v>
      </c>
      <c r="P19" s="13">
        <f t="shared" si="10"/>
        <v>4463896.8</v>
      </c>
    </row>
    <row r="20" spans="1:17" ht="18" customHeight="1" x14ac:dyDescent="0.2">
      <c r="B20" s="7" t="s">
        <v>9</v>
      </c>
      <c r="C20" s="8" t="s">
        <v>10</v>
      </c>
      <c r="D20" s="8" t="s">
        <v>7</v>
      </c>
      <c r="E20" s="9">
        <v>2</v>
      </c>
      <c r="F20" s="9">
        <v>1</v>
      </c>
      <c r="G20" s="43">
        <v>2</v>
      </c>
      <c r="H20" s="11">
        <f>'[2]Média SEAPL X DEPEC'!$H$19</f>
        <v>16650.419999999998</v>
      </c>
      <c r="I20" s="12">
        <f t="shared" si="0"/>
        <v>16650.419999999998</v>
      </c>
      <c r="J20" s="13">
        <f t="shared" si="1"/>
        <v>199805.04</v>
      </c>
      <c r="K20" s="11">
        <f>'[2]Média SEAPL X DEPEC'!$K$19</f>
        <v>19847.3</v>
      </c>
      <c r="L20" s="10">
        <f t="shared" si="4"/>
        <v>19847.3</v>
      </c>
      <c r="M20" s="13">
        <f t="shared" si="7"/>
        <v>238167.6</v>
      </c>
      <c r="N20" s="17">
        <f t="shared" si="8"/>
        <v>18248.86</v>
      </c>
      <c r="O20" s="10">
        <f t="shared" si="9"/>
        <v>18248.86</v>
      </c>
      <c r="P20" s="13">
        <f t="shared" si="10"/>
        <v>218986.32</v>
      </c>
    </row>
    <row r="21" spans="1:17" ht="18" customHeight="1" x14ac:dyDescent="0.2">
      <c r="B21" s="7" t="s">
        <v>25</v>
      </c>
      <c r="C21" s="8" t="s">
        <v>10</v>
      </c>
      <c r="D21" s="8" t="s">
        <v>7</v>
      </c>
      <c r="E21" s="9">
        <v>2</v>
      </c>
      <c r="F21" s="9">
        <v>2</v>
      </c>
      <c r="G21" s="43">
        <v>4</v>
      </c>
      <c r="H21" s="11">
        <f>'[2]Média SEAPL X DEPEC'!$H$20</f>
        <v>25064.12</v>
      </c>
      <c r="I21" s="12">
        <f t="shared" si="0"/>
        <v>50128.24</v>
      </c>
      <c r="J21" s="13">
        <f t="shared" si="1"/>
        <v>601538.88</v>
      </c>
      <c r="K21" s="11">
        <f>'[2]Média SEAPL X DEPEC'!$K$20</f>
        <v>28828.65</v>
      </c>
      <c r="L21" s="10">
        <f t="shared" si="4"/>
        <v>57657.3</v>
      </c>
      <c r="M21" s="13">
        <f t="shared" si="7"/>
        <v>691887.6</v>
      </c>
      <c r="N21" s="17">
        <f t="shared" si="8"/>
        <v>26946.39</v>
      </c>
      <c r="O21" s="10">
        <f t="shared" si="9"/>
        <v>53892.78</v>
      </c>
      <c r="P21" s="13">
        <f t="shared" si="10"/>
        <v>646713.36</v>
      </c>
    </row>
    <row r="22" spans="1:17" s="3" customFormat="1" ht="18" customHeight="1" thickBot="1" x14ac:dyDescent="0.25">
      <c r="B22" s="108" t="s">
        <v>19</v>
      </c>
      <c r="C22" s="109"/>
      <c r="D22" s="109"/>
      <c r="E22" s="110"/>
      <c r="F22" s="63">
        <f>SUM(F16:F21)</f>
        <v>54</v>
      </c>
      <c r="G22" s="64">
        <f>SUM(G16:G21)</f>
        <v>108</v>
      </c>
      <c r="H22" s="65"/>
      <c r="I22" s="50">
        <f>SUM(I16:I21)</f>
        <v>892364.32</v>
      </c>
      <c r="J22" s="51">
        <f t="shared" si="1"/>
        <v>10708371.84</v>
      </c>
      <c r="K22" s="65"/>
      <c r="L22" s="50">
        <f>SUM(L16:L21)-0.1</f>
        <v>1014243.36</v>
      </c>
      <c r="M22" s="51">
        <f t="shared" si="7"/>
        <v>12170920.32</v>
      </c>
      <c r="N22" s="65"/>
      <c r="O22" s="50">
        <f>SUM(O16:O21)</f>
        <v>953303.98</v>
      </c>
      <c r="P22" s="51">
        <f t="shared" si="10"/>
        <v>11439647.76</v>
      </c>
    </row>
    <row r="23" spans="1:17" s="3" customFormat="1" ht="27" customHeight="1" thickBot="1" x14ac:dyDescent="0.25">
      <c r="A23" s="23"/>
      <c r="B23" s="102" t="s">
        <v>28</v>
      </c>
      <c r="C23" s="103"/>
      <c r="D23" s="103"/>
      <c r="E23" s="104"/>
      <c r="F23" s="69">
        <f>SUM(F22,F15)</f>
        <v>122</v>
      </c>
      <c r="G23" s="70">
        <f>SUM(G22,G15)</f>
        <v>244</v>
      </c>
      <c r="H23" s="71"/>
      <c r="I23" s="52">
        <f>SUM(I15+I22)</f>
        <v>1933070.7</v>
      </c>
      <c r="J23" s="53">
        <f>I23*12</f>
        <v>23196848.399999999</v>
      </c>
      <c r="K23" s="72"/>
      <c r="L23" s="73">
        <f>SUM(L15+L22)</f>
        <v>2106681.73</v>
      </c>
      <c r="M23" s="74">
        <f t="shared" si="7"/>
        <v>25280180.760000002</v>
      </c>
      <c r="N23" s="75"/>
      <c r="O23" s="73">
        <f>SUM(O15+O22)</f>
        <v>2019876.66</v>
      </c>
      <c r="P23" s="76">
        <f>O23*12</f>
        <v>24238519.920000002</v>
      </c>
      <c r="Q23" s="34">
        <f>SUM(P15+P22)</f>
        <v>24238519.920000002</v>
      </c>
    </row>
    <row r="24" spans="1:17" s="3" customFormat="1" ht="27" customHeight="1" thickBot="1" x14ac:dyDescent="0.25">
      <c r="A24" s="23"/>
      <c r="B24" s="111" t="s">
        <v>34</v>
      </c>
      <c r="C24" s="112"/>
      <c r="D24" s="112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48">
        <f>O23</f>
        <v>2019876.66</v>
      </c>
      <c r="P24" s="49">
        <f>O24*12</f>
        <v>24238519.920000002</v>
      </c>
      <c r="Q24" s="34"/>
    </row>
    <row r="25" spans="1:17" s="58" customFormat="1" ht="27" customHeight="1" thickBot="1" x14ac:dyDescent="0.25">
      <c r="A25" s="57"/>
      <c r="B25" s="118" t="s">
        <v>40</v>
      </c>
      <c r="C25" s="119"/>
      <c r="D25" s="119"/>
      <c r="E25" s="119"/>
      <c r="F25" s="119"/>
      <c r="G25" s="119"/>
      <c r="H25" s="119"/>
      <c r="I25" s="119"/>
      <c r="J25" s="119"/>
      <c r="K25" s="119"/>
      <c r="L25" s="119"/>
      <c r="M25" s="119"/>
      <c r="N25" s="119"/>
      <c r="O25" s="119"/>
      <c r="P25" s="120"/>
      <c r="Q25" s="55"/>
    </row>
    <row r="26" spans="1:17" s="3" customFormat="1" ht="18" customHeight="1" thickBot="1" x14ac:dyDescent="0.25">
      <c r="A26" s="23"/>
      <c r="B26" s="121" t="s">
        <v>33</v>
      </c>
      <c r="C26" s="122"/>
      <c r="D26" s="122"/>
      <c r="E26" s="122"/>
      <c r="F26" s="122"/>
      <c r="G26" s="122"/>
      <c r="H26" s="122"/>
      <c r="I26" s="122"/>
      <c r="J26" s="122"/>
      <c r="K26" s="122"/>
      <c r="L26" s="122"/>
      <c r="M26" s="122"/>
      <c r="N26" s="122"/>
      <c r="O26" s="122"/>
      <c r="P26" s="123"/>
    </row>
    <row r="27" spans="1:17" s="26" customFormat="1" ht="18" customHeight="1" x14ac:dyDescent="0.2">
      <c r="A27" s="28"/>
      <c r="B27" s="39" t="s">
        <v>26</v>
      </c>
      <c r="C27" s="40" t="s">
        <v>6</v>
      </c>
      <c r="D27" s="45" t="s">
        <v>7</v>
      </c>
      <c r="E27" s="41">
        <v>2</v>
      </c>
      <c r="F27" s="41">
        <v>4</v>
      </c>
      <c r="G27" s="46">
        <v>8</v>
      </c>
      <c r="H27" s="36">
        <f>'[3]G-II - Média SEAPL X DEPEC'!$H$7</f>
        <v>15482.08</v>
      </c>
      <c r="I27" s="37">
        <f t="shared" ref="I27:I28" si="11">ROUND((H27*F27),2)</f>
        <v>61928.32</v>
      </c>
      <c r="J27" s="38">
        <f t="shared" ref="J27:J29" si="12">I27*12</f>
        <v>743139.83999999997</v>
      </c>
      <c r="K27" s="36">
        <f>'[3]G-II - Média SEAPL X DEPEC'!$K$7</f>
        <v>16276.53</v>
      </c>
      <c r="L27" s="37">
        <f t="shared" ref="L27:L28" si="13">ROUND((K27*F27),2)</f>
        <v>65106.12</v>
      </c>
      <c r="M27" s="38">
        <f t="shared" ref="M27:M29" si="14">L27*12</f>
        <v>781273.44</v>
      </c>
      <c r="N27" s="36">
        <f t="shared" ref="N27:N28" si="15">AVERAGE(H27,K27)</f>
        <v>15879.31</v>
      </c>
      <c r="O27" s="37">
        <f t="shared" ref="O27:O28" si="16">ROUND((N27*F27),2)</f>
        <v>63517.24</v>
      </c>
      <c r="P27" s="38">
        <f t="shared" ref="P27:P29" si="17">O27*12</f>
        <v>762206.88</v>
      </c>
    </row>
    <row r="28" spans="1:17" s="26" customFormat="1" ht="18" customHeight="1" x14ac:dyDescent="0.2">
      <c r="A28" s="28"/>
      <c r="B28" s="7" t="s">
        <v>27</v>
      </c>
      <c r="C28" s="8" t="s">
        <v>10</v>
      </c>
      <c r="D28" s="27" t="s">
        <v>7</v>
      </c>
      <c r="E28" s="9">
        <v>2</v>
      </c>
      <c r="F28" s="9">
        <v>4</v>
      </c>
      <c r="G28" s="47">
        <v>8</v>
      </c>
      <c r="H28" s="11">
        <f>'[3]G-II - Média SEAPL X DEPEC'!$H$8</f>
        <v>16734.259999999998</v>
      </c>
      <c r="I28" s="12">
        <f t="shared" si="11"/>
        <v>66937.039999999994</v>
      </c>
      <c r="J28" s="13">
        <f t="shared" si="12"/>
        <v>803244.48</v>
      </c>
      <c r="K28" s="11">
        <f>'[3]G-II - Média SEAPL X DEPEC'!$K$8</f>
        <v>18827.13</v>
      </c>
      <c r="L28" s="10">
        <f t="shared" si="13"/>
        <v>75308.52</v>
      </c>
      <c r="M28" s="13">
        <f t="shared" si="14"/>
        <v>903702.24</v>
      </c>
      <c r="N28" s="17">
        <f t="shared" si="15"/>
        <v>17780.7</v>
      </c>
      <c r="O28" s="10">
        <f t="shared" si="16"/>
        <v>71122.8</v>
      </c>
      <c r="P28" s="13">
        <f t="shared" si="17"/>
        <v>853473.6</v>
      </c>
    </row>
    <row r="29" spans="1:17" s="136" customFormat="1" ht="27" customHeight="1" thickBot="1" x14ac:dyDescent="0.25">
      <c r="A29" s="135"/>
      <c r="B29" s="151" t="s">
        <v>29</v>
      </c>
      <c r="C29" s="152"/>
      <c r="D29" s="152"/>
      <c r="E29" s="152"/>
      <c r="F29" s="153">
        <f>SUM(F27:F28)</f>
        <v>8</v>
      </c>
      <c r="G29" s="154">
        <f>SUM(G27:G28)</f>
        <v>16</v>
      </c>
      <c r="H29" s="155"/>
      <c r="I29" s="156">
        <f>SUM(I27:I28)</f>
        <v>128865.36</v>
      </c>
      <c r="J29" s="157">
        <f t="shared" si="12"/>
        <v>1546384.32</v>
      </c>
      <c r="K29" s="158"/>
      <c r="L29" s="156">
        <f>SUM(L27:L28)-0.01</f>
        <v>140414.63</v>
      </c>
      <c r="M29" s="157">
        <f t="shared" si="14"/>
        <v>1684975.56</v>
      </c>
      <c r="N29" s="159"/>
      <c r="O29" s="156">
        <f>SUM(O27:O28)</f>
        <v>134640.04</v>
      </c>
      <c r="P29" s="157">
        <f t="shared" si="17"/>
        <v>1615680.48</v>
      </c>
    </row>
    <row r="30" spans="1:17" s="26" customFormat="1" ht="18" customHeight="1" thickBot="1" x14ac:dyDescent="0.25">
      <c r="A30" s="25"/>
      <c r="B30" s="121" t="s">
        <v>37</v>
      </c>
      <c r="C30" s="122"/>
      <c r="D30" s="122"/>
      <c r="E30" s="122"/>
      <c r="F30" s="122"/>
      <c r="G30" s="122"/>
      <c r="H30" s="122"/>
      <c r="I30" s="122"/>
      <c r="J30" s="122"/>
      <c r="K30" s="122"/>
      <c r="L30" s="122"/>
      <c r="M30" s="122"/>
      <c r="N30" s="122"/>
      <c r="O30" s="122"/>
      <c r="P30" s="123"/>
    </row>
    <row r="31" spans="1:17" s="32" customFormat="1" ht="27" customHeight="1" x14ac:dyDescent="0.2">
      <c r="A31" s="31"/>
      <c r="B31" s="113" t="s">
        <v>30</v>
      </c>
      <c r="C31" s="114"/>
      <c r="D31" s="114"/>
      <c r="E31" s="114"/>
      <c r="F31" s="114"/>
      <c r="G31" s="114"/>
      <c r="H31" s="114"/>
      <c r="I31" s="114"/>
      <c r="J31" s="114"/>
      <c r="K31" s="59"/>
      <c r="L31" s="60">
        <f>'[4]G-III - Estimativa DEPEC'!$I$6</f>
        <v>432614.11</v>
      </c>
      <c r="M31" s="61">
        <f t="shared" ref="M31:M32" si="18">L31*12</f>
        <v>5191369.32</v>
      </c>
      <c r="N31" s="62"/>
      <c r="O31" s="60">
        <f>L31</f>
        <v>432614.11</v>
      </c>
      <c r="P31" s="61">
        <f t="shared" ref="P31" si="19">O31*12</f>
        <v>5191369.32</v>
      </c>
    </row>
    <row r="32" spans="1:17" s="3" customFormat="1" ht="24.75" customHeight="1" thickBot="1" x14ac:dyDescent="0.25">
      <c r="A32" s="23"/>
      <c r="B32" s="124" t="s">
        <v>38</v>
      </c>
      <c r="C32" s="125"/>
      <c r="D32" s="125"/>
      <c r="E32" s="125"/>
      <c r="F32" s="125"/>
      <c r="G32" s="125"/>
      <c r="H32" s="125"/>
      <c r="I32" s="125"/>
      <c r="J32" s="125"/>
      <c r="K32" s="126"/>
      <c r="L32" s="127">
        <f>L29+L31</f>
        <v>573028.74</v>
      </c>
      <c r="M32" s="128">
        <f t="shared" si="18"/>
        <v>6876344.8799999999</v>
      </c>
      <c r="N32" s="129"/>
      <c r="O32" s="130"/>
      <c r="P32" s="131"/>
      <c r="Q32" s="34">
        <f>SUM(M29+M31)</f>
        <v>6876344.8799999999</v>
      </c>
    </row>
    <row r="33" spans="1:17" s="3" customFormat="1" ht="27" customHeight="1" thickBot="1" x14ac:dyDescent="0.25">
      <c r="A33" s="23"/>
      <c r="B33" s="137" t="s">
        <v>36</v>
      </c>
      <c r="C33" s="138"/>
      <c r="D33" s="138"/>
      <c r="E33" s="138"/>
      <c r="F33" s="138"/>
      <c r="G33" s="138"/>
      <c r="H33" s="138"/>
      <c r="I33" s="138"/>
      <c r="J33" s="138"/>
      <c r="K33" s="138"/>
      <c r="L33" s="139">
        <f>SUM(L23+L29+L31)</f>
        <v>2679710.4700000002</v>
      </c>
      <c r="M33" s="140">
        <f>L33*12</f>
        <v>32156525.640000001</v>
      </c>
      <c r="N33" s="132"/>
      <c r="O33" s="133"/>
      <c r="P33" s="134"/>
      <c r="Q33" s="34"/>
    </row>
    <row r="34" spans="1:17" s="32" customFormat="1" ht="27" customHeight="1" thickBot="1" x14ac:dyDescent="0.25">
      <c r="A34" s="31"/>
      <c r="B34" s="141" t="s">
        <v>35</v>
      </c>
      <c r="C34" s="142"/>
      <c r="D34" s="142"/>
      <c r="E34" s="142"/>
      <c r="F34" s="142"/>
      <c r="G34" s="142"/>
      <c r="H34" s="142"/>
      <c r="I34" s="142"/>
      <c r="J34" s="142"/>
      <c r="K34" s="142"/>
      <c r="L34" s="142"/>
      <c r="M34" s="142"/>
      <c r="N34" s="143"/>
      <c r="O34" s="144">
        <f>SUM(O29+O31)</f>
        <v>567254.15</v>
      </c>
      <c r="P34" s="145">
        <f>O34*12</f>
        <v>6807049.7999999998</v>
      </c>
      <c r="Q34" s="33">
        <f>P29+P31</f>
        <v>6807049.7999999998</v>
      </c>
    </row>
    <row r="35" spans="1:17" s="56" customFormat="1" ht="24" customHeight="1" thickBot="1" x14ac:dyDescent="0.25">
      <c r="A35" s="54"/>
      <c r="B35" s="66"/>
      <c r="C35" s="67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8"/>
    </row>
    <row r="36" spans="1:17" s="4" customFormat="1" ht="28.5" customHeight="1" thickBot="1" x14ac:dyDescent="0.25">
      <c r="A36" s="24"/>
      <c r="B36" s="148" t="s">
        <v>41</v>
      </c>
      <c r="C36" s="149"/>
      <c r="D36" s="149"/>
      <c r="E36" s="149"/>
      <c r="F36" s="149"/>
      <c r="G36" s="149"/>
      <c r="H36" s="149"/>
      <c r="I36" s="149"/>
      <c r="J36" s="149"/>
      <c r="K36" s="149"/>
      <c r="L36" s="149"/>
      <c r="M36" s="149"/>
      <c r="N36" s="150"/>
      <c r="O36" s="146">
        <f>SUM(O24+O34)</f>
        <v>2587130.81</v>
      </c>
      <c r="P36" s="147">
        <f>O36*12</f>
        <v>31045569.719999999</v>
      </c>
      <c r="Q36" s="6">
        <f>SUM(P24+P34)</f>
        <v>31045569.719999999</v>
      </c>
    </row>
    <row r="37" spans="1:17" x14ac:dyDescent="0.2">
      <c r="A37" s="22"/>
      <c r="F37" s="5" t="s">
        <v>11</v>
      </c>
      <c r="G37" s="5" t="s">
        <v>12</v>
      </c>
      <c r="I37" s="30"/>
      <c r="L37" s="29"/>
    </row>
    <row r="38" spans="1:17" x14ac:dyDescent="0.2">
      <c r="O38" s="160">
        <f>SUM(O15,O22,O29,O31)</f>
        <v>2587130.81</v>
      </c>
      <c r="P38" s="160">
        <f>SUM(P15,P22,P29,P31)</f>
        <v>31045569.719999999</v>
      </c>
    </row>
  </sheetData>
  <mergeCells count="26">
    <mergeCell ref="B32:J32"/>
    <mergeCell ref="B26:P26"/>
    <mergeCell ref="B30:P30"/>
    <mergeCell ref="B31:J31"/>
    <mergeCell ref="B36:N36"/>
    <mergeCell ref="N32:P33"/>
    <mergeCell ref="B34:N34"/>
    <mergeCell ref="B33:K33"/>
    <mergeCell ref="B23:E23"/>
    <mergeCell ref="B29:E29"/>
    <mergeCell ref="B15:E15"/>
    <mergeCell ref="B22:E22"/>
    <mergeCell ref="B24:N24"/>
    <mergeCell ref="B25:P25"/>
    <mergeCell ref="B7:P7"/>
    <mergeCell ref="B1:P1"/>
    <mergeCell ref="B2:P2"/>
    <mergeCell ref="B3:P3"/>
    <mergeCell ref="B4:D5"/>
    <mergeCell ref="E4:E5"/>
    <mergeCell ref="F4:F5"/>
    <mergeCell ref="G4:G5"/>
    <mergeCell ref="H4:J4"/>
    <mergeCell ref="K4:M4"/>
    <mergeCell ref="N4:P4"/>
    <mergeCell ref="B6:P6"/>
  </mergeCells>
  <printOptions horizontalCentered="1" verticalCentered="1"/>
  <pageMargins left="0.39370078740157483" right="0.39370078740157483" top="0.98425196850393704" bottom="0.98425196850393704" header="0.78740157480314965" footer="0.6692913385826772"/>
  <pageSetup paperSize="9" scale="58" orientation="landscape" r:id="rId1"/>
  <headerFooter alignWithMargins="0">
    <oddHeader>&amp;R&amp;9Planilha Elaborada pela SEAPL</oddHeader>
    <oddFooter>&amp;C&amp;9&amp;A - Pág.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G-I ao G-III Média SEAPLXDEPEC</vt:lpstr>
      <vt:lpstr>'G-I ao G-III Média SEAPLXDEPEC'!Area_de_impressao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Rosiane de Oliveira</dc:creator>
  <cp:lastModifiedBy>Rogerio Rodrigues Pontes</cp:lastModifiedBy>
  <cp:lastPrinted>2025-08-04T13:21:25Z</cp:lastPrinted>
  <dcterms:created xsi:type="dcterms:W3CDTF">2013-10-22T12:23:02Z</dcterms:created>
  <dcterms:modified xsi:type="dcterms:W3CDTF">2025-08-04T13:41:05Z</dcterms:modified>
</cp:coreProperties>
</file>