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22_25 Sanitários ETSP\1. Instrução\"/>
    </mc:Choice>
  </mc:AlternateContent>
  <bookViews>
    <workbookView xWindow="-120" yWindow="-120" windowWidth="29040" windowHeight="15840" tabRatio="902"/>
  </bookViews>
  <sheets>
    <sheet name="Observações" sheetId="139" r:id="rId1"/>
    <sheet name="INSUMOS DIVERSOS" sheetId="104" r:id="rId2"/>
    <sheet name="UNIFORMES e EPI's" sheetId="65" r:id="rId3"/>
    <sheet name="Ag. Higienização MATUTINO" sheetId="99" r:id="rId4"/>
    <sheet name="Ag. Higienização VESPERTINO" sheetId="125" r:id="rId5"/>
    <sheet name="Ag. Higienização NOTURNO (44H)" sheetId="126" r:id="rId6"/>
    <sheet name="Ag. Higienização DIU (12x36)" sheetId="133" r:id="rId7"/>
    <sheet name="Ag. Higienização NOT (12X36)" sheetId="135" r:id="rId8"/>
    <sheet name="Líder MATUTINO" sheetId="127" r:id="rId9"/>
    <sheet name="Líder VESPERTINO" sheetId="131" r:id="rId10"/>
    <sheet name="Líder NOTURNO (44H)" sheetId="132" r:id="rId11"/>
    <sheet name="Encarregado MATUTINO" sheetId="130" r:id="rId12"/>
    <sheet name="Encarregado VESPERTINO" sheetId="128" r:id="rId13"/>
    <sheet name="Encarregado NOTURNO (44H)" sheetId="129" r:id="rId14"/>
    <sheet name="Supervisor DIU (5x2)" sheetId="136" r:id="rId15"/>
    <sheet name="ESTIMATIVA MODELO" sheetId="63" r:id="rId16"/>
  </sheets>
  <externalReferences>
    <externalReference r:id="rId17"/>
  </externalReferences>
  <definedNames>
    <definedName name="_xlnm.Print_Area" localSheetId="6">'Ag. Higienização DIU (12x36)'!$A$1:$G$143</definedName>
    <definedName name="_xlnm.Print_Area" localSheetId="3">'Ag. Higienização MATUTINO'!$A$1:$G$143</definedName>
    <definedName name="_xlnm.Print_Area" localSheetId="7">'Ag. Higienização NOT (12X36)'!$A$1:$G$143</definedName>
    <definedName name="_xlnm.Print_Area" localSheetId="5">'Ag. Higienização NOTURNO (44H)'!$A$1:$G$143</definedName>
    <definedName name="_xlnm.Print_Area" localSheetId="4">'Ag. Higienização VESPERTINO'!$A$1:$G$143</definedName>
    <definedName name="_xlnm.Print_Area" localSheetId="11">'Encarregado MATUTINO'!$A$1:$G$143</definedName>
    <definedName name="_xlnm.Print_Area" localSheetId="13">'Encarregado NOTURNO (44H)'!$A$1:$G$143</definedName>
    <definedName name="_xlnm.Print_Area" localSheetId="12">'Encarregado VESPERTINO'!$A$1:$G$143</definedName>
    <definedName name="_xlnm.Print_Area" localSheetId="15">'ESTIMATIVA MODELO'!$A$1:$I$19</definedName>
    <definedName name="_xlnm.Print_Area" localSheetId="1">'INSUMOS DIVERSOS'!$B$1:$G$60</definedName>
    <definedName name="_xlnm.Print_Area" localSheetId="8">'Líder MATUTINO'!$A$1:$G$143</definedName>
    <definedName name="_xlnm.Print_Area" localSheetId="10">'Líder NOTURNO (44H)'!$A$1:$G$143</definedName>
    <definedName name="_xlnm.Print_Area" localSheetId="9">'Líder VESPERTINO'!$A$1:$G$143</definedName>
    <definedName name="_xlnm.Print_Area" localSheetId="14">'Supervisor DIU (5x2)'!$A$1:$G$143</definedName>
    <definedName name="_xlnm.Print_Area" localSheetId="2">'UNIFORMES e EPI''s'!$B$1:$G$15</definedName>
  </definedNames>
  <calcPr calcId="152511" iterate="1"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2" i="133" l="1"/>
  <c r="F31" i="133"/>
  <c r="F31" i="135"/>
  <c r="F31" i="131"/>
  <c r="F31" i="130"/>
  <c r="F31" i="128"/>
  <c r="F31" i="136"/>
  <c r="F31" i="127"/>
  <c r="F31" i="126"/>
  <c r="F31" i="125"/>
  <c r="F31" i="99"/>
  <c r="G31" i="125" l="1"/>
  <c r="G31" i="126"/>
  <c r="G31" i="133"/>
  <c r="G31" i="135"/>
  <c r="G31" i="127"/>
  <c r="G31" i="131"/>
  <c r="G31" i="132"/>
  <c r="G31" i="130"/>
  <c r="G31" i="128"/>
  <c r="G31" i="129"/>
  <c r="G31" i="136"/>
  <c r="G31" i="99"/>
  <c r="F32" i="135"/>
  <c r="G32" i="135" s="1"/>
  <c r="F32" i="125"/>
  <c r="G32" i="125" s="1"/>
  <c r="F32" i="126"/>
  <c r="G32" i="126" s="1"/>
  <c r="G32" i="133"/>
  <c r="F32" i="127"/>
  <c r="G32" i="127" s="1"/>
  <c r="F32" i="131"/>
  <c r="F32" i="132"/>
  <c r="F32" i="130"/>
  <c r="G32" i="130" s="1"/>
  <c r="F32" i="128"/>
  <c r="G32" i="128" s="1"/>
  <c r="F32" i="129"/>
  <c r="G32" i="129" s="1"/>
  <c r="F32" i="136"/>
  <c r="G32" i="136" s="1"/>
  <c r="F32" i="99"/>
  <c r="G32" i="99" s="1"/>
  <c r="G32" i="131"/>
  <c r="G32" i="132"/>
  <c r="F45" i="125" l="1"/>
  <c r="F45" i="126"/>
  <c r="F45" i="133"/>
  <c r="F45" i="135"/>
  <c r="F45" i="127"/>
  <c r="F45" i="131"/>
  <c r="F45" i="132"/>
  <c r="F45" i="130"/>
  <c r="F45" i="128"/>
  <c r="F45" i="129"/>
  <c r="F45" i="136"/>
  <c r="F45" i="99"/>
  <c r="F98" i="99" l="1"/>
  <c r="F98" i="125"/>
  <c r="F98" i="126"/>
  <c r="F98" i="133"/>
  <c r="F98" i="135"/>
  <c r="F98" i="127"/>
  <c r="F98" i="131"/>
  <c r="F98" i="132"/>
  <c r="F98" i="130"/>
  <c r="F98" i="128"/>
  <c r="F98" i="129"/>
  <c r="F98" i="136"/>
  <c r="F88" i="99"/>
  <c r="F88" i="125"/>
  <c r="F88" i="126"/>
  <c r="F88" i="133"/>
  <c r="F88" i="135"/>
  <c r="F88" i="127"/>
  <c r="F88" i="131"/>
  <c r="F88" i="132"/>
  <c r="F88" i="130"/>
  <c r="F88" i="128"/>
  <c r="F88" i="129"/>
  <c r="F88" i="136"/>
  <c r="F85" i="99"/>
  <c r="F85" i="125"/>
  <c r="F85" i="126"/>
  <c r="F85" i="133"/>
  <c r="F85" i="135"/>
  <c r="F85" i="127"/>
  <c r="F85" i="131"/>
  <c r="F85" i="132"/>
  <c r="F85" i="130"/>
  <c r="F85" i="128"/>
  <c r="F85" i="129"/>
  <c r="F85" i="136"/>
  <c r="F83" i="99"/>
  <c r="F83" i="125"/>
  <c r="F83" i="126"/>
  <c r="F83" i="133"/>
  <c r="F83" i="135"/>
  <c r="F83" i="127"/>
  <c r="F83" i="131"/>
  <c r="F83" i="132"/>
  <c r="F83" i="130"/>
  <c r="F83" i="128"/>
  <c r="F83" i="129"/>
  <c r="F83" i="136"/>
  <c r="F82" i="99"/>
  <c r="F82" i="125"/>
  <c r="F82" i="126"/>
  <c r="F82" i="133"/>
  <c r="F82" i="135"/>
  <c r="F82" i="127"/>
  <c r="F82" i="131"/>
  <c r="F82" i="132"/>
  <c r="F82" i="130"/>
  <c r="F82" i="128"/>
  <c r="F82" i="129"/>
  <c r="F82" i="136"/>
  <c r="F81" i="99"/>
  <c r="F81" i="125"/>
  <c r="F81" i="126"/>
  <c r="F81" i="133"/>
  <c r="F81" i="135"/>
  <c r="F81" i="127"/>
  <c r="F81" i="131"/>
  <c r="F81" i="132"/>
  <c r="F81" i="130"/>
  <c r="F81" i="128"/>
  <c r="F81" i="129"/>
  <c r="F81" i="136"/>
  <c r="F74" i="99"/>
  <c r="F74" i="125"/>
  <c r="F74" i="126"/>
  <c r="F74" i="133"/>
  <c r="F74" i="135"/>
  <c r="F74" i="127"/>
  <c r="F74" i="131"/>
  <c r="F74" i="132"/>
  <c r="F74" i="130"/>
  <c r="F74" i="128"/>
  <c r="F74" i="129"/>
  <c r="F74" i="136"/>
  <c r="F73" i="99"/>
  <c r="F73" i="125"/>
  <c r="F73" i="126"/>
  <c r="F73" i="133"/>
  <c r="F73" i="135"/>
  <c r="F73" i="127"/>
  <c r="F73" i="131"/>
  <c r="F73" i="132"/>
  <c r="F73" i="130"/>
  <c r="F73" i="128"/>
  <c r="F73" i="129"/>
  <c r="F73" i="136"/>
  <c r="F71" i="99"/>
  <c r="F71" i="125"/>
  <c r="F71" i="126"/>
  <c r="F71" i="133"/>
  <c r="F71" i="135"/>
  <c r="F71" i="127"/>
  <c r="F71" i="131"/>
  <c r="F71" i="132"/>
  <c r="F71" i="130"/>
  <c r="F71" i="128"/>
  <c r="F71" i="129"/>
  <c r="F71" i="136"/>
  <c r="E53" i="99"/>
  <c r="E53" i="125"/>
  <c r="E53" i="126"/>
  <c r="E53" i="133"/>
  <c r="E53" i="135"/>
  <c r="E53" i="127"/>
  <c r="E53" i="131"/>
  <c r="E53" i="132"/>
  <c r="E53" i="130"/>
  <c r="E53" i="128"/>
  <c r="E53" i="129"/>
  <c r="E53" i="136"/>
  <c r="E57" i="99"/>
  <c r="E57" i="125"/>
  <c r="E57" i="126"/>
  <c r="E57" i="133"/>
  <c r="E57" i="135"/>
  <c r="E57" i="127"/>
  <c r="E57" i="131"/>
  <c r="E57" i="132"/>
  <c r="E57" i="130"/>
  <c r="E57" i="128"/>
  <c r="E57" i="129"/>
  <c r="E57" i="136"/>
  <c r="G6" i="65" l="1"/>
  <c r="E9" i="63" l="1"/>
  <c r="E8" i="63"/>
  <c r="F53" i="104" l="1"/>
  <c r="D54" i="104"/>
  <c r="G35" i="104" l="1"/>
  <c r="G33" i="104"/>
  <c r="G7" i="104"/>
  <c r="G8" i="104"/>
  <c r="G9" i="104"/>
  <c r="G10" i="104"/>
  <c r="G11" i="104"/>
  <c r="G12" i="104"/>
  <c r="G13" i="104"/>
  <c r="G14" i="104"/>
  <c r="G15" i="104"/>
  <c r="G16" i="104"/>
  <c r="G17" i="104"/>
  <c r="G18" i="104"/>
  <c r="G19" i="104"/>
  <c r="G20" i="104"/>
  <c r="G21" i="104"/>
  <c r="G22" i="104"/>
  <c r="G23" i="104"/>
  <c r="G24" i="104"/>
  <c r="G25" i="104"/>
  <c r="G6" i="104"/>
  <c r="B108" i="126" l="1"/>
  <c r="B108" i="133"/>
  <c r="B108" i="135"/>
  <c r="B108" i="127"/>
  <c r="B108" i="131"/>
  <c r="B108" i="132"/>
  <c r="B108" i="130"/>
  <c r="B108" i="128"/>
  <c r="B108" i="129"/>
  <c r="B108" i="125"/>
  <c r="B108" i="99"/>
  <c r="E16" i="63" l="1"/>
  <c r="D16" i="63"/>
  <c r="C16" i="63"/>
  <c r="B16" i="63"/>
  <c r="A16" i="63"/>
  <c r="E15" i="63"/>
  <c r="D15" i="63"/>
  <c r="C15" i="63"/>
  <c r="B15" i="63"/>
  <c r="A15" i="63"/>
  <c r="E14" i="63"/>
  <c r="D14" i="63"/>
  <c r="C14" i="63"/>
  <c r="B14" i="63"/>
  <c r="A14" i="63"/>
  <c r="E13" i="63"/>
  <c r="D13" i="63"/>
  <c r="C13" i="63"/>
  <c r="B13" i="63"/>
  <c r="A13" i="63"/>
  <c r="E12" i="63"/>
  <c r="D12" i="63"/>
  <c r="C12" i="63"/>
  <c r="B12" i="63"/>
  <c r="A12" i="63"/>
  <c r="E11" i="63"/>
  <c r="D11" i="63"/>
  <c r="C11" i="63"/>
  <c r="B11" i="63"/>
  <c r="A11" i="63"/>
  <c r="E10" i="63"/>
  <c r="D10" i="63"/>
  <c r="C10" i="63"/>
  <c r="B10" i="63"/>
  <c r="A10" i="63"/>
  <c r="F16" i="63"/>
  <c r="D9" i="63"/>
  <c r="C9" i="63"/>
  <c r="B9" i="63"/>
  <c r="A9" i="63"/>
  <c r="D8" i="63"/>
  <c r="C8" i="63"/>
  <c r="B8" i="63"/>
  <c r="A8" i="63"/>
  <c r="E7" i="63"/>
  <c r="D7" i="63"/>
  <c r="C7" i="63"/>
  <c r="B7" i="63"/>
  <c r="A7" i="63"/>
  <c r="E6" i="63"/>
  <c r="D6" i="63"/>
  <c r="C6" i="63"/>
  <c r="B6" i="63"/>
  <c r="E5" i="63"/>
  <c r="D5" i="63"/>
  <c r="C5" i="63"/>
  <c r="B5" i="63"/>
  <c r="A6" i="63"/>
  <c r="A5" i="63"/>
  <c r="F15" i="63" l="1"/>
  <c r="F14" i="63"/>
  <c r="F13" i="63"/>
  <c r="F12" i="63"/>
  <c r="F11" i="63"/>
  <c r="F10" i="63"/>
  <c r="F9" i="63"/>
  <c r="F18" i="136" l="1"/>
  <c r="F142" i="136" l="1"/>
  <c r="G141" i="136"/>
  <c r="F140" i="136"/>
  <c r="F127" i="136"/>
  <c r="F128" i="136" s="1"/>
  <c r="G115" i="136"/>
  <c r="G114" i="136"/>
  <c r="G113" i="136"/>
  <c r="G112" i="136"/>
  <c r="G111" i="136"/>
  <c r="G110" i="136"/>
  <c r="G109" i="136"/>
  <c r="B108" i="136"/>
  <c r="F94" i="136"/>
  <c r="F86" i="136"/>
  <c r="F102" i="136" s="1"/>
  <c r="F72" i="136"/>
  <c r="G61" i="136"/>
  <c r="G60" i="136"/>
  <c r="G59" i="136"/>
  <c r="E59" i="136"/>
  <c r="E58" i="136"/>
  <c r="G58" i="136" s="1"/>
  <c r="G57" i="136"/>
  <c r="G56" i="136"/>
  <c r="G55" i="136"/>
  <c r="G54" i="136"/>
  <c r="E54" i="136"/>
  <c r="F51" i="136"/>
  <c r="F90" i="136" s="1"/>
  <c r="F38" i="136"/>
  <c r="F37" i="136"/>
  <c r="F39" i="136" s="1"/>
  <c r="G30" i="136"/>
  <c r="G29" i="136"/>
  <c r="G28" i="136"/>
  <c r="G27" i="136"/>
  <c r="G53" i="136" s="1"/>
  <c r="F31" i="129"/>
  <c r="F75" i="136" l="1"/>
  <c r="F77" i="136" s="1"/>
  <c r="F95" i="136"/>
  <c r="F96" i="136" s="1"/>
  <c r="F104" i="136" s="1"/>
  <c r="G63" i="136"/>
  <c r="G67" i="136" s="1"/>
  <c r="F40" i="136"/>
  <c r="F41" i="136" s="1"/>
  <c r="F65" i="136" s="1"/>
  <c r="F99" i="136"/>
  <c r="F100" i="136" s="1"/>
  <c r="F105" i="136" s="1"/>
  <c r="F89" i="136"/>
  <c r="F92" i="136" s="1"/>
  <c r="F103" i="136" s="1"/>
  <c r="G34" i="136"/>
  <c r="F66" i="136"/>
  <c r="F31" i="132"/>
  <c r="G98" i="136" l="1"/>
  <c r="G95" i="136"/>
  <c r="G82" i="136"/>
  <c r="G80" i="136"/>
  <c r="G75" i="136"/>
  <c r="G73" i="136"/>
  <c r="G71" i="136"/>
  <c r="G50" i="136"/>
  <c r="G46" i="136"/>
  <c r="G37" i="136"/>
  <c r="G89" i="136"/>
  <c r="G84" i="136"/>
  <c r="G49" i="136"/>
  <c r="G45" i="136"/>
  <c r="G38" i="136"/>
  <c r="G130" i="136"/>
  <c r="G99" i="136"/>
  <c r="G94" i="136"/>
  <c r="G96" i="136" s="1"/>
  <c r="G104" i="136" s="1"/>
  <c r="G91" i="136"/>
  <c r="G83" i="136"/>
  <c r="G81" i="136"/>
  <c r="G74" i="136"/>
  <c r="G72" i="136"/>
  <c r="G48" i="136"/>
  <c r="G44" i="136"/>
  <c r="G40" i="136"/>
  <c r="G90" i="136"/>
  <c r="G88" i="136"/>
  <c r="G85" i="136"/>
  <c r="G76" i="136"/>
  <c r="G47" i="136"/>
  <c r="G43" i="136"/>
  <c r="G92" i="136" l="1"/>
  <c r="G103" i="136" s="1"/>
  <c r="G51" i="136"/>
  <c r="G66" i="136" s="1"/>
  <c r="G86" i="136"/>
  <c r="G102" i="136" s="1"/>
  <c r="G77" i="136"/>
  <c r="G132" i="136" s="1"/>
  <c r="G41" i="136"/>
  <c r="G65" i="136" s="1"/>
  <c r="G100" i="136"/>
  <c r="G105" i="136" s="1"/>
  <c r="G68" i="136" l="1"/>
  <c r="G131" i="136" s="1"/>
  <c r="G106" i="136"/>
  <c r="G133" i="136" s="1"/>
  <c r="F142" i="135" l="1"/>
  <c r="G141" i="135"/>
  <c r="F140" i="135"/>
  <c r="F127" i="135"/>
  <c r="F128" i="135" s="1"/>
  <c r="G115" i="135"/>
  <c r="G114" i="135"/>
  <c r="G113" i="135"/>
  <c r="G112" i="135"/>
  <c r="G111" i="135"/>
  <c r="G110" i="135"/>
  <c r="G109" i="135"/>
  <c r="F94" i="135"/>
  <c r="F86" i="135"/>
  <c r="F102" i="135" s="1"/>
  <c r="F72" i="135"/>
  <c r="G61" i="135"/>
  <c r="G60" i="135"/>
  <c r="G59" i="135"/>
  <c r="E59" i="135"/>
  <c r="E58" i="135"/>
  <c r="G58" i="135" s="1"/>
  <c r="G57" i="135"/>
  <c r="G56" i="135"/>
  <c r="G55" i="135"/>
  <c r="G54" i="135"/>
  <c r="E54" i="135"/>
  <c r="F53" i="135"/>
  <c r="G53" i="135" s="1"/>
  <c r="F51" i="135"/>
  <c r="F90" i="135" s="1"/>
  <c r="F38" i="135"/>
  <c r="F37" i="135"/>
  <c r="F39" i="135" s="1"/>
  <c r="G30" i="135"/>
  <c r="G29" i="135"/>
  <c r="G28" i="135"/>
  <c r="G27" i="135"/>
  <c r="F53" i="133"/>
  <c r="G63" i="135" l="1"/>
  <c r="G67" i="135" s="1"/>
  <c r="F75" i="135"/>
  <c r="F77" i="135" s="1"/>
  <c r="F66" i="135"/>
  <c r="F89" i="135"/>
  <c r="F92" i="135" s="1"/>
  <c r="F103" i="135" s="1"/>
  <c r="F95" i="135"/>
  <c r="F96" i="135" s="1"/>
  <c r="F104" i="135" s="1"/>
  <c r="F99" i="135"/>
  <c r="F100" i="135" s="1"/>
  <c r="F105" i="135" s="1"/>
  <c r="F40" i="135"/>
  <c r="F41" i="135" s="1"/>
  <c r="F65" i="135" s="1"/>
  <c r="G34" i="135"/>
  <c r="G98" i="135" l="1"/>
  <c r="G95" i="135"/>
  <c r="G82" i="135"/>
  <c r="G80" i="135"/>
  <c r="G75" i="135"/>
  <c r="G73" i="135"/>
  <c r="G71" i="135"/>
  <c r="G47" i="135"/>
  <c r="G43" i="135"/>
  <c r="G37" i="135"/>
  <c r="G89" i="135"/>
  <c r="G84" i="135"/>
  <c r="G50" i="135"/>
  <c r="G46" i="135"/>
  <c r="G130" i="135"/>
  <c r="G99" i="135"/>
  <c r="G94" i="135"/>
  <c r="G91" i="135"/>
  <c r="G83" i="135"/>
  <c r="G81" i="135"/>
  <c r="G74" i="135"/>
  <c r="G72" i="135"/>
  <c r="G49" i="135"/>
  <c r="G45" i="135"/>
  <c r="G38" i="135"/>
  <c r="G90" i="135"/>
  <c r="G88" i="135"/>
  <c r="G85" i="135"/>
  <c r="G76" i="135"/>
  <c r="G48" i="135"/>
  <c r="G44" i="135"/>
  <c r="G40" i="135"/>
  <c r="G96" i="135" l="1"/>
  <c r="G104" i="135" s="1"/>
  <c r="G86" i="135"/>
  <c r="G102" i="135" s="1"/>
  <c r="G92" i="135"/>
  <c r="G103" i="135" s="1"/>
  <c r="G77" i="135"/>
  <c r="G132" i="135" s="1"/>
  <c r="G41" i="135"/>
  <c r="G65" i="135" s="1"/>
  <c r="G51" i="135"/>
  <c r="G66" i="135" s="1"/>
  <c r="G100" i="135"/>
  <c r="G105" i="135" s="1"/>
  <c r="G68" i="135" l="1"/>
  <c r="G131" i="135" s="1"/>
  <c r="G106" i="135"/>
  <c r="G133" i="135" s="1"/>
  <c r="F142" i="133" l="1"/>
  <c r="G141" i="133"/>
  <c r="F140" i="133"/>
  <c r="F127" i="133"/>
  <c r="F128" i="133" s="1"/>
  <c r="G115" i="133"/>
  <c r="G114" i="133"/>
  <c r="G113" i="133"/>
  <c r="G112" i="133"/>
  <c r="G111" i="133"/>
  <c r="G110" i="133"/>
  <c r="G109" i="133"/>
  <c r="F94" i="133"/>
  <c r="F86" i="133"/>
  <c r="F102" i="133" s="1"/>
  <c r="G61" i="133"/>
  <c r="G60" i="133"/>
  <c r="E59" i="133"/>
  <c r="G59" i="133" s="1"/>
  <c r="G58" i="133"/>
  <c r="E58" i="133"/>
  <c r="G57" i="133"/>
  <c r="G56" i="133"/>
  <c r="G55" i="133"/>
  <c r="E54" i="133"/>
  <c r="G54" i="133" s="1"/>
  <c r="F51" i="133"/>
  <c r="F38" i="133"/>
  <c r="F37" i="133"/>
  <c r="F39" i="133" s="1"/>
  <c r="G30" i="133"/>
  <c r="G29" i="133"/>
  <c r="G28" i="133"/>
  <c r="G27" i="133"/>
  <c r="G53" i="133" s="1"/>
  <c r="F95" i="133" l="1"/>
  <c r="F90" i="133"/>
  <c r="F96" i="133"/>
  <c r="F104" i="133" s="1"/>
  <c r="F75" i="133"/>
  <c r="F40" i="133"/>
  <c r="F41" i="133" s="1"/>
  <c r="F65" i="133" s="1"/>
  <c r="G63" i="133"/>
  <c r="G67" i="133" s="1"/>
  <c r="F72" i="133"/>
  <c r="F77" i="133" s="1"/>
  <c r="F99" i="133"/>
  <c r="F100" i="133" s="1"/>
  <c r="F105" i="133" s="1"/>
  <c r="F89" i="133"/>
  <c r="G34" i="133"/>
  <c r="F66" i="133"/>
  <c r="F142" i="132"/>
  <c r="G141" i="132"/>
  <c r="F140" i="132"/>
  <c r="F127" i="132"/>
  <c r="F128" i="132" s="1"/>
  <c r="G115" i="132"/>
  <c r="G114" i="132"/>
  <c r="G113" i="132"/>
  <c r="G112" i="132"/>
  <c r="G111" i="132"/>
  <c r="G110" i="132"/>
  <c r="G109" i="132"/>
  <c r="F94" i="132"/>
  <c r="F86" i="132"/>
  <c r="F102" i="132" s="1"/>
  <c r="F72" i="132"/>
  <c r="G61" i="132"/>
  <c r="G60" i="132"/>
  <c r="E59" i="132"/>
  <c r="G59" i="132" s="1"/>
  <c r="G58" i="132"/>
  <c r="E58" i="132"/>
  <c r="G57" i="132"/>
  <c r="G56" i="132"/>
  <c r="G55" i="132"/>
  <c r="E54" i="132"/>
  <c r="G54" i="132" s="1"/>
  <c r="F51" i="132"/>
  <c r="F38" i="132"/>
  <c r="F37" i="132"/>
  <c r="F39" i="132" s="1"/>
  <c r="G30" i="132"/>
  <c r="G29" i="132"/>
  <c r="G28" i="132"/>
  <c r="G27" i="132"/>
  <c r="G53" i="132" s="1"/>
  <c r="F142" i="131"/>
  <c r="G141" i="131"/>
  <c r="F140" i="131"/>
  <c r="F127" i="131"/>
  <c r="F128" i="131" s="1"/>
  <c r="G115" i="131"/>
  <c r="G114" i="131"/>
  <c r="G113" i="131"/>
  <c r="G112" i="131"/>
  <c r="G111" i="131"/>
  <c r="G110" i="131"/>
  <c r="G109" i="131"/>
  <c r="F94" i="131"/>
  <c r="F86" i="131"/>
  <c r="F102" i="131" s="1"/>
  <c r="F72" i="131"/>
  <c r="G61" i="131"/>
  <c r="G60" i="131"/>
  <c r="G59" i="131"/>
  <c r="E59" i="131"/>
  <c r="G58" i="131"/>
  <c r="E58" i="131"/>
  <c r="G57" i="131"/>
  <c r="G56" i="131"/>
  <c r="G55" i="131"/>
  <c r="G54" i="131"/>
  <c r="E54" i="131"/>
  <c r="F51" i="131"/>
  <c r="F90" i="131" s="1"/>
  <c r="F38" i="131"/>
  <c r="F37" i="131"/>
  <c r="F39" i="131" s="1"/>
  <c r="G30" i="131"/>
  <c r="G29" i="131"/>
  <c r="G28" i="131"/>
  <c r="G27" i="131"/>
  <c r="G53" i="131" s="1"/>
  <c r="F142" i="130"/>
  <c r="G141" i="130"/>
  <c r="F140" i="130"/>
  <c r="F127" i="130"/>
  <c r="F128" i="130" s="1"/>
  <c r="G115" i="130"/>
  <c r="G114" i="130"/>
  <c r="G113" i="130"/>
  <c r="G112" i="130"/>
  <c r="G111" i="130"/>
  <c r="G110" i="130"/>
  <c r="G109" i="130"/>
  <c r="F94" i="130"/>
  <c r="F86" i="130"/>
  <c r="F102" i="130" s="1"/>
  <c r="F72" i="130"/>
  <c r="G61" i="130"/>
  <c r="G60" i="130"/>
  <c r="G59" i="130"/>
  <c r="E59" i="130"/>
  <c r="G58" i="130"/>
  <c r="E58" i="130"/>
  <c r="G57" i="130"/>
  <c r="G56" i="130"/>
  <c r="G55" i="130"/>
  <c r="G54" i="130"/>
  <c r="E54" i="130"/>
  <c r="F51" i="130"/>
  <c r="F90" i="130" s="1"/>
  <c r="F38" i="130"/>
  <c r="F37" i="130"/>
  <c r="F39" i="130" s="1"/>
  <c r="G30" i="130"/>
  <c r="G29" i="130"/>
  <c r="G28" i="130"/>
  <c r="G27" i="130"/>
  <c r="G53" i="130" s="1"/>
  <c r="F142" i="129"/>
  <c r="G141" i="129"/>
  <c r="F140" i="129"/>
  <c r="F127" i="129"/>
  <c r="F128" i="129" s="1"/>
  <c r="G115" i="129"/>
  <c r="G114" i="129"/>
  <c r="G113" i="129"/>
  <c r="G112" i="129"/>
  <c r="G111" i="129"/>
  <c r="G110" i="129"/>
  <c r="G109" i="129"/>
  <c r="F94" i="129"/>
  <c r="F86" i="129"/>
  <c r="F102" i="129" s="1"/>
  <c r="F75" i="129"/>
  <c r="F72" i="129"/>
  <c r="G61" i="129"/>
  <c r="G60" i="129"/>
  <c r="G59" i="129"/>
  <c r="E59" i="129"/>
  <c r="E58" i="129"/>
  <c r="G58" i="129" s="1"/>
  <c r="G57" i="129"/>
  <c r="G56" i="129"/>
  <c r="G55" i="129"/>
  <c r="G54" i="129"/>
  <c r="E54" i="129"/>
  <c r="F51" i="129"/>
  <c r="F90" i="129" s="1"/>
  <c r="F38" i="129"/>
  <c r="F37" i="129"/>
  <c r="F39" i="129" s="1"/>
  <c r="G30" i="129"/>
  <c r="G29" i="129"/>
  <c r="G28" i="129"/>
  <c r="G27" i="129"/>
  <c r="G53" i="129" s="1"/>
  <c r="F142" i="128"/>
  <c r="G141" i="128"/>
  <c r="F140" i="128"/>
  <c r="F127" i="128"/>
  <c r="F128" i="128" s="1"/>
  <c r="G115" i="128"/>
  <c r="G114" i="128"/>
  <c r="G113" i="128"/>
  <c r="G112" i="128"/>
  <c r="G111" i="128"/>
  <c r="G110" i="128"/>
  <c r="G109" i="128"/>
  <c r="F94" i="128"/>
  <c r="F86" i="128"/>
  <c r="F102" i="128" s="1"/>
  <c r="F75" i="128"/>
  <c r="F72" i="128"/>
  <c r="G61" i="128"/>
  <c r="G60" i="128"/>
  <c r="G59" i="128"/>
  <c r="E59" i="128"/>
  <c r="E58" i="128"/>
  <c r="G58" i="128" s="1"/>
  <c r="G57" i="128"/>
  <c r="G56" i="128"/>
  <c r="G55" i="128"/>
  <c r="G54" i="128"/>
  <c r="E54" i="128"/>
  <c r="F51" i="128"/>
  <c r="F90" i="128" s="1"/>
  <c r="F38" i="128"/>
  <c r="F37" i="128"/>
  <c r="F39" i="128" s="1"/>
  <c r="G30" i="128"/>
  <c r="G29" i="128"/>
  <c r="G28" i="128"/>
  <c r="G27" i="128"/>
  <c r="G53" i="128" s="1"/>
  <c r="G63" i="128" s="1"/>
  <c r="G67" i="128" s="1"/>
  <c r="F142" i="127"/>
  <c r="G141" i="127"/>
  <c r="F140" i="127"/>
  <c r="F127" i="127"/>
  <c r="F128" i="127" s="1"/>
  <c r="G115" i="127"/>
  <c r="G114" i="127"/>
  <c r="G113" i="127"/>
  <c r="G112" i="127"/>
  <c r="G111" i="127"/>
  <c r="G110" i="127"/>
  <c r="G109" i="127"/>
  <c r="F94" i="127"/>
  <c r="F75" i="127"/>
  <c r="F72" i="127"/>
  <c r="G61" i="127"/>
  <c r="G60" i="127"/>
  <c r="G59" i="127"/>
  <c r="E59" i="127"/>
  <c r="E58" i="127"/>
  <c r="G58" i="127" s="1"/>
  <c r="G57" i="127"/>
  <c r="G56" i="127"/>
  <c r="G55" i="127"/>
  <c r="G54" i="127"/>
  <c r="E54" i="127"/>
  <c r="F51" i="127"/>
  <c r="F90" i="127" s="1"/>
  <c r="F38" i="127"/>
  <c r="F37" i="127"/>
  <c r="F39" i="127" s="1"/>
  <c r="G30" i="127"/>
  <c r="G29" i="127"/>
  <c r="G28" i="127"/>
  <c r="G27" i="127"/>
  <c r="G53" i="127" s="1"/>
  <c r="F40" i="127" l="1"/>
  <c r="F95" i="128"/>
  <c r="F95" i="129"/>
  <c r="F66" i="132"/>
  <c r="F90" i="132"/>
  <c r="F89" i="130"/>
  <c r="F75" i="132"/>
  <c r="G63" i="129"/>
  <c r="G67" i="129" s="1"/>
  <c r="G63" i="131"/>
  <c r="G67" i="131" s="1"/>
  <c r="G63" i="130"/>
  <c r="G67" i="130" s="1"/>
  <c r="F92" i="133"/>
  <c r="F103" i="133" s="1"/>
  <c r="F77" i="128"/>
  <c r="F77" i="129"/>
  <c r="F75" i="131"/>
  <c r="F77" i="131" s="1"/>
  <c r="F95" i="130"/>
  <c r="F96" i="130" s="1"/>
  <c r="F104" i="130" s="1"/>
  <c r="F77" i="132"/>
  <c r="F75" i="130"/>
  <c r="F95" i="127"/>
  <c r="F95" i="131"/>
  <c r="F96" i="131" s="1"/>
  <c r="F104" i="131" s="1"/>
  <c r="F95" i="132"/>
  <c r="F96" i="132" s="1"/>
  <c r="F104" i="132" s="1"/>
  <c r="G89" i="133"/>
  <c r="G84" i="133"/>
  <c r="G49" i="133"/>
  <c r="G45" i="133"/>
  <c r="G38" i="133"/>
  <c r="G95" i="133"/>
  <c r="G130" i="133"/>
  <c r="G99" i="133"/>
  <c r="G94" i="133"/>
  <c r="G91" i="133"/>
  <c r="G83" i="133"/>
  <c r="G81" i="133"/>
  <c r="G74" i="133"/>
  <c r="G72" i="133"/>
  <c r="G48" i="133"/>
  <c r="G44" i="133"/>
  <c r="G40" i="133"/>
  <c r="G98" i="133"/>
  <c r="G71" i="133"/>
  <c r="G50" i="133"/>
  <c r="G90" i="133"/>
  <c r="G88" i="133"/>
  <c r="G85" i="133"/>
  <c r="G76" i="133"/>
  <c r="G47" i="133"/>
  <c r="G43" i="133"/>
  <c r="G37" i="133"/>
  <c r="G82" i="133"/>
  <c r="G80" i="133"/>
  <c r="G75" i="133"/>
  <c r="G73" i="133"/>
  <c r="G46" i="133"/>
  <c r="G63" i="132"/>
  <c r="G67" i="132" s="1"/>
  <c r="F40" i="132"/>
  <c r="F41" i="132" s="1"/>
  <c r="F65" i="132" s="1"/>
  <c r="F89" i="132"/>
  <c r="F99" i="132"/>
  <c r="F100" i="132" s="1"/>
  <c r="F105" i="132" s="1"/>
  <c r="G34" i="132"/>
  <c r="F40" i="131"/>
  <c r="F41" i="131" s="1"/>
  <c r="F65" i="131" s="1"/>
  <c r="F89" i="131"/>
  <c r="F92" i="131" s="1"/>
  <c r="F103" i="131" s="1"/>
  <c r="G34" i="131"/>
  <c r="F66" i="131"/>
  <c r="F99" i="131"/>
  <c r="F100" i="131" s="1"/>
  <c r="F105" i="131" s="1"/>
  <c r="F77" i="130"/>
  <c r="F92" i="130"/>
  <c r="F103" i="130" s="1"/>
  <c r="F40" i="130"/>
  <c r="F41" i="130" s="1"/>
  <c r="F65" i="130" s="1"/>
  <c r="G34" i="130"/>
  <c r="F66" i="130"/>
  <c r="F99" i="130"/>
  <c r="F100" i="130" s="1"/>
  <c r="F105" i="130" s="1"/>
  <c r="G34" i="129"/>
  <c r="F40" i="129"/>
  <c r="F41" i="129" s="1"/>
  <c r="F65" i="129" s="1"/>
  <c r="F100" i="129"/>
  <c r="F105" i="129" s="1"/>
  <c r="F96" i="129"/>
  <c r="F104" i="129" s="1"/>
  <c r="F99" i="129"/>
  <c r="F89" i="129"/>
  <c r="F92" i="129" s="1"/>
  <c r="F103" i="129" s="1"/>
  <c r="F66" i="129"/>
  <c r="F96" i="128"/>
  <c r="F104" i="128" s="1"/>
  <c r="F99" i="128"/>
  <c r="F100" i="128" s="1"/>
  <c r="F105" i="128" s="1"/>
  <c r="F40" i="128"/>
  <c r="F41" i="128" s="1"/>
  <c r="F65" i="128" s="1"/>
  <c r="F89" i="128"/>
  <c r="F92" i="128" s="1"/>
  <c r="F103" i="128" s="1"/>
  <c r="G34" i="128"/>
  <c r="F66" i="128"/>
  <c r="F41" i="127"/>
  <c r="F65" i="127" s="1"/>
  <c r="F77" i="127"/>
  <c r="F86" i="127"/>
  <c r="F102" i="127" s="1"/>
  <c r="G63" i="127"/>
  <c r="G67" i="127" s="1"/>
  <c r="F66" i="127"/>
  <c r="F89" i="127"/>
  <c r="F99" i="127"/>
  <c r="F100" i="127" s="1"/>
  <c r="F105" i="127" s="1"/>
  <c r="F96" i="127"/>
  <c r="F104" i="127" s="1"/>
  <c r="G34" i="127"/>
  <c r="F92" i="132" l="1"/>
  <c r="F103" i="132" s="1"/>
  <c r="G96" i="133"/>
  <c r="G104" i="133" s="1"/>
  <c r="G41" i="133"/>
  <c r="G65" i="133" s="1"/>
  <c r="G77" i="133"/>
  <c r="G132" i="133" s="1"/>
  <c r="G51" i="133"/>
  <c r="G66" i="133" s="1"/>
  <c r="G92" i="133"/>
  <c r="G103" i="133" s="1"/>
  <c r="G100" i="133"/>
  <c r="G105" i="133" s="1"/>
  <c r="G86" i="133"/>
  <c r="G102" i="133" s="1"/>
  <c r="G89" i="132"/>
  <c r="G84" i="132"/>
  <c r="G49" i="132"/>
  <c r="G45" i="132"/>
  <c r="G38" i="132"/>
  <c r="G76" i="132"/>
  <c r="G95" i="132"/>
  <c r="G82" i="132"/>
  <c r="G80" i="132"/>
  <c r="G75" i="132"/>
  <c r="G73" i="132"/>
  <c r="G71" i="132"/>
  <c r="G130" i="132"/>
  <c r="G99" i="132"/>
  <c r="G94" i="132"/>
  <c r="G91" i="132"/>
  <c r="G83" i="132"/>
  <c r="G81" i="132"/>
  <c r="G74" i="132"/>
  <c r="G72" i="132"/>
  <c r="G48" i="132"/>
  <c r="G44" i="132"/>
  <c r="G40" i="132"/>
  <c r="G90" i="132"/>
  <c r="G88" i="132"/>
  <c r="G85" i="132"/>
  <c r="G47" i="132"/>
  <c r="G43" i="132"/>
  <c r="G37" i="132"/>
  <c r="G98" i="132"/>
  <c r="G100" i="132" s="1"/>
  <c r="G105" i="132" s="1"/>
  <c r="G50" i="132"/>
  <c r="G46" i="132"/>
  <c r="G98" i="131"/>
  <c r="G95" i="131"/>
  <c r="G82" i="131"/>
  <c r="G80" i="131"/>
  <c r="G75" i="131"/>
  <c r="G73" i="131"/>
  <c r="G71" i="131"/>
  <c r="G50" i="131"/>
  <c r="G46" i="131"/>
  <c r="G90" i="131"/>
  <c r="G85" i="131"/>
  <c r="G37" i="131"/>
  <c r="G89" i="131"/>
  <c r="G84" i="131"/>
  <c r="G49" i="131"/>
  <c r="G45" i="131"/>
  <c r="G38" i="131"/>
  <c r="G88" i="131"/>
  <c r="G130" i="131"/>
  <c r="G99" i="131"/>
  <c r="G94" i="131"/>
  <c r="G91" i="131"/>
  <c r="G83" i="131"/>
  <c r="G81" i="131"/>
  <c r="G74" i="131"/>
  <c r="G72" i="131"/>
  <c r="G48" i="131"/>
  <c r="G44" i="131"/>
  <c r="G40" i="131"/>
  <c r="G76" i="131"/>
  <c r="G47" i="131"/>
  <c r="G43" i="131"/>
  <c r="G98" i="130"/>
  <c r="G95" i="130"/>
  <c r="G82" i="130"/>
  <c r="G80" i="130"/>
  <c r="G75" i="130"/>
  <c r="G73" i="130"/>
  <c r="G71" i="130"/>
  <c r="G50" i="130"/>
  <c r="G46" i="130"/>
  <c r="G76" i="130"/>
  <c r="G47" i="130"/>
  <c r="G43" i="130"/>
  <c r="G37" i="130"/>
  <c r="G89" i="130"/>
  <c r="G84" i="130"/>
  <c r="G49" i="130"/>
  <c r="G45" i="130"/>
  <c r="G38" i="130"/>
  <c r="G88" i="130"/>
  <c r="G130" i="130"/>
  <c r="G99" i="130"/>
  <c r="G94" i="130"/>
  <c r="G91" i="130"/>
  <c r="G83" i="130"/>
  <c r="G81" i="130"/>
  <c r="G74" i="130"/>
  <c r="G72" i="130"/>
  <c r="G48" i="130"/>
  <c r="G44" i="130"/>
  <c r="G40" i="130"/>
  <c r="G90" i="130"/>
  <c r="G85" i="130"/>
  <c r="G98" i="129"/>
  <c r="G95" i="129"/>
  <c r="G82" i="129"/>
  <c r="G80" i="129"/>
  <c r="G75" i="129"/>
  <c r="G73" i="129"/>
  <c r="G71" i="129"/>
  <c r="G50" i="129"/>
  <c r="G46" i="129"/>
  <c r="G89" i="129"/>
  <c r="G84" i="129"/>
  <c r="G49" i="129"/>
  <c r="G45" i="129"/>
  <c r="G38" i="129"/>
  <c r="G99" i="129"/>
  <c r="G94" i="129"/>
  <c r="G91" i="129"/>
  <c r="G83" i="129"/>
  <c r="G81" i="129"/>
  <c r="G74" i="129"/>
  <c r="G72" i="129"/>
  <c r="G48" i="129"/>
  <c r="G44" i="129"/>
  <c r="G40" i="129"/>
  <c r="G47" i="129"/>
  <c r="G130" i="129"/>
  <c r="G90" i="129"/>
  <c r="G88" i="129"/>
  <c r="G85" i="129"/>
  <c r="G76" i="129"/>
  <c r="G43" i="129"/>
  <c r="G37" i="129"/>
  <c r="G98" i="128"/>
  <c r="G95" i="128"/>
  <c r="G82" i="128"/>
  <c r="G80" i="128"/>
  <c r="G75" i="128"/>
  <c r="G73" i="128"/>
  <c r="G71" i="128"/>
  <c r="G50" i="128"/>
  <c r="G46" i="128"/>
  <c r="G48" i="128"/>
  <c r="G44" i="128"/>
  <c r="G89" i="128"/>
  <c r="G84" i="128"/>
  <c r="G49" i="128"/>
  <c r="G45" i="128"/>
  <c r="G38" i="128"/>
  <c r="G130" i="128"/>
  <c r="G99" i="128"/>
  <c r="G94" i="128"/>
  <c r="G91" i="128"/>
  <c r="G83" i="128"/>
  <c r="G81" i="128"/>
  <c r="G74" i="128"/>
  <c r="G72" i="128"/>
  <c r="G40" i="128"/>
  <c r="G90" i="128"/>
  <c r="G88" i="128"/>
  <c r="G85" i="128"/>
  <c r="G76" i="128"/>
  <c r="G47" i="128"/>
  <c r="G43" i="128"/>
  <c r="G37" i="128"/>
  <c r="F92" i="127"/>
  <c r="F103" i="127" s="1"/>
  <c r="G98" i="127"/>
  <c r="G95" i="127"/>
  <c r="G82" i="127"/>
  <c r="G80" i="127"/>
  <c r="G75" i="127"/>
  <c r="G73" i="127"/>
  <c r="G71" i="127"/>
  <c r="G50" i="127"/>
  <c r="G46" i="127"/>
  <c r="G89" i="127"/>
  <c r="G84" i="127"/>
  <c r="G49" i="127"/>
  <c r="G45" i="127"/>
  <c r="G38" i="127"/>
  <c r="G130" i="127"/>
  <c r="G99" i="127"/>
  <c r="G94" i="127"/>
  <c r="G91" i="127"/>
  <c r="G83" i="127"/>
  <c r="G81" i="127"/>
  <c r="G74" i="127"/>
  <c r="G72" i="127"/>
  <c r="G48" i="127"/>
  <c r="G44" i="127"/>
  <c r="G40" i="127"/>
  <c r="G90" i="127"/>
  <c r="G85" i="127"/>
  <c r="G47" i="127"/>
  <c r="G37" i="127"/>
  <c r="G76" i="127"/>
  <c r="G43" i="127"/>
  <c r="G88" i="127"/>
  <c r="G96" i="130" l="1"/>
  <c r="G104" i="130" s="1"/>
  <c r="G96" i="132"/>
  <c r="G104" i="132" s="1"/>
  <c r="G51" i="128"/>
  <c r="G66" i="128" s="1"/>
  <c r="G92" i="128"/>
  <c r="G103" i="128" s="1"/>
  <c r="G96" i="128"/>
  <c r="G104" i="128" s="1"/>
  <c r="G92" i="131"/>
  <c r="G103" i="131" s="1"/>
  <c r="G51" i="131"/>
  <c r="G66" i="131" s="1"/>
  <c r="G106" i="133"/>
  <c r="G133" i="133" s="1"/>
  <c r="G68" i="133"/>
  <c r="G131" i="133" s="1"/>
  <c r="G41" i="132"/>
  <c r="G65" i="132" s="1"/>
  <c r="G77" i="132"/>
  <c r="G132" i="132" s="1"/>
  <c r="G51" i="132"/>
  <c r="G66" i="132" s="1"/>
  <c r="G92" i="132"/>
  <c r="G103" i="132" s="1"/>
  <c r="G86" i="132"/>
  <c r="G102" i="132" s="1"/>
  <c r="G41" i="131"/>
  <c r="G65" i="131" s="1"/>
  <c r="G86" i="131"/>
  <c r="G102" i="131" s="1"/>
  <c r="G77" i="131"/>
  <c r="G132" i="131" s="1"/>
  <c r="G96" i="131"/>
  <c r="G104" i="131" s="1"/>
  <c r="G100" i="131"/>
  <c r="G105" i="131" s="1"/>
  <c r="G51" i="130"/>
  <c r="G66" i="130" s="1"/>
  <c r="G86" i="130"/>
  <c r="G102" i="130" s="1"/>
  <c r="G92" i="130"/>
  <c r="G103" i="130" s="1"/>
  <c r="G77" i="130"/>
  <c r="G132" i="130" s="1"/>
  <c r="G41" i="130"/>
  <c r="G65" i="130" s="1"/>
  <c r="G68" i="130" s="1"/>
  <c r="G131" i="130" s="1"/>
  <c r="G100" i="130"/>
  <c r="G105" i="130" s="1"/>
  <c r="G41" i="129"/>
  <c r="G65" i="129" s="1"/>
  <c r="G92" i="129"/>
  <c r="G103" i="129" s="1"/>
  <c r="G96" i="129"/>
  <c r="G104" i="129" s="1"/>
  <c r="G86" i="129"/>
  <c r="G102" i="129" s="1"/>
  <c r="G51" i="129"/>
  <c r="G66" i="129" s="1"/>
  <c r="G77" i="129"/>
  <c r="G132" i="129" s="1"/>
  <c r="G100" i="129"/>
  <c r="G105" i="129" s="1"/>
  <c r="G77" i="128"/>
  <c r="G132" i="128" s="1"/>
  <c r="G100" i="128"/>
  <c r="G105" i="128" s="1"/>
  <c r="G41" i="128"/>
  <c r="G65" i="128" s="1"/>
  <c r="G68" i="128" s="1"/>
  <c r="G131" i="128" s="1"/>
  <c r="G86" i="128"/>
  <c r="G102" i="128" s="1"/>
  <c r="G92" i="127"/>
  <c r="G103" i="127" s="1"/>
  <c r="G51" i="127"/>
  <c r="G66" i="127" s="1"/>
  <c r="G77" i="127"/>
  <c r="G132" i="127" s="1"/>
  <c r="G41" i="127"/>
  <c r="G65" i="127" s="1"/>
  <c r="G96" i="127"/>
  <c r="G104" i="127" s="1"/>
  <c r="G100" i="127"/>
  <c r="G105" i="127" s="1"/>
  <c r="G86" i="127"/>
  <c r="G102" i="127" s="1"/>
  <c r="G68" i="129" l="1"/>
  <c r="G131" i="129" s="1"/>
  <c r="G68" i="132"/>
  <c r="G131" i="132" s="1"/>
  <c r="G68" i="131"/>
  <c r="G131" i="131" s="1"/>
  <c r="G68" i="127"/>
  <c r="G131" i="127" s="1"/>
  <c r="G106" i="132"/>
  <c r="G133" i="132" s="1"/>
  <c r="G106" i="131"/>
  <c r="G133" i="131" s="1"/>
  <c r="G106" i="130"/>
  <c r="G133" i="130" s="1"/>
  <c r="G106" i="129"/>
  <c r="G133" i="129" s="1"/>
  <c r="G106" i="128"/>
  <c r="G133" i="128" s="1"/>
  <c r="G106" i="127"/>
  <c r="G133" i="127" s="1"/>
  <c r="F142" i="126" l="1"/>
  <c r="G141" i="126"/>
  <c r="F140" i="126"/>
  <c r="F127" i="126"/>
  <c r="F128" i="126" s="1"/>
  <c r="G115" i="126"/>
  <c r="G114" i="126"/>
  <c r="G113" i="126"/>
  <c r="G112" i="126"/>
  <c r="G111" i="126"/>
  <c r="G110" i="126"/>
  <c r="G109" i="126"/>
  <c r="F94" i="126"/>
  <c r="F86" i="126"/>
  <c r="F102" i="126" s="1"/>
  <c r="F72" i="126"/>
  <c r="G61" i="126"/>
  <c r="G60" i="126"/>
  <c r="G59" i="126"/>
  <c r="E59" i="126"/>
  <c r="E58" i="126"/>
  <c r="G58" i="126" s="1"/>
  <c r="G57" i="126"/>
  <c r="G56" i="126"/>
  <c r="G55" i="126"/>
  <c r="G54" i="126"/>
  <c r="E54" i="126"/>
  <c r="F51" i="126"/>
  <c r="F90" i="126" s="1"/>
  <c r="F38" i="126"/>
  <c r="F37" i="126"/>
  <c r="F39" i="126" s="1"/>
  <c r="G30" i="126"/>
  <c r="G29" i="126"/>
  <c r="G28" i="126"/>
  <c r="G27" i="126"/>
  <c r="G53" i="126" s="1"/>
  <c r="G63" i="126" s="1"/>
  <c r="G67" i="126" s="1"/>
  <c r="F95" i="126" l="1"/>
  <c r="F75" i="126"/>
  <c r="F77" i="126" s="1"/>
  <c r="F40" i="126"/>
  <c r="F41" i="126" s="1"/>
  <c r="F65" i="126" s="1"/>
  <c r="F96" i="126"/>
  <c r="F104" i="126" s="1"/>
  <c r="F89" i="126"/>
  <c r="F92" i="126" s="1"/>
  <c r="F103" i="126" s="1"/>
  <c r="G34" i="126"/>
  <c r="F99" i="126"/>
  <c r="F100" i="126" s="1"/>
  <c r="F105" i="126" s="1"/>
  <c r="F66" i="126"/>
  <c r="F142" i="125"/>
  <c r="G141" i="125"/>
  <c r="F140" i="125"/>
  <c r="F127" i="125"/>
  <c r="F128" i="125" s="1"/>
  <c r="G115" i="125"/>
  <c r="G114" i="125"/>
  <c r="G113" i="125"/>
  <c r="G112" i="125"/>
  <c r="G111" i="125"/>
  <c r="G110" i="125"/>
  <c r="G109" i="125"/>
  <c r="F94" i="125"/>
  <c r="F86" i="125"/>
  <c r="F102" i="125" s="1"/>
  <c r="F72" i="125"/>
  <c r="G61" i="125"/>
  <c r="G60" i="125"/>
  <c r="G59" i="125"/>
  <c r="E59" i="125"/>
  <c r="G58" i="125"/>
  <c r="E58" i="125"/>
  <c r="G57" i="125"/>
  <c r="G56" i="125"/>
  <c r="G55" i="125"/>
  <c r="G54" i="125"/>
  <c r="E54" i="125"/>
  <c r="F51" i="125"/>
  <c r="F90" i="125" s="1"/>
  <c r="F38" i="125"/>
  <c r="F37" i="125"/>
  <c r="F39" i="125" s="1"/>
  <c r="G30" i="125"/>
  <c r="G29" i="125"/>
  <c r="G28" i="125"/>
  <c r="G27" i="125"/>
  <c r="G53" i="125" s="1"/>
  <c r="G57" i="99"/>
  <c r="F140" i="99"/>
  <c r="F127" i="99"/>
  <c r="F128" i="99" s="1"/>
  <c r="G115" i="99"/>
  <c r="G114" i="99"/>
  <c r="G113" i="99"/>
  <c r="G112" i="99"/>
  <c r="G111" i="99"/>
  <c r="G110" i="99"/>
  <c r="G109" i="99"/>
  <c r="F94" i="99"/>
  <c r="F86" i="99"/>
  <c r="F102" i="99" s="1"/>
  <c r="F72" i="99"/>
  <c r="G61" i="99"/>
  <c r="G60" i="99"/>
  <c r="G59" i="99"/>
  <c r="E59" i="99"/>
  <c r="E58" i="99"/>
  <c r="G58" i="99" s="1"/>
  <c r="G56" i="99"/>
  <c r="G55" i="99"/>
  <c r="G54" i="99"/>
  <c r="E54" i="99"/>
  <c r="F51" i="99"/>
  <c r="F90" i="99" s="1"/>
  <c r="F38" i="99"/>
  <c r="F37" i="99"/>
  <c r="F39" i="99" s="1"/>
  <c r="G30" i="99"/>
  <c r="G29" i="99"/>
  <c r="G28" i="99"/>
  <c r="G27" i="99"/>
  <c r="G53" i="99" s="1"/>
  <c r="G141" i="99"/>
  <c r="F75" i="99" l="1"/>
  <c r="F77" i="99" s="1"/>
  <c r="G63" i="125"/>
  <c r="G67" i="125" s="1"/>
  <c r="F75" i="125"/>
  <c r="F77" i="125" s="1"/>
  <c r="F95" i="125"/>
  <c r="F95" i="99"/>
  <c r="G98" i="126"/>
  <c r="G95" i="126"/>
  <c r="G82" i="126"/>
  <c r="G80" i="126"/>
  <c r="G75" i="126"/>
  <c r="G73" i="126"/>
  <c r="G71" i="126"/>
  <c r="G50" i="126"/>
  <c r="G46" i="126"/>
  <c r="G89" i="126"/>
  <c r="G84" i="126"/>
  <c r="G49" i="126"/>
  <c r="G45" i="126"/>
  <c r="G38" i="126"/>
  <c r="G44" i="126"/>
  <c r="G88" i="126"/>
  <c r="G83" i="126"/>
  <c r="G81" i="126"/>
  <c r="G74" i="126"/>
  <c r="G37" i="126"/>
  <c r="G130" i="126"/>
  <c r="G99" i="126"/>
  <c r="G94" i="126"/>
  <c r="G91" i="126"/>
  <c r="G72" i="126"/>
  <c r="G48" i="126"/>
  <c r="G40" i="126"/>
  <c r="G90" i="126"/>
  <c r="G85" i="126"/>
  <c r="G76" i="126"/>
  <c r="G47" i="126"/>
  <c r="G43" i="126"/>
  <c r="F89" i="125"/>
  <c r="F92" i="125" s="1"/>
  <c r="F103" i="125" s="1"/>
  <c r="F40" i="125"/>
  <c r="F41" i="125" s="1"/>
  <c r="F65" i="125" s="1"/>
  <c r="F96" i="125"/>
  <c r="F104" i="125" s="1"/>
  <c r="G34" i="125"/>
  <c r="F66" i="125"/>
  <c r="F99" i="125"/>
  <c r="F100" i="125" s="1"/>
  <c r="F105" i="125" s="1"/>
  <c r="G63" i="99"/>
  <c r="G67" i="99" s="1"/>
  <c r="F40" i="99"/>
  <c r="F41" i="99" s="1"/>
  <c r="F65" i="99" s="1"/>
  <c r="F142" i="99"/>
  <c r="F96" i="99"/>
  <c r="F104" i="99" s="1"/>
  <c r="F99" i="99"/>
  <c r="F100" i="99" s="1"/>
  <c r="F105" i="99" s="1"/>
  <c r="F89" i="99"/>
  <c r="F92" i="99" s="1"/>
  <c r="F103" i="99" s="1"/>
  <c r="G34" i="99"/>
  <c r="F66" i="99"/>
  <c r="G100" i="126" l="1"/>
  <c r="G105" i="126" s="1"/>
  <c r="G51" i="126"/>
  <c r="G66" i="126" s="1"/>
  <c r="G41" i="126"/>
  <c r="G65" i="126" s="1"/>
  <c r="G92" i="126"/>
  <c r="G103" i="126" s="1"/>
  <c r="G86" i="126"/>
  <c r="G102" i="126" s="1"/>
  <c r="G96" i="126"/>
  <c r="G104" i="126" s="1"/>
  <c r="G77" i="126"/>
  <c r="G132" i="126" s="1"/>
  <c r="G98" i="125"/>
  <c r="G95" i="125"/>
  <c r="G82" i="125"/>
  <c r="G80" i="125"/>
  <c r="G75" i="125"/>
  <c r="G73" i="125"/>
  <c r="G71" i="125"/>
  <c r="G50" i="125"/>
  <c r="G46" i="125"/>
  <c r="G90" i="125"/>
  <c r="G85" i="125"/>
  <c r="G89" i="125"/>
  <c r="G84" i="125"/>
  <c r="G49" i="125"/>
  <c r="G45" i="125"/>
  <c r="G38" i="125"/>
  <c r="G88" i="125"/>
  <c r="G130" i="125"/>
  <c r="G99" i="125"/>
  <c r="G94" i="125"/>
  <c r="G91" i="125"/>
  <c r="G83" i="125"/>
  <c r="G81" i="125"/>
  <c r="G74" i="125"/>
  <c r="G72" i="125"/>
  <c r="G48" i="125"/>
  <c r="G44" i="125"/>
  <c r="G40" i="125"/>
  <c r="G76" i="125"/>
  <c r="G47" i="125"/>
  <c r="G43" i="125"/>
  <c r="G37" i="125"/>
  <c r="G98" i="99"/>
  <c r="G99" i="99"/>
  <c r="G95" i="99"/>
  <c r="G82" i="99"/>
  <c r="G80" i="99"/>
  <c r="G75" i="99"/>
  <c r="G73" i="99"/>
  <c r="G71" i="99"/>
  <c r="G50" i="99"/>
  <c r="G46" i="99"/>
  <c r="G49" i="99"/>
  <c r="G45" i="99"/>
  <c r="G88" i="99"/>
  <c r="G76" i="99"/>
  <c r="G89" i="99"/>
  <c r="G84" i="99"/>
  <c r="G38" i="99"/>
  <c r="G94" i="99"/>
  <c r="G91" i="99"/>
  <c r="G83" i="99"/>
  <c r="G81" i="99"/>
  <c r="G74" i="99"/>
  <c r="G72" i="99"/>
  <c r="G48" i="99"/>
  <c r="G44" i="99"/>
  <c r="G40" i="99"/>
  <c r="G90" i="99"/>
  <c r="G85" i="99"/>
  <c r="G47" i="99"/>
  <c r="G43" i="99"/>
  <c r="G37" i="99"/>
  <c r="G130" i="99"/>
  <c r="G41" i="125" l="1"/>
  <c r="G65" i="125" s="1"/>
  <c r="G96" i="125"/>
  <c r="G104" i="125" s="1"/>
  <c r="G68" i="126"/>
  <c r="G131" i="126" s="1"/>
  <c r="G106" i="126"/>
  <c r="G133" i="126" s="1"/>
  <c r="G86" i="125"/>
  <c r="G102" i="125" s="1"/>
  <c r="G51" i="125"/>
  <c r="G66" i="125" s="1"/>
  <c r="G77" i="125"/>
  <c r="G132" i="125" s="1"/>
  <c r="G92" i="125"/>
  <c r="G103" i="125" s="1"/>
  <c r="G100" i="125"/>
  <c r="G105" i="125" s="1"/>
  <c r="G96" i="99"/>
  <c r="G104" i="99" s="1"/>
  <c r="G92" i="99"/>
  <c r="G103" i="99" s="1"/>
  <c r="G86" i="99"/>
  <c r="G102" i="99" s="1"/>
  <c r="G51" i="99"/>
  <c r="G66" i="99" s="1"/>
  <c r="G41" i="99"/>
  <c r="G65" i="99" s="1"/>
  <c r="G77" i="99"/>
  <c r="G132" i="99" s="1"/>
  <c r="G100" i="99"/>
  <c r="G105" i="99" s="1"/>
  <c r="G68" i="125" l="1"/>
  <c r="G131" i="125" s="1"/>
  <c r="G106" i="125"/>
  <c r="G133" i="125" s="1"/>
  <c r="G68" i="99"/>
  <c r="G131" i="99" s="1"/>
  <c r="G106" i="99"/>
  <c r="G133" i="99" s="1"/>
  <c r="G29" i="104" l="1"/>
  <c r="G41" i="104" l="1"/>
  <c r="G40" i="104"/>
  <c r="G31" i="104"/>
  <c r="G32" i="104"/>
  <c r="G34" i="104"/>
  <c r="G36" i="104"/>
  <c r="G30" i="104"/>
  <c r="F37" i="104" l="1"/>
  <c r="F42" i="104"/>
  <c r="F26" i="104" l="1"/>
  <c r="F43" i="104" l="1"/>
  <c r="F46" i="104" s="1"/>
  <c r="D55" i="104" l="1"/>
  <c r="F7" i="63" l="1"/>
  <c r="F5" i="63" l="1"/>
  <c r="F57" i="104" l="1"/>
  <c r="F8" i="63" l="1"/>
  <c r="E17" i="63"/>
  <c r="F6" i="63"/>
  <c r="F17" i="63" l="1"/>
  <c r="G9" i="65" l="1"/>
  <c r="G12" i="65"/>
  <c r="G8" i="65"/>
  <c r="G11" i="65"/>
  <c r="G13" i="65"/>
  <c r="G14" i="65"/>
  <c r="G7" i="65"/>
  <c r="G10" i="65"/>
  <c r="E15" i="65" l="1"/>
  <c r="E108" i="136" l="1"/>
  <c r="G108" i="136" s="1"/>
  <c r="G116" i="136" s="1"/>
  <c r="G134" i="136" s="1"/>
  <c r="G135" i="136" s="1"/>
  <c r="G119" i="136" s="1"/>
  <c r="G120" i="136" s="1"/>
  <c r="E108" i="132"/>
  <c r="G108" i="132" s="1"/>
  <c r="G116" i="132" s="1"/>
  <c r="G134" i="132" s="1"/>
  <c r="G135" i="132" s="1"/>
  <c r="G119" i="132" s="1"/>
  <c r="G120" i="132" s="1"/>
  <c r="E108" i="128"/>
  <c r="G108" i="128" s="1"/>
  <c r="G116" i="128" s="1"/>
  <c r="G134" i="128" s="1"/>
  <c r="G135" i="128" s="1"/>
  <c r="G119" i="128" s="1"/>
  <c r="G120" i="128" s="1"/>
  <c r="E108" i="129"/>
  <c r="G108" i="129" s="1"/>
  <c r="G116" i="129" s="1"/>
  <c r="G134" i="129" s="1"/>
  <c r="G135" i="129" s="1"/>
  <c r="G119" i="129" s="1"/>
  <c r="G120" i="129" s="1"/>
  <c r="E108" i="127"/>
  <c r="G108" i="127" s="1"/>
  <c r="G116" i="127" s="1"/>
  <c r="G134" i="127" s="1"/>
  <c r="G135" i="127" s="1"/>
  <c r="G119" i="127" s="1"/>
  <c r="G120" i="127" s="1"/>
  <c r="E108" i="125"/>
  <c r="G108" i="125" s="1"/>
  <c r="G116" i="125" s="1"/>
  <c r="G134" i="125" s="1"/>
  <c r="G135" i="125" s="1"/>
  <c r="G119" i="125" s="1"/>
  <c r="G120" i="125" s="1"/>
  <c r="E108" i="135"/>
  <c r="G108" i="135" s="1"/>
  <c r="G116" i="135" s="1"/>
  <c r="G134" i="135" s="1"/>
  <c r="G135" i="135" s="1"/>
  <c r="G119" i="135" s="1"/>
  <c r="G120" i="135" s="1"/>
  <c r="E108" i="99"/>
  <c r="G108" i="99" s="1"/>
  <c r="G116" i="99" s="1"/>
  <c r="G134" i="99" s="1"/>
  <c r="G135" i="99" s="1"/>
  <c r="G119" i="99" s="1"/>
  <c r="G120" i="99" s="1"/>
  <c r="E108" i="126"/>
  <c r="G108" i="126" s="1"/>
  <c r="G116" i="126" s="1"/>
  <c r="G134" i="126" s="1"/>
  <c r="G135" i="126" s="1"/>
  <c r="G119" i="126" s="1"/>
  <c r="G120" i="126" s="1"/>
  <c r="E108" i="130"/>
  <c r="G108" i="130" s="1"/>
  <c r="G116" i="130" s="1"/>
  <c r="G134" i="130" s="1"/>
  <c r="G135" i="130" s="1"/>
  <c r="G119" i="130" s="1"/>
  <c r="G120" i="130" s="1"/>
  <c r="E108" i="131"/>
  <c r="G108" i="131" s="1"/>
  <c r="G116" i="131" s="1"/>
  <c r="G134" i="131" s="1"/>
  <c r="G135" i="131" s="1"/>
  <c r="G119" i="131" s="1"/>
  <c r="G120" i="131" s="1"/>
  <c r="E108" i="133"/>
  <c r="G108" i="133" s="1"/>
  <c r="G116" i="133" s="1"/>
  <c r="G134" i="133" s="1"/>
  <c r="G135" i="133" s="1"/>
  <c r="G119" i="133" s="1"/>
  <c r="G120" i="133" s="1"/>
  <c r="G122" i="133" l="1"/>
  <c r="G123" i="133"/>
  <c r="G124" i="133"/>
  <c r="G125" i="133"/>
  <c r="G126" i="133"/>
  <c r="G127" i="133"/>
  <c r="G128" i="133"/>
  <c r="G136" i="133"/>
  <c r="G137" i="133"/>
  <c r="G139" i="133"/>
  <c r="G140" i="133"/>
  <c r="G142" i="133"/>
  <c r="G143" i="133"/>
  <c r="G122" i="99"/>
  <c r="G123" i="99"/>
  <c r="G124" i="99"/>
  <c r="G125" i="99"/>
  <c r="G126" i="99"/>
  <c r="G127" i="99"/>
  <c r="G128" i="99"/>
  <c r="G136" i="99"/>
  <c r="G137" i="99"/>
  <c r="G139" i="99"/>
  <c r="G140" i="99"/>
  <c r="G142" i="99"/>
  <c r="G143" i="99"/>
  <c r="G122" i="135"/>
  <c r="G123" i="135"/>
  <c r="G124" i="135"/>
  <c r="G125" i="135"/>
  <c r="G126" i="135"/>
  <c r="G127" i="135"/>
  <c r="G128" i="135"/>
  <c r="G136" i="135"/>
  <c r="G137" i="135"/>
  <c r="G139" i="135"/>
  <c r="G140" i="135"/>
  <c r="G142" i="135"/>
  <c r="G143" i="135"/>
  <c r="G122" i="126"/>
  <c r="G123" i="126"/>
  <c r="G124" i="126"/>
  <c r="G125" i="126"/>
  <c r="G126" i="126"/>
  <c r="G127" i="126"/>
  <c r="G128" i="126"/>
  <c r="G136" i="126"/>
  <c r="G137" i="126"/>
  <c r="G139" i="126"/>
  <c r="G140" i="126"/>
  <c r="G142" i="126"/>
  <c r="G143" i="126"/>
  <c r="G122" i="125"/>
  <c r="G123" i="125"/>
  <c r="G124" i="125"/>
  <c r="G125" i="125"/>
  <c r="G126" i="125"/>
  <c r="G127" i="125"/>
  <c r="G128" i="125"/>
  <c r="G136" i="125"/>
  <c r="G137" i="125"/>
  <c r="G139" i="125"/>
  <c r="G140" i="125"/>
  <c r="G142" i="125"/>
  <c r="G143" i="125"/>
  <c r="G122" i="130"/>
  <c r="G123" i="130"/>
  <c r="G124" i="130"/>
  <c r="G125" i="130"/>
  <c r="G126" i="130"/>
  <c r="G127" i="130"/>
  <c r="G128" i="130"/>
  <c r="G136" i="130"/>
  <c r="G137" i="130"/>
  <c r="G139" i="130"/>
  <c r="G140" i="130"/>
  <c r="G142" i="130"/>
  <c r="G143" i="130"/>
  <c r="G122" i="129"/>
  <c r="G123" i="129"/>
  <c r="G124" i="129"/>
  <c r="G125" i="129"/>
  <c r="G126" i="129"/>
  <c r="G127" i="129"/>
  <c r="G128" i="129"/>
  <c r="G136" i="129"/>
  <c r="G137" i="129"/>
  <c r="G139" i="129"/>
  <c r="G140" i="129"/>
  <c r="G142" i="129"/>
  <c r="G143" i="129"/>
  <c r="G122" i="128"/>
  <c r="G123" i="128"/>
  <c r="G124" i="128"/>
  <c r="G125" i="128"/>
  <c r="G126" i="128"/>
  <c r="G127" i="128"/>
  <c r="G128" i="128"/>
  <c r="G136" i="128"/>
  <c r="G137" i="128"/>
  <c r="G139" i="128"/>
  <c r="G140" i="128"/>
  <c r="G142" i="128"/>
  <c r="G143" i="128"/>
  <c r="G5" i="63"/>
  <c r="H5" i="63"/>
  <c r="I5" i="63"/>
  <c r="G6" i="63"/>
  <c r="H6" i="63"/>
  <c r="I6" i="63"/>
  <c r="G7" i="63"/>
  <c r="H7" i="63"/>
  <c r="I7" i="63"/>
  <c r="G8" i="63"/>
  <c r="H8" i="63"/>
  <c r="I8" i="63"/>
  <c r="G9" i="63"/>
  <c r="H9" i="63"/>
  <c r="I9" i="63"/>
  <c r="G10" i="63"/>
  <c r="H10" i="63"/>
  <c r="I10" i="63"/>
  <c r="G11" i="63"/>
  <c r="H11" i="63"/>
  <c r="I11" i="63"/>
  <c r="G12" i="63"/>
  <c r="H12" i="63"/>
  <c r="I12" i="63"/>
  <c r="G13" i="63"/>
  <c r="H13" i="63"/>
  <c r="I13" i="63"/>
  <c r="G14" i="63"/>
  <c r="H14" i="63"/>
  <c r="I14" i="63"/>
  <c r="G15" i="63"/>
  <c r="H15" i="63"/>
  <c r="I15" i="63"/>
  <c r="G16" i="63"/>
  <c r="H16" i="63"/>
  <c r="I16" i="63"/>
  <c r="H17" i="63"/>
  <c r="I17" i="63"/>
  <c r="H18" i="63"/>
  <c r="I18" i="63"/>
  <c r="H19" i="63"/>
  <c r="I19" i="63"/>
  <c r="F49" i="104"/>
  <c r="F50" i="104"/>
  <c r="F51" i="104"/>
  <c r="F52" i="104"/>
  <c r="F54" i="104"/>
  <c r="F55" i="104"/>
  <c r="F58" i="104"/>
  <c r="F59" i="104"/>
  <c r="F60" i="104"/>
  <c r="G122" i="127"/>
  <c r="G123" i="127"/>
  <c r="G124" i="127"/>
  <c r="G125" i="127"/>
  <c r="G126" i="127"/>
  <c r="G127" i="127"/>
  <c r="G128" i="127"/>
  <c r="G136" i="127"/>
  <c r="G137" i="127"/>
  <c r="G139" i="127"/>
  <c r="G140" i="127"/>
  <c r="G142" i="127"/>
  <c r="G143" i="127"/>
  <c r="G122" i="132"/>
  <c r="G123" i="132"/>
  <c r="G124" i="132"/>
  <c r="G125" i="132"/>
  <c r="G126" i="132"/>
  <c r="G127" i="132"/>
  <c r="G128" i="132"/>
  <c r="G136" i="132"/>
  <c r="G137" i="132"/>
  <c r="G139" i="132"/>
  <c r="G140" i="132"/>
  <c r="G142" i="132"/>
  <c r="G143" i="132"/>
  <c r="G122" i="131"/>
  <c r="G123" i="131"/>
  <c r="G124" i="131"/>
  <c r="G125" i="131"/>
  <c r="G126" i="131"/>
  <c r="G127" i="131"/>
  <c r="G128" i="131"/>
  <c r="G136" i="131"/>
  <c r="G137" i="131"/>
  <c r="G139" i="131"/>
  <c r="G140" i="131"/>
  <c r="G142" i="131"/>
  <c r="G143" i="131"/>
  <c r="G122" i="136"/>
  <c r="G123" i="136"/>
  <c r="G124" i="136"/>
  <c r="G125" i="136"/>
  <c r="G126" i="136"/>
  <c r="G127" i="136"/>
  <c r="G128" i="136"/>
  <c r="G136" i="136"/>
  <c r="G137" i="136"/>
  <c r="G139" i="136"/>
  <c r="G140" i="136"/>
  <c r="G142" i="136"/>
  <c r="G143" i="136"/>
</calcChain>
</file>

<file path=xl/sharedStrings.xml><?xml version="1.0" encoding="utf-8"?>
<sst xmlns="http://schemas.openxmlformats.org/spreadsheetml/2006/main" count="2929" uniqueCount="303">
  <si>
    <t>Categoria Profissional:</t>
  </si>
  <si>
    <t>Salário Normativo da Categoria Profissional:</t>
  </si>
  <si>
    <t>MODULO 1 - COMPOSIÇÃO DA REMUNERAÇÃO</t>
  </si>
  <si>
    <t>Valor Total</t>
  </si>
  <si>
    <t>VALOR MENSAL PELO TOTAL DE POSTOS DE SERVIÇO</t>
  </si>
  <si>
    <t>I - DISCRIMINAÇÃO DOS SERVIÇOS</t>
  </si>
  <si>
    <t>DADOS COMPLEMENTARES</t>
  </si>
  <si>
    <t>Salário mínimo oficial vigente:</t>
  </si>
  <si>
    <t>Data Base da Categoria:</t>
  </si>
  <si>
    <t>12 MESES</t>
  </si>
  <si>
    <t>Período contratual:</t>
  </si>
  <si>
    <t>Município/UF:</t>
  </si>
  <si>
    <t>ISS</t>
  </si>
  <si>
    <t>POSTO/UNIDADE</t>
  </si>
  <si>
    <t>TOTAL TAXA GLOBAL DE ADMINISTRAÇÃO</t>
  </si>
  <si>
    <t>PLANILHA DE CUSTO E FORMAÇÃO DE PREÇOS</t>
  </si>
  <si>
    <t>QUANT.</t>
  </si>
  <si>
    <t>UN.</t>
  </si>
  <si>
    <t>PÇ</t>
  </si>
  <si>
    <t>Capa de Chuva</t>
  </si>
  <si>
    <t>Adicional Insalubridade</t>
  </si>
  <si>
    <t>UNIFORMES</t>
  </si>
  <si>
    <t>TOTAL MENSAL INSUMOS DIVERSOS</t>
  </si>
  <si>
    <t>TOTAL - MÃO DE OBRA</t>
  </si>
  <si>
    <t>INSUMOS DIVERSOS</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</si>
  <si>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</si>
  <si>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</si>
  <si>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</si>
  <si>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</si>
  <si>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</si>
  <si>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</si>
  <si>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</si>
  <si>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</si>
  <si>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</si>
  <si>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</si>
  <si>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</si>
  <si>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</si>
  <si>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</si>
  <si>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</si>
  <si>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</si>
  <si>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</si>
  <si>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</si>
  <si>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</si>
  <si>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</si>
  <si>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</si>
  <si>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</si>
  <si>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</si>
  <si>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</si>
  <si>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</si>
  <si>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</si>
  <si>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</si>
  <si>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</si>
  <si>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</si>
  <si>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</si>
  <si>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</si>
  <si>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</si>
  <si>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</si>
  <si>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</si>
  <si>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</si>
  <si>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</si>
  <si>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</si>
  <si>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</si>
  <si>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</si>
  <si>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</si>
  <si>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Auxílio Refeição</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</si>
  <si>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</si>
  <si>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</si>
  <si>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</si>
  <si>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</si>
  <si>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</si>
  <si>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</si>
  <si>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</si>
  <si>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</si>
  <si>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</si>
  <si>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</si>
  <si>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</si>
  <si>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</si>
  <si>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</si>
  <si>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</si>
  <si>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</si>
  <si>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</si>
  <si>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</si>
  <si>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</si>
  <si>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</si>
  <si>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</si>
  <si>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</si>
  <si>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</si>
  <si>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</si>
  <si>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</si>
  <si>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</si>
  <si>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</si>
  <si>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</si>
  <si>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</si>
  <si>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</si>
  <si>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</si>
  <si>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</si>
  <si>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</si>
  <si>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</si>
  <si>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</si>
  <si>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</si>
  <si>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</si>
  <si>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</si>
  <si>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</si>
  <si>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</si>
  <si>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</si>
  <si>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</si>
  <si>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</si>
  <si>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</si>
  <si>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</si>
  <si>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</si>
  <si>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</si>
  <si>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</si>
  <si>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</si>
  <si>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</si>
  <si>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</si>
  <si>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</si>
  <si>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</si>
  <si>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</si>
  <si>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</si>
  <si>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</si>
  <si>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</si>
  <si>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</si>
  <si>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</si>
  <si>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</si>
  <si>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44 HORAS SEMANAIS</t>
  </si>
  <si>
    <t>Auxílio Creche</t>
  </si>
  <si>
    <t>DIURNO</t>
  </si>
  <si>
    <t>NOTURNO</t>
  </si>
  <si>
    <t>QUADRO RESUMO - INSUMOS - EQUIPAMENTOS VINCULADOS A EXECUÇÃO CONTRATUAL</t>
  </si>
  <si>
    <t>MÓDULO 5 – INSUMOS - EQUIPAMENTOS</t>
  </si>
  <si>
    <t>VALOR MENSAL</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</si>
  <si>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</si>
  <si>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</si>
  <si>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</si>
  <si>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</si>
  <si>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</si>
  <si>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</si>
  <si>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</si>
  <si>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</si>
  <si>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</si>
  <si>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</si>
  <si>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</si>
  <si>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</si>
  <si>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</si>
  <si>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4.2.1</t>
  </si>
  <si>
    <t>PREÇO MÉDIO UNITÁRIO</t>
  </si>
  <si>
    <t>PREÇO MÉDIO TOTAL</t>
  </si>
  <si>
    <t>5143-20</t>
  </si>
  <si>
    <t>Materiais de Limpeza e Outros</t>
  </si>
  <si>
    <t>Periodicidade/ meses</t>
  </si>
  <si>
    <t xml:space="preserve">Valor Unitário </t>
  </si>
  <si>
    <t>Quantidade</t>
  </si>
  <si>
    <t>Média Mensal</t>
  </si>
  <si>
    <t>Equipamentos e Acessórios de Uso Geral</t>
  </si>
  <si>
    <t>Veículos / Máquinas e Equipamentos / Outros</t>
  </si>
  <si>
    <t>TOTAL MENSAL - MATERIAIS</t>
  </si>
  <si>
    <t>TOTAL MENSAL - EPI's /ACESSÓRIOS</t>
  </si>
  <si>
    <t>TOTAL  MENSAL - MÁQUINAS E EQUIPAMENTOS</t>
  </si>
  <si>
    <t>Total Mensal</t>
  </si>
  <si>
    <t>Total de Pessoas</t>
  </si>
  <si>
    <t>Total de Postos</t>
  </si>
  <si>
    <t>Pessoas p/Posto</t>
  </si>
  <si>
    <t>PERIODICIDADE/ Meses</t>
  </si>
  <si>
    <t>Preço Médio</t>
  </si>
  <si>
    <t>Depreciação Anual</t>
  </si>
  <si>
    <t xml:space="preserve">Dia Trabalhador em Asseio e Conservação </t>
  </si>
  <si>
    <t xml:space="preserve">Multa do FGTS sobre o Aviso Prévio Trabalhado. </t>
  </si>
  <si>
    <t>ESCALA 12 X 36</t>
  </si>
  <si>
    <t>VALOR TOTAL</t>
  </si>
  <si>
    <t>Benefício Médico Ambulatorial e Odontológico</t>
  </si>
  <si>
    <t>MÓDULO 6 - CUSTOS INDIRETOS E TRIBUTOS</t>
  </si>
  <si>
    <t>Custos Indiretos e Tributos</t>
  </si>
  <si>
    <t>MÓDULO 6 – CUSTOS INDIRETOS E TRIBUTOS</t>
  </si>
  <si>
    <r>
      <t>OBJETO</t>
    </r>
    <r>
      <rPr>
        <sz val="11"/>
        <rFont val="Arial Narrow"/>
        <family val="2"/>
      </rPr>
      <t xml:space="preserve">: </t>
    </r>
    <r>
      <rPr>
        <b/>
        <sz val="11"/>
        <rFont val="Arial Narrow"/>
        <family val="2"/>
      </rPr>
      <t xml:space="preserve">  PRESTAÇÃO DE SERVIÇOS DE LIMPEZA DOS SANITÁRIOS PÚBLICOS DO ENTREPOSTO TERMINAL DE SÃO PAULO</t>
    </r>
  </si>
  <si>
    <r>
      <t>OBJETO</t>
    </r>
    <r>
      <rPr>
        <sz val="11"/>
        <rFont val="Arial Narrow"/>
        <family val="2"/>
      </rPr>
      <t xml:space="preserve">: </t>
    </r>
    <r>
      <rPr>
        <b/>
        <sz val="11"/>
        <rFont val="Arial Narrow"/>
        <family val="2"/>
      </rPr>
      <t>PRESTAÇÃO DE SERVIÇOS DE LIMPEZA DOS SANITÁRIOS PÚBLICOS DO ENTREPOSTO TERMINAL DE SÃO PAULO</t>
    </r>
  </si>
  <si>
    <t>PROCESSO Nº 122/2025</t>
  </si>
  <si>
    <t>PREGÃO ELETRÔNICO</t>
  </si>
  <si>
    <t>Agente de Higienização</t>
  </si>
  <si>
    <t>MATUTINO</t>
  </si>
  <si>
    <t>I</t>
  </si>
  <si>
    <t>J</t>
  </si>
  <si>
    <t>Outros (Especificar)</t>
  </si>
  <si>
    <t>OBJETO: PRESTAÇÃO DE SERVIÇOS DE LIMPEZA, CONSERVAÇÃO E HIGIENIZAÇÃO EM DIVERSOS ENTREPOSTO DO INTERIOR</t>
  </si>
  <si>
    <t>Sindicato: SEAC/SP SINDICATO DAS EMPRESAS DE ASSEIO E CONSERVAÇÃO NO ESTADO DE SAO PAULO e SIEMACO-SP - SINDICATO TRABALHADORES EMPRESAS PRESTACAO DE SERVICOS DE ASSEIO E CONSERVACAO E LIMPEZA URBANA DE SP</t>
  </si>
  <si>
    <t>LIMPEZA</t>
  </si>
  <si>
    <t>Salário Base</t>
  </si>
  <si>
    <t>Adicional de Liderança</t>
  </si>
  <si>
    <t>DSR Sobre Adicional Noturno</t>
  </si>
  <si>
    <t>Outrros (especificar)</t>
  </si>
  <si>
    <t xml:space="preserve">Ferias e terço constitucional </t>
  </si>
  <si>
    <t>Benefício Social</t>
  </si>
  <si>
    <t>Prêmio Assiduidade</t>
  </si>
  <si>
    <t>Multa do FGTS  sobre o Aviso Prévio Indenizado</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</si>
  <si>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</si>
  <si>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</si>
  <si>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Incidência do Sub módulo 2.2</t>
  </si>
  <si>
    <t xml:space="preserve">IntrajornadaCobertura de Feriados, Dias Ponte, e outros </t>
  </si>
  <si>
    <t>C.4</t>
  </si>
  <si>
    <t>C.5</t>
  </si>
  <si>
    <t>VALOR PELO PERÍODO DE 12 MESES DO TOTAL DE POSTOS DE SERVIÇO</t>
  </si>
  <si>
    <t>SÃO PAULO/SP</t>
  </si>
  <si>
    <t>Escala 6x1 / Posto de Trabalho sendo 13 Homens e 07 Mulheres / De Segunda à Sábado</t>
  </si>
  <si>
    <t>VESPERTINO</t>
  </si>
  <si>
    <t>Escala 6x1 / Posto de Trabalho sendo 03 Homens e 03 Mulheres / De Segunda à Sábado</t>
  </si>
  <si>
    <t>Benefício Social Sindical</t>
  </si>
  <si>
    <t>Encarregado(a)</t>
  </si>
  <si>
    <t>Escala 6x1 / De Segunda à Sábado</t>
  </si>
  <si>
    <t>Líder</t>
  </si>
  <si>
    <t>Quantidade de pessoas sendo 28 Homens e 10 Mulheres</t>
  </si>
  <si>
    <t>Supervisor(a)</t>
  </si>
  <si>
    <t>01 Posto Diurno / Escala 5 x 2</t>
  </si>
  <si>
    <t>UNIDADE</t>
  </si>
  <si>
    <t>PAR</t>
  </si>
  <si>
    <t xml:space="preserve">PROCESSO Nº 122/2025 </t>
  </si>
  <si>
    <t>Luva de Segurança</t>
  </si>
  <si>
    <t>Botina de Couro</t>
  </si>
  <si>
    <t>Botina de PVC</t>
  </si>
  <si>
    <t>Respirador Semifacial Descartável</t>
  </si>
  <si>
    <t>Camiseta</t>
  </si>
  <si>
    <t>Calça de Brim</t>
  </si>
  <si>
    <t>Meia Cano Longo</t>
  </si>
  <si>
    <t>Blusa de Moletom</t>
  </si>
  <si>
    <t>UNIFORMES E EPI'S</t>
  </si>
  <si>
    <t>OBSERVAÇÕES  RELATIVAS AS PLANILHAS DE CUSTOS E FORMAÇÃO DE PREÇOS</t>
  </si>
  <si>
    <t>Planilhas Modelo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</si>
  <si>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</si>
  <si>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4 - Nas planilhas de insumos a periodicidade/mês e o quantitativo devem ser preenchidos conforme informações constantes no Edital</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</si>
  <si>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</si>
  <si>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t>6 - Ao utilizar utilizar as planilhas Modelo editáveis da CEAGESP sugere-se seguir o preenchimento na ordem em que se encontram para facilitar a integração dos cálculos e manutenção das fórmulas</t>
  </si>
  <si>
    <t>CATEGORIA SINDICAL - Acordos e Convenções Coletivas</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</si>
  <si>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</si>
  <si>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Acordos e Convenções Coletivas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</si>
  <si>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</si>
  <si>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</si>
  <si>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</si>
  <si>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</si>
  <si>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</si>
  <si>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</si>
  <si>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Adicional de Insalubridade e Periculosidade</t>
  </si>
  <si>
    <t>Prever nas planilhas de custos conforme legislação vigente (se necessário)</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</si>
  <si>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</si>
  <si>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</si>
  <si>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Sub módulo 2.2 (Anexar junto com as planilhas)</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</si>
  <si>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</si>
  <si>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t>Módulo 3 Item D (Custos não renováveis)</t>
  </si>
  <si>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</si>
  <si>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Submódulos 4.2 e 4.2.1</t>
  </si>
  <si>
    <t>Cálculo dos Submódulos 4.2 e 4.2.1 somente se previstos no Instrumento Convocatório</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</si>
  <si>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</si>
  <si>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Módulo 6 (Anexar junto com as planilhas Arquivos e Documentos para comprovação das alíquotas efetivas para empresas optantes pelo regime tributário Lucro Real)</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</si>
  <si>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</si>
  <si>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Módulo 6 (Anexar junto com as planilhas documentos para comprovação tributária)</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</si>
  <si>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</si>
  <si>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Módulo 6 - Observação: optantes pelo SIMPLES Nacional na prestação de serviços de vigilância, limpeza ou conservação.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</si>
  <si>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</si>
  <si>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MEMÓRIA DE CÁLCULO</t>
  </si>
  <si>
    <t>A LICITANTE DEVERÁ APRESENTAR/DESCREVER A MEMÓRIA DE CÁLCULO UTILIZADA NOS DIVERSOS MÓDULOS DE SUAS PLANILHAS DE CUSTOS E JUSTIFICÁ-LAS QUANDO NECESSÁRIO.</t>
  </si>
  <si>
    <t>OBSERVAÇÕES GERAIS</t>
  </si>
  <si>
    <t>Apresentar cópia dos Acordos e Convenções Coletivas que a Licitante utilizou para compor salários e benefícios na planilha de custos e formação de preços</t>
  </si>
  <si>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</si>
  <si>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Pano de Limpeza</t>
  </si>
  <si>
    <t>Vassoura de Nylon</t>
  </si>
  <si>
    <t>Pá Coletora de Lixo</t>
  </si>
  <si>
    <t>Rodo de Plástico</t>
  </si>
  <si>
    <t>Escova de Nylon c/ Cabo de Madeira p/ Limpeza de Vaso Sanitário</t>
  </si>
  <si>
    <t>Desentupidor de Pia de Borracha Flexível, c/ Cabo de PVC</t>
  </si>
  <si>
    <t>Balde de Polipropileno c/ Alça de Arame Galvanizado e sem Aba, Capacidade 15/L</t>
  </si>
  <si>
    <t>Suporte de LT com Cabo Extensor 1,40m</t>
  </si>
  <si>
    <t>Dispenser p/ Papel Higiênico para Rolo de até 600m</t>
  </si>
  <si>
    <t>Dispenser p/ Papel Toalha</t>
  </si>
  <si>
    <t>Saboneteira c/ Suporte Reforçado</t>
  </si>
  <si>
    <t>Mangueiras Tipo Jardim de 3/4 com 10m de Comprimento</t>
  </si>
  <si>
    <t>Lixeira Plástica c/ Tampa 100L</t>
  </si>
  <si>
    <t>Cesto de Lixo Aramado, capacidade 20L</t>
  </si>
  <si>
    <t>Certo de Lixo Aramado, capacidade 100L</t>
  </si>
  <si>
    <t>Placa de Advertência - Piso Molhado</t>
  </si>
  <si>
    <t>Celular Corporativo c/ Aplicativo de Conversação</t>
  </si>
  <si>
    <t>Carrinho de Mão Dobrável p/ Transporte de Carga 75kg</t>
  </si>
  <si>
    <r>
      <rPr>
        <b/>
        <u/>
        <sz val="11"/>
        <rFont val="Arial Narrow"/>
        <family val="2"/>
      </rPr>
      <t>OBJETO</t>
    </r>
    <r>
      <rPr>
        <b/>
        <sz val="11"/>
        <rFont val="Arial Narrow"/>
        <family val="2"/>
      </rPr>
      <t>:</t>
    </r>
    <r>
      <rPr>
        <sz val="11"/>
        <rFont val="Arial Narrow"/>
        <family val="2"/>
      </rPr>
      <t xml:space="preserve"> </t>
    </r>
    <r>
      <rPr>
        <b/>
        <sz val="11"/>
        <rFont val="Arial Narrow"/>
        <family val="2"/>
      </rPr>
      <t xml:space="preserve"> PRESTAÇÃO DE SERVIÇOS DE LIMPEZA, ASSEIO, HIGIENIZAÇÃO E CONSERVAÇÃO DOS SANITÁRIOS PÚBLICOS DO ENTREPOSTO TERMINAL DE SÃO PAULO</t>
    </r>
  </si>
  <si>
    <t>GL/5L</t>
  </si>
  <si>
    <t>PCT/6</t>
  </si>
  <si>
    <t>Desinfetante Bactericida</t>
  </si>
  <si>
    <t>Água Sanitária</t>
  </si>
  <si>
    <t>Detergente Liquido Neutro Biodegradável</t>
  </si>
  <si>
    <t>Detergente Desincrustante</t>
  </si>
  <si>
    <t>FD/100</t>
  </si>
  <si>
    <t>Saco p/ Lixo 100 litros</t>
  </si>
  <si>
    <t>FD/8</t>
  </si>
  <si>
    <t>Saco p/ Lixo 20 litros</t>
  </si>
  <si>
    <t>Papel Higiênico Branco</t>
  </si>
  <si>
    <t>Toalha de Papel em Bobinas</t>
  </si>
  <si>
    <t>Limpa Pedra</t>
  </si>
  <si>
    <t>Sabonete Líquido Bactericida</t>
  </si>
  <si>
    <t>PCT/5</t>
  </si>
  <si>
    <t>Fibra de Limpeza Uso Geral, na Cor Verde</t>
  </si>
  <si>
    <t>Fibra de Limpeza Uso Geral, na Cor Branca</t>
  </si>
  <si>
    <t>TOTAL GERAL</t>
  </si>
  <si>
    <t>Os salários e beneficios utilizados nos modelos de planilhas de custos e formação de preços constantes no Edital tem como base a Convenção Coletiva de Trabalho 2025 das referidas categorias dos postos de serviços. Observa-se ainda que funções não definidas em convenção coletiva serão corrigidas de acordo com o percentual de reajuste definido na convenção coletiva de trabalho utilizada pela licitante.</t>
  </si>
  <si>
    <t>Valor dos Postos por 12 Meses</t>
  </si>
  <si>
    <t>Valor Mensal por Posto</t>
  </si>
  <si>
    <t>Valor Mensal pelo Total dos Postos</t>
  </si>
  <si>
    <t>QUADRO RESUMO GERAL - ESTIMATIVA LICITANTE</t>
  </si>
  <si>
    <t>Estimativa</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</si>
</sst>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quot;R$&quot;\ #,##0.00"/>
    <numFmt numFmtId="170" formatCode="_-* #,##0.00_-;\-* #,##0.00_-;_-* \-??_-;_-@_-"/>
    <numFmt numFmtId="171" formatCode="#,##0.00_);[Red]\(#,##0.00\)"/>
    <numFmt numFmtId="172" formatCode="#,##0;[Red]#,##0"/>
    <numFmt numFmtId="173" formatCode="0.000%"/>
  </numFmts>
  <fonts count="47" x14ac:knownFonts="1">
    <font>
      <sz val="10"/>
      <name val="Arial"/>
      <family val="2"/>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10"/>
      <name val="Arial"/>
      <family val="2"/>
      <charset val="1"/>
    </font>
    <font>
      <b/>
      <sz val="10"/>
      <name val="Arial Narrow"/>
      <family val="2"/>
    </font>
    <font>
      <sz val="10"/>
      <name val="Arial Narrow"/>
      <family val="2"/>
    </font>
    <font>
      <b/>
      <sz val="10"/>
      <color theme="2"/>
      <name val="Arial Narrow"/>
      <family val="2"/>
    </font>
    <font>
      <b/>
      <sz val="11"/>
      <name val="Arial Narrow"/>
      <family val="2"/>
    </font>
    <font>
      <sz val="11"/>
      <name val="Arial Narrow"/>
      <family val="2"/>
    </font>
    <font>
      <u/>
      <sz val="11"/>
      <name val="Arial Narrow"/>
      <family val="2"/>
    </font>
    <font>
      <sz val="11"/>
      <color theme="1"/>
      <name val="Arial Narrow"/>
      <family val="2"/>
    </font>
    <font>
      <b/>
      <sz val="11"/>
      <color theme="1"/>
      <name val="Arial Narrow"/>
      <family val="2"/>
    </font>
    <font>
      <sz val="6"/>
      <name val="Arial Narrow"/>
      <family val="2"/>
    </font>
    <font>
      <b/>
      <sz val="6"/>
      <color theme="1"/>
      <name val="Arial Narrow"/>
      <family val="2"/>
    </font>
    <font>
      <b/>
      <sz val="6"/>
      <name val="Arial Narrow"/>
      <family val="2"/>
    </font>
    <font>
      <b/>
      <sz val="10.5"/>
      <name val="Arial Narrow"/>
      <family val="2"/>
    </font>
    <font>
      <b/>
      <u/>
      <sz val="11"/>
      <name val="Arial Narrow"/>
      <family val="2"/>
    </font>
    <font>
      <strike/>
      <sz val="10"/>
      <name val="Arial Narrow"/>
      <family val="2"/>
    </font>
    <font>
      <b/>
      <strike/>
      <sz val="10"/>
      <name val="Arial Narrow"/>
      <family val="2"/>
    </font>
    <font>
      <b/>
      <sz val="14"/>
      <name val="Arial"/>
      <family val="2"/>
    </font>
    <font>
      <b/>
      <sz val="12"/>
      <name val="Arial"/>
      <family val="2"/>
    </font>
    <font>
      <sz val="12"/>
      <name val="Arial"/>
      <family val="2"/>
    </font>
    <font>
      <b/>
      <u/>
      <sz val="12"/>
      <color theme="9"/>
      <name val="Arial"/>
      <family val="2"/>
    </font>
    <font>
      <u/>
      <sz val="12"/>
      <name val="Arial"/>
      <family val="2"/>
    </font>
    <font>
      <b/>
      <u/>
      <sz val="12"/>
      <name val="Arial"/>
      <family val="2"/>
    </font>
    <font>
      <b/>
      <i/>
      <u/>
      <sz val="10"/>
      <name val="Arial"/>
      <family val="2"/>
    </font>
    <font>
      <b/>
      <i/>
      <sz val="12"/>
      <name val="Arial"/>
      <family val="2"/>
    </font>
    <font>
      <b/>
      <sz val="10"/>
      <name val="Arial"/>
      <family val="2"/>
    </font>
    <font>
      <b/>
      <sz val="12"/>
      <name val="Arial Narrow"/>
      <family val="2"/>
    </font>
  </fonts>
  <fills count="48">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theme="4" tint="0.39997558519241921"/>
        <bgColor indexed="64"/>
      </patternFill>
    </fill>
    <fill>
      <patternFill patternType="solid">
        <fgColor rgb="FF8EA9DB"/>
        <bgColor rgb="FFE6E6E6"/>
      </patternFill>
    </fill>
    <fill>
      <patternFill patternType="solid">
        <fgColor theme="8" tint="0.39997558519241921"/>
        <bgColor indexed="64"/>
      </patternFill>
    </fill>
    <fill>
      <patternFill patternType="solid">
        <fgColor theme="8" tint="0.59999389629810485"/>
        <bgColor indexed="64"/>
      </patternFill>
    </fill>
    <fill>
      <patternFill patternType="solid">
        <fgColor rgb="FFFFFF00"/>
        <bgColor indexed="64"/>
      </patternFill>
    </fill>
    <fill>
      <patternFill patternType="solid">
        <fgColor rgb="FFD9E1F2"/>
        <bgColor rgb="FF000000"/>
      </patternFill>
    </fill>
    <fill>
      <patternFill patternType="solid">
        <fgColor theme="2"/>
        <bgColor indexed="64"/>
      </patternFill>
    </fill>
    <fill>
      <patternFill patternType="solid">
        <fgColor theme="9" tint="0.59999389629810485"/>
        <bgColor indexed="64"/>
      </patternFill>
    </fill>
    <fill>
      <patternFill patternType="solid">
        <fgColor theme="9" tint="0.59999389629810485"/>
        <bgColor rgb="FFDAE3F3"/>
      </patternFill>
    </fill>
  </fills>
  <borders count="10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auto="1"/>
      </left>
      <right/>
      <top style="medium">
        <color auto="1"/>
      </top>
      <bottom style="thin">
        <color auto="1"/>
      </bottom>
      <diagonal/>
    </border>
    <border>
      <left/>
      <right/>
      <top style="medium">
        <color auto="1"/>
      </top>
      <bottom style="thin">
        <color auto="1"/>
      </bottom>
      <diagonal/>
    </border>
    <border>
      <left/>
      <right/>
      <top/>
      <bottom style="thin">
        <color auto="1"/>
      </bottom>
      <diagonal/>
    </border>
    <border>
      <left/>
      <right style="medium">
        <color auto="1"/>
      </right>
      <top style="medium">
        <color auto="1"/>
      </top>
      <bottom style="thin">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indexed="64"/>
      </left>
      <right style="thin">
        <color indexed="64"/>
      </right>
      <top/>
      <bottom style="thin">
        <color indexed="64"/>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top/>
      <bottom style="thin">
        <color auto="1"/>
      </bottom>
      <diagonal/>
    </border>
    <border>
      <left/>
      <right style="thin">
        <color auto="1"/>
      </right>
      <top/>
      <bottom style="thin">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auto="1"/>
      </left>
      <right style="medium">
        <color auto="1"/>
      </right>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auto="1"/>
      </left>
      <right style="medium">
        <color auto="1"/>
      </right>
      <top style="medium">
        <color auto="1"/>
      </top>
      <bottom style="medium">
        <color auto="1"/>
      </bottom>
      <diagonal/>
    </border>
    <border>
      <left style="medium">
        <color indexed="64"/>
      </left>
      <right/>
      <top style="medium">
        <color indexed="64"/>
      </top>
      <bottom/>
      <diagonal/>
    </border>
    <border>
      <left/>
      <right style="medium">
        <color auto="1"/>
      </right>
      <top style="medium">
        <color auto="1"/>
      </top>
      <bottom/>
      <diagonal/>
    </border>
    <border>
      <left style="medium">
        <color indexed="64"/>
      </left>
      <right/>
      <top style="medium">
        <color indexed="64"/>
      </top>
      <bottom style="slantDashDot">
        <color indexed="64"/>
      </bottom>
      <diagonal/>
    </border>
    <border>
      <left/>
      <right/>
      <top style="medium">
        <color indexed="64"/>
      </top>
      <bottom style="slantDashDot">
        <color indexed="64"/>
      </bottom>
      <diagonal/>
    </border>
    <border>
      <left/>
      <right style="thin">
        <color auto="1"/>
      </right>
      <top style="medium">
        <color indexed="64"/>
      </top>
      <bottom style="slantDashDot">
        <color indexed="64"/>
      </bottom>
      <diagonal/>
    </border>
    <border>
      <left style="thin">
        <color auto="1"/>
      </left>
      <right/>
      <top style="medium">
        <color indexed="64"/>
      </top>
      <bottom style="slantDashDot">
        <color indexed="64"/>
      </bottom>
      <diagonal/>
    </border>
    <border>
      <left/>
      <right style="medium">
        <color indexed="64"/>
      </right>
      <top style="medium">
        <color indexed="64"/>
      </top>
      <bottom style="slantDashDot">
        <color indexed="64"/>
      </bottom>
      <diagonal/>
    </border>
    <border>
      <left style="medium">
        <color auto="1"/>
      </left>
      <right/>
      <top style="slantDashDot">
        <color indexed="64"/>
      </top>
      <bottom style="medium">
        <color indexed="64"/>
      </bottom>
      <diagonal/>
    </border>
    <border>
      <left/>
      <right/>
      <top style="slantDashDot">
        <color indexed="64"/>
      </top>
      <bottom style="medium">
        <color indexed="64"/>
      </bottom>
      <diagonal/>
    </border>
    <border>
      <left/>
      <right style="thin">
        <color auto="1"/>
      </right>
      <top style="slantDashDot">
        <color indexed="64"/>
      </top>
      <bottom style="medium">
        <color indexed="64"/>
      </bottom>
      <diagonal/>
    </border>
    <border>
      <left style="medium">
        <color auto="1"/>
      </left>
      <right/>
      <top style="slantDashDot">
        <color indexed="64"/>
      </top>
      <bottom/>
      <diagonal/>
    </border>
    <border>
      <left/>
      <right style="thin">
        <color auto="1"/>
      </right>
      <top style="slantDashDot">
        <color indexed="64"/>
      </top>
      <bottom/>
      <diagonal/>
    </border>
    <border>
      <left style="medium">
        <color auto="1"/>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right style="thin">
        <color indexed="64"/>
      </right>
      <top style="medium">
        <color indexed="64"/>
      </top>
      <bottom style="medium">
        <color indexed="64"/>
      </bottom>
      <diagonal/>
    </border>
    <border>
      <left style="thin">
        <color indexed="64"/>
      </left>
      <right style="thin">
        <color auto="1"/>
      </right>
      <top style="slantDashDot">
        <color indexed="64"/>
      </top>
      <bottom/>
      <diagonal/>
    </border>
    <border>
      <left style="thin">
        <color indexed="64"/>
      </left>
      <right/>
      <top/>
      <bottom style="medium">
        <color indexed="64"/>
      </bottom>
      <diagonal/>
    </border>
    <border>
      <left style="thin">
        <color indexed="64"/>
      </left>
      <right/>
      <top style="slantDashDot">
        <color indexed="64"/>
      </top>
      <bottom/>
      <diagonal/>
    </border>
    <border>
      <left style="thin">
        <color auto="1"/>
      </left>
      <right/>
      <top style="thin">
        <color auto="1"/>
      </top>
      <bottom style="medium">
        <color indexed="64"/>
      </bottom>
      <diagonal/>
    </border>
    <border>
      <left style="thin">
        <color indexed="64"/>
      </left>
      <right/>
      <top style="medium">
        <color indexed="64"/>
      </top>
      <bottom style="medium">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auto="1"/>
      </left>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style="medium">
        <color indexed="64"/>
      </left>
      <right style="thin">
        <color indexed="64"/>
      </right>
      <top style="thin">
        <color indexed="64"/>
      </top>
      <bottom/>
      <diagonal/>
    </border>
    <border>
      <left/>
      <right style="thin">
        <color auto="1"/>
      </right>
      <top style="thin">
        <color auto="1"/>
      </top>
      <bottom style="thin">
        <color auto="1"/>
      </bottom>
      <diagonal/>
    </border>
    <border>
      <left style="medium">
        <color auto="1"/>
      </left>
      <right/>
      <top style="thin">
        <color auto="1"/>
      </top>
      <bottom/>
      <diagonal/>
    </border>
    <border>
      <left style="medium">
        <color auto="1"/>
      </left>
      <right style="thin">
        <color auto="1"/>
      </right>
      <top style="slantDashDot">
        <color indexed="64"/>
      </top>
      <bottom/>
      <diagonal/>
    </border>
    <border>
      <left style="thin">
        <color indexed="64"/>
      </left>
      <right style="thin">
        <color indexed="64"/>
      </right>
      <top style="thin">
        <color indexed="64"/>
      </top>
      <bottom/>
      <diagonal/>
    </border>
    <border>
      <left style="thin">
        <color indexed="64"/>
      </left>
      <right style="medium">
        <color indexed="64"/>
      </right>
      <top style="thick">
        <color indexed="64"/>
      </top>
      <bottom style="medium">
        <color indexed="64"/>
      </bottom>
      <diagonal/>
    </border>
  </borders>
  <cellStyleXfs count="58">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5" fillId="4" borderId="0" applyNumberFormat="0" applyBorder="0" applyAlignment="0" applyProtection="0"/>
    <xf numFmtId="0" fontId="6" fillId="16" borderId="1" applyNumberFormat="0" applyAlignment="0" applyProtection="0"/>
    <xf numFmtId="0" fontId="7" fillId="17" borderId="2" applyNumberFormat="0" applyAlignment="0" applyProtection="0"/>
    <xf numFmtId="0" fontId="8" fillId="0" borderId="3" applyNumberFormat="0" applyFill="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21" borderId="0" applyNumberFormat="0" applyBorder="0" applyAlignment="0" applyProtection="0"/>
    <xf numFmtId="0" fontId="9" fillId="7" borderId="1" applyNumberFormat="0" applyAlignment="0" applyProtection="0"/>
    <xf numFmtId="0" fontId="10" fillId="3" borderId="0" applyNumberFormat="0" applyBorder="0" applyAlignment="0" applyProtection="0"/>
    <xf numFmtId="164" fontId="3" fillId="0" borderId="0" applyFont="0" applyFill="0" applyBorder="0" applyAlignment="0" applyProtection="0"/>
    <xf numFmtId="0" fontId="11" fillId="22" borderId="0" applyNumberFormat="0" applyBorder="0" applyAlignment="0" applyProtection="0"/>
    <xf numFmtId="0" fontId="20" fillId="0" borderId="0"/>
    <xf numFmtId="0" fontId="20" fillId="23" borderId="4" applyNumberFormat="0" applyAlignment="0" applyProtection="0"/>
    <xf numFmtId="9" fontId="20" fillId="0" borderId="0" applyFont="0" applyFill="0" applyBorder="0" applyAlignment="0" applyProtection="0"/>
    <xf numFmtId="0" fontId="12" fillId="16" borderId="5"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9" fillId="0" borderId="0" applyNumberFormat="0" applyFill="0" applyBorder="0" applyAlignment="0" applyProtection="0"/>
    <xf numFmtId="0" fontId="16" fillId="0" borderId="6" applyNumberFormat="0" applyFill="0" applyAlignment="0" applyProtection="0"/>
    <xf numFmtId="0" fontId="17" fillId="0" borderId="7" applyNumberFormat="0" applyFill="0" applyAlignment="0" applyProtection="0"/>
    <xf numFmtId="0" fontId="18" fillId="0" borderId="8" applyNumberFormat="0" applyFill="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5" fillId="0" borderId="9" applyNumberFormat="0" applyFill="0" applyAlignment="0" applyProtection="0"/>
    <xf numFmtId="167" fontId="20" fillId="0" borderId="0" applyFill="0" applyBorder="0" applyAlignment="0" applyProtection="0"/>
    <xf numFmtId="167" fontId="20" fillId="0" borderId="0" applyFill="0" applyBorder="0" applyAlignment="0" applyProtection="0"/>
    <xf numFmtId="0" fontId="20" fillId="0" borderId="0"/>
    <xf numFmtId="165" fontId="20" fillId="0" borderId="0" applyFont="0" applyFill="0" applyBorder="0" applyAlignment="0" applyProtection="0"/>
    <xf numFmtId="0" fontId="21" fillId="0" borderId="0"/>
    <xf numFmtId="166" fontId="21" fillId="0" borderId="0"/>
    <xf numFmtId="9" fontId="20" fillId="0" borderId="0" applyFont="0" applyFill="0" applyBorder="0" applyAlignment="0" applyProtection="0"/>
    <xf numFmtId="0" fontId="2" fillId="0" borderId="0"/>
    <xf numFmtId="0" fontId="1" fillId="0" borderId="0"/>
    <xf numFmtId="166" fontId="21" fillId="0" borderId="0"/>
    <xf numFmtId="43" fontId="20" fillId="0" borderId="0" applyFont="0" applyFill="0" applyBorder="0" applyAlignment="0" applyProtection="0"/>
    <xf numFmtId="44" fontId="20" fillId="0" borderId="0" applyFont="0" applyFill="0" applyBorder="0" applyAlignment="0" applyProtection="0"/>
  </cellStyleXfs>
  <cellXfs count="500">
    <xf numFmtId="0" fontId="0" fillId="0" borderId="0" xfId="0"/>
    <xf numFmtId="0" fontId="23" fillId="0" borderId="0" xfId="50" applyFont="1"/>
    <xf numFmtId="0" fontId="23" fillId="0" borderId="0" xfId="50" applyFont="1" applyAlignment="1" applyProtection="1">
      <alignment vertical="center"/>
    </xf>
    <xf numFmtId="166" fontId="23" fillId="0" borderId="41" xfId="51" applyFont="1" applyBorder="1" applyAlignment="1" applyProtection="1">
      <alignment vertical="center"/>
    </xf>
    <xf numFmtId="166" fontId="23" fillId="0" borderId="0" xfId="50" applyNumberFormat="1" applyFont="1" applyAlignment="1" applyProtection="1">
      <alignment vertical="center"/>
    </xf>
    <xf numFmtId="170" fontId="23" fillId="0" borderId="0" xfId="50" applyNumberFormat="1" applyFont="1" applyAlignment="1" applyProtection="1">
      <alignment vertical="center"/>
    </xf>
    <xf numFmtId="0" fontId="23" fillId="0" borderId="42" xfId="50" applyFont="1" applyBorder="1" applyAlignment="1">
      <alignment horizontal="center"/>
    </xf>
    <xf numFmtId="10" fontId="23" fillId="0" borderId="40" xfId="35" applyNumberFormat="1" applyFont="1" applyBorder="1" applyAlignment="1" applyProtection="1">
      <alignment horizontal="center" vertical="center"/>
    </xf>
    <xf numFmtId="171" fontId="23" fillId="0" borderId="21" xfId="51" applyNumberFormat="1" applyFont="1" applyBorder="1" applyAlignment="1" applyProtection="1">
      <alignment vertical="center"/>
    </xf>
    <xf numFmtId="0" fontId="23" fillId="0" borderId="0" xfId="50" applyFont="1" applyBorder="1" applyAlignment="1" applyProtection="1">
      <alignment vertical="center"/>
    </xf>
    <xf numFmtId="0" fontId="23" fillId="0" borderId="0" xfId="50" applyFont="1" applyBorder="1"/>
    <xf numFmtId="171" fontId="23" fillId="0" borderId="35" xfId="51" applyNumberFormat="1" applyFont="1" applyBorder="1" applyAlignment="1" applyProtection="1">
      <alignment vertical="center"/>
    </xf>
    <xf numFmtId="171" fontId="23" fillId="0" borderId="30" xfId="51" applyNumberFormat="1" applyFont="1" applyBorder="1" applyAlignment="1" applyProtection="1">
      <alignment vertical="center"/>
    </xf>
    <xf numFmtId="10" fontId="22" fillId="32" borderId="31" xfId="50" applyNumberFormat="1" applyFont="1" applyFill="1" applyBorder="1" applyAlignment="1" applyProtection="1">
      <alignment horizontal="center" vertical="center"/>
    </xf>
    <xf numFmtId="0" fontId="23" fillId="0" borderId="45" xfId="50" applyFont="1" applyBorder="1" applyAlignment="1">
      <alignment horizontal="center"/>
    </xf>
    <xf numFmtId="171" fontId="23" fillId="0" borderId="34" xfId="51" applyNumberFormat="1" applyFont="1" applyBorder="1" applyAlignment="1" applyProtection="1">
      <alignment vertical="center"/>
    </xf>
    <xf numFmtId="166" fontId="23" fillId="0" borderId="47" xfId="51" applyFont="1" applyBorder="1" applyAlignment="1" applyProtection="1">
      <alignment vertical="center"/>
    </xf>
    <xf numFmtId="0" fontId="22" fillId="33" borderId="32" xfId="50" applyFont="1" applyFill="1" applyBorder="1" applyAlignment="1" applyProtection="1">
      <alignment horizontal="center" vertical="center"/>
    </xf>
    <xf numFmtId="10" fontId="22" fillId="33" borderId="46" xfId="50" applyNumberFormat="1" applyFont="1" applyFill="1" applyBorder="1" applyAlignment="1" applyProtection="1">
      <alignment horizontal="center" vertical="center"/>
    </xf>
    <xf numFmtId="171" fontId="22" fillId="33" borderId="47" xfId="50" applyNumberFormat="1" applyFont="1" applyFill="1" applyBorder="1" applyAlignment="1" applyProtection="1">
      <alignment horizontal="right" vertical="center"/>
    </xf>
    <xf numFmtId="0" fontId="22" fillId="33" borderId="20" xfId="50" applyFont="1" applyFill="1" applyBorder="1" applyAlignment="1" applyProtection="1">
      <alignment horizontal="center" vertical="center"/>
    </xf>
    <xf numFmtId="10" fontId="22" fillId="33" borderId="15" xfId="50" applyNumberFormat="1" applyFont="1" applyFill="1" applyBorder="1" applyAlignment="1" applyProtection="1">
      <alignment horizontal="center" vertical="center"/>
    </xf>
    <xf numFmtId="171" fontId="22" fillId="33" borderId="41" xfId="50" applyNumberFormat="1" applyFont="1" applyFill="1" applyBorder="1" applyAlignment="1" applyProtection="1">
      <alignment horizontal="right" vertical="center"/>
    </xf>
    <xf numFmtId="0" fontId="22" fillId="31" borderId="33" xfId="50" applyFont="1" applyFill="1" applyBorder="1" applyAlignment="1" applyProtection="1">
      <alignment horizontal="left" vertical="center"/>
    </xf>
    <xf numFmtId="0" fontId="22" fillId="31" borderId="34" xfId="50" applyFont="1" applyFill="1" applyBorder="1" applyAlignment="1" applyProtection="1">
      <alignment horizontal="left" vertical="center"/>
    </xf>
    <xf numFmtId="0" fontId="23" fillId="34" borderId="0" xfId="50" applyFont="1" applyFill="1" applyAlignment="1" applyProtection="1">
      <alignment vertical="center"/>
    </xf>
    <xf numFmtId="171" fontId="23" fillId="0" borderId="47" xfId="51" applyNumberFormat="1" applyFont="1" applyBorder="1" applyAlignment="1" applyProtection="1">
      <alignment vertical="center"/>
    </xf>
    <xf numFmtId="171" fontId="23" fillId="0" borderId="41" xfId="51" applyNumberFormat="1" applyFont="1" applyBorder="1" applyAlignment="1" applyProtection="1">
      <alignment vertical="center"/>
    </xf>
    <xf numFmtId="171" fontId="23" fillId="0" borderId="48" xfId="51" applyNumberFormat="1" applyFont="1" applyBorder="1" applyAlignment="1" applyProtection="1">
      <alignment vertical="center"/>
    </xf>
    <xf numFmtId="10" fontId="22" fillId="32" borderId="38" xfId="50" applyNumberFormat="1" applyFont="1" applyFill="1" applyBorder="1" applyAlignment="1" applyProtection="1">
      <alignment horizontal="center" vertical="center"/>
    </xf>
    <xf numFmtId="171" fontId="22" fillId="32" borderId="48" xfId="50" applyNumberFormat="1" applyFont="1" applyFill="1" applyBorder="1" applyAlignment="1" applyProtection="1">
      <alignment horizontal="right" vertical="center"/>
    </xf>
    <xf numFmtId="1" fontId="23" fillId="0" borderId="46" xfId="50" applyNumberFormat="1" applyFont="1" applyBorder="1" applyAlignment="1" applyProtection="1">
      <alignment horizontal="center" vertical="center"/>
    </xf>
    <xf numFmtId="171" fontId="22" fillId="0" borderId="48" xfId="51" applyNumberFormat="1" applyFont="1" applyBorder="1" applyAlignment="1" applyProtection="1">
      <alignment vertical="center"/>
    </xf>
    <xf numFmtId="0" fontId="23" fillId="25" borderId="32" xfId="50" applyFont="1" applyFill="1" applyBorder="1"/>
    <xf numFmtId="0" fontId="22" fillId="32" borderId="33" xfId="50" applyFont="1" applyFill="1" applyBorder="1" applyAlignment="1" applyProtection="1">
      <alignment vertical="center"/>
    </xf>
    <xf numFmtId="0" fontId="22" fillId="32" borderId="46" xfId="50" applyFont="1" applyFill="1" applyBorder="1" applyAlignment="1" applyProtection="1">
      <alignment vertical="center"/>
    </xf>
    <xf numFmtId="166" fontId="22" fillId="32" borderId="47" xfId="31" applyNumberFormat="1" applyFont="1" applyFill="1" applyBorder="1" applyAlignment="1" applyProtection="1">
      <alignment vertical="center"/>
    </xf>
    <xf numFmtId="0" fontId="23" fillId="25" borderId="20" xfId="50" applyFont="1" applyFill="1" applyBorder="1"/>
    <xf numFmtId="0" fontId="22" fillId="32" borderId="0" xfId="50" applyFont="1" applyFill="1" applyBorder="1" applyAlignment="1" applyProtection="1">
      <alignment vertical="center"/>
    </xf>
    <xf numFmtId="1" fontId="24" fillId="32" borderId="15" xfId="50" applyNumberFormat="1" applyFont="1" applyFill="1" applyBorder="1" applyAlignment="1" applyProtection="1">
      <alignment vertical="center"/>
    </xf>
    <xf numFmtId="8" fontId="22" fillId="32" borderId="41" xfId="31" applyNumberFormat="1" applyFont="1" applyFill="1" applyBorder="1" applyAlignment="1" applyProtection="1">
      <alignment vertical="center"/>
    </xf>
    <xf numFmtId="0" fontId="23" fillId="0" borderId="20" xfId="50" applyFont="1" applyFill="1" applyBorder="1"/>
    <xf numFmtId="0" fontId="22" fillId="0" borderId="0" xfId="50" applyFont="1" applyFill="1" applyBorder="1" applyAlignment="1" applyProtection="1">
      <alignment vertical="center"/>
    </xf>
    <xf numFmtId="1" fontId="24" fillId="0" borderId="15" xfId="50" applyNumberFormat="1" applyFont="1" applyFill="1" applyBorder="1" applyAlignment="1" applyProtection="1">
      <alignment vertical="center"/>
    </xf>
    <xf numFmtId="172" fontId="22" fillId="0" borderId="41" xfId="31" applyNumberFormat="1" applyFont="1" applyFill="1" applyBorder="1" applyAlignment="1" applyProtection="1">
      <alignment horizontal="center" vertical="center"/>
    </xf>
    <xf numFmtId="0" fontId="22" fillId="36" borderId="20" xfId="50" applyFont="1" applyFill="1" applyBorder="1" applyAlignment="1" applyProtection="1">
      <alignment vertical="center"/>
    </xf>
    <xf numFmtId="3" fontId="22" fillId="36" borderId="15" xfId="35" applyNumberFormat="1" applyFont="1" applyFill="1" applyBorder="1" applyAlignment="1" applyProtection="1">
      <alignment vertical="center"/>
    </xf>
    <xf numFmtId="8" fontId="22" fillId="37" borderId="41" xfId="31" applyNumberFormat="1" applyFont="1" applyFill="1" applyBorder="1" applyAlignment="1" applyProtection="1">
      <alignment vertical="center"/>
    </xf>
    <xf numFmtId="0" fontId="23" fillId="38" borderId="0" xfId="50" applyFont="1" applyFill="1" applyAlignment="1" applyProtection="1">
      <alignment vertical="center"/>
    </xf>
    <xf numFmtId="0" fontId="22" fillId="36" borderId="22" xfId="50" applyFont="1" applyFill="1" applyBorder="1" applyAlignment="1" applyProtection="1">
      <alignment vertical="center"/>
    </xf>
    <xf numFmtId="3" fontId="22" fillId="36" borderId="51" xfId="35" applyNumberFormat="1" applyFont="1" applyFill="1" applyBorder="1" applyAlignment="1" applyProtection="1">
      <alignment vertical="center"/>
    </xf>
    <xf numFmtId="8" fontId="22" fillId="36" borderId="52" xfId="31" applyNumberFormat="1" applyFont="1" applyFill="1" applyBorder="1" applyAlignment="1" applyProtection="1">
      <alignment vertical="center"/>
    </xf>
    <xf numFmtId="0" fontId="26" fillId="0" borderId="0" xfId="0" applyFont="1" applyAlignment="1" applyProtection="1">
      <alignment vertical="center"/>
    </xf>
    <xf numFmtId="0" fontId="28" fillId="0" borderId="0" xfId="0" applyFont="1" applyAlignment="1">
      <alignment vertical="center"/>
    </xf>
    <xf numFmtId="0" fontId="26" fillId="0" borderId="0" xfId="0" applyFont="1" applyAlignment="1">
      <alignment vertical="center"/>
    </xf>
    <xf numFmtId="0" fontId="26" fillId="0" borderId="0" xfId="0" applyFont="1" applyAlignment="1" applyProtection="1">
      <alignment horizontal="center" vertical="center" wrapText="1"/>
    </xf>
    <xf numFmtId="44" fontId="26" fillId="0" borderId="0" xfId="0" applyNumberFormat="1" applyFont="1" applyAlignment="1" applyProtection="1">
      <alignment vertical="center"/>
    </xf>
    <xf numFmtId="43" fontId="26" fillId="0" borderId="0" xfId="0" applyNumberFormat="1" applyFont="1" applyAlignment="1" applyProtection="1">
      <alignment vertical="center"/>
    </xf>
    <xf numFmtId="0" fontId="22" fillId="0" borderId="26" xfId="0" applyFont="1" applyBorder="1" applyAlignment="1" applyProtection="1">
      <alignment horizontal="center" vertical="center" wrapText="1"/>
    </xf>
    <xf numFmtId="167" fontId="22" fillId="0" borderId="26" xfId="46" applyFont="1" applyBorder="1" applyAlignment="1" applyProtection="1">
      <alignment horizontal="center" vertical="center" wrapText="1"/>
    </xf>
    <xf numFmtId="167" fontId="26" fillId="25" borderId="26" xfId="46" applyFont="1" applyFill="1" applyBorder="1" applyAlignment="1" applyProtection="1">
      <alignment vertical="center"/>
    </xf>
    <xf numFmtId="167" fontId="26" fillId="0" borderId="26" xfId="46" applyFont="1" applyBorder="1" applyAlignment="1" applyProtection="1">
      <alignment vertical="center"/>
    </xf>
    <xf numFmtId="0" fontId="23" fillId="0" borderId="0" xfId="0" applyFont="1"/>
    <xf numFmtId="0" fontId="23" fillId="0" borderId="20" xfId="0" applyFont="1" applyBorder="1" applyAlignment="1">
      <alignment horizontal="center"/>
    </xf>
    <xf numFmtId="0" fontId="23" fillId="0" borderId="40" xfId="0" applyFont="1" applyBorder="1" applyAlignment="1" applyProtection="1">
      <alignment horizontal="center" vertical="center"/>
    </xf>
    <xf numFmtId="10" fontId="23" fillId="0" borderId="40" xfId="0" applyNumberFormat="1" applyFont="1" applyBorder="1" applyAlignment="1" applyProtection="1">
      <alignment horizontal="center" vertical="center"/>
    </xf>
    <xf numFmtId="170" fontId="23" fillId="0" borderId="0" xfId="0" applyNumberFormat="1" applyFont="1" applyAlignment="1" applyProtection="1">
      <alignment vertical="center"/>
    </xf>
    <xf numFmtId="0" fontId="23" fillId="0" borderId="42" xfId="0" applyFont="1" applyBorder="1" applyAlignment="1">
      <alignment horizontal="center"/>
    </xf>
    <xf numFmtId="10" fontId="23" fillId="0" borderId="40" xfId="52" applyNumberFormat="1" applyFont="1" applyBorder="1" applyAlignment="1" applyProtection="1">
      <alignment horizontal="center" vertical="center"/>
    </xf>
    <xf numFmtId="0" fontId="23" fillId="0" borderId="43" xfId="0" applyFont="1" applyBorder="1" applyAlignment="1">
      <alignment horizontal="center"/>
    </xf>
    <xf numFmtId="10" fontId="23" fillId="0" borderId="44" xfId="52" applyNumberFormat="1" applyFont="1" applyBorder="1" applyAlignment="1" applyProtection="1">
      <alignment horizontal="center" vertical="center"/>
    </xf>
    <xf numFmtId="0" fontId="23" fillId="0" borderId="20" xfId="0" applyFont="1" applyBorder="1"/>
    <xf numFmtId="10" fontId="22" fillId="0" borderId="29" xfId="52" applyNumberFormat="1" applyFont="1" applyBorder="1" applyAlignment="1" applyProtection="1">
      <alignment horizontal="center" vertical="center"/>
    </xf>
    <xf numFmtId="0" fontId="23" fillId="0" borderId="31" xfId="0" applyFont="1" applyBorder="1" applyAlignment="1" applyProtection="1">
      <alignment vertical="center"/>
    </xf>
    <xf numFmtId="0" fontId="23" fillId="0" borderId="29" xfId="0" applyFont="1" applyBorder="1" applyAlignment="1" applyProtection="1">
      <alignment vertical="center"/>
    </xf>
    <xf numFmtId="10" fontId="23" fillId="0" borderId="26" xfId="52" applyNumberFormat="1" applyFont="1" applyBorder="1" applyAlignment="1" applyProtection="1">
      <alignment horizontal="center" vertical="center"/>
    </xf>
    <xf numFmtId="10" fontId="22" fillId="32" borderId="31" xfId="0" applyNumberFormat="1" applyFont="1" applyFill="1" applyBorder="1" applyAlignment="1" applyProtection="1">
      <alignment horizontal="center" vertical="center"/>
    </xf>
    <xf numFmtId="0" fontId="23" fillId="0" borderId="45" xfId="0" applyFont="1" applyBorder="1" applyAlignment="1">
      <alignment horizontal="center"/>
    </xf>
    <xf numFmtId="10" fontId="23" fillId="0" borderId="39" xfId="52" applyNumberFormat="1" applyFont="1" applyBorder="1" applyAlignment="1" applyProtection="1">
      <alignment horizontal="center" vertical="center"/>
    </xf>
    <xf numFmtId="44" fontId="23" fillId="0" borderId="15" xfId="0" applyNumberFormat="1" applyFont="1" applyBorder="1" applyAlignment="1" applyProtection="1">
      <alignment horizontal="center" vertical="center"/>
    </xf>
    <xf numFmtId="0" fontId="23" fillId="34" borderId="0" xfId="0" applyFont="1" applyFill="1" applyAlignment="1" applyProtection="1">
      <alignment vertical="center"/>
    </xf>
    <xf numFmtId="1" fontId="23" fillId="0" borderId="15" xfId="0" applyNumberFormat="1" applyFont="1" applyBorder="1" applyAlignment="1" applyProtection="1">
      <alignment horizontal="center" vertical="center"/>
    </xf>
    <xf numFmtId="3" fontId="23" fillId="0" borderId="15" xfId="52" applyNumberFormat="1" applyFont="1" applyBorder="1" applyAlignment="1" applyProtection="1">
      <alignment horizontal="center" vertical="center"/>
    </xf>
    <xf numFmtId="10" fontId="23" fillId="0" borderId="39" xfId="35" applyNumberFormat="1" applyFont="1" applyFill="1" applyBorder="1" applyAlignment="1" applyProtection="1">
      <alignment horizontal="center" vertical="center"/>
    </xf>
    <xf numFmtId="10" fontId="23" fillId="0" borderId="40" xfId="35" applyNumberFormat="1" applyFont="1" applyFill="1" applyBorder="1" applyAlignment="1" applyProtection="1">
      <alignment horizontal="center" vertical="center"/>
    </xf>
    <xf numFmtId="10" fontId="23" fillId="0" borderId="44" xfId="35" applyNumberFormat="1" applyFont="1" applyFill="1" applyBorder="1" applyAlignment="1" applyProtection="1">
      <alignment horizontal="center" vertical="center"/>
    </xf>
    <xf numFmtId="167" fontId="22" fillId="0" borderId="27" xfId="46" applyFont="1" applyBorder="1" applyAlignment="1" applyProtection="1">
      <alignment horizontal="center" vertical="center" wrapText="1"/>
    </xf>
    <xf numFmtId="3" fontId="26" fillId="0" borderId="26" xfId="46" applyNumberFormat="1" applyFont="1" applyBorder="1" applyAlignment="1" applyProtection="1">
      <alignment horizontal="left" vertical="center"/>
    </xf>
    <xf numFmtId="3" fontId="26" fillId="0" borderId="26" xfId="46" applyNumberFormat="1" applyFont="1" applyBorder="1" applyAlignment="1" applyProtection="1">
      <alignment horizontal="center" vertical="center"/>
    </xf>
    <xf numFmtId="167" fontId="26" fillId="0" borderId="26" xfId="46" applyFont="1" applyFill="1" applyBorder="1" applyAlignment="1" applyProtection="1">
      <alignment vertical="center"/>
    </xf>
    <xf numFmtId="167" fontId="26" fillId="0" borderId="27" xfId="46" applyFont="1" applyBorder="1" applyAlignment="1" applyProtection="1">
      <alignment vertical="center"/>
    </xf>
    <xf numFmtId="0" fontId="25" fillId="42" borderId="39" xfId="48" applyFont="1" applyFill="1" applyBorder="1" applyAlignment="1">
      <alignment horizontal="center" vertical="center" wrapText="1"/>
    </xf>
    <xf numFmtId="0" fontId="30" fillId="0" borderId="0" xfId="0" applyFont="1" applyAlignment="1">
      <alignment vertical="center"/>
    </xf>
    <xf numFmtId="0" fontId="26" fillId="24" borderId="0" xfId="48" applyFont="1" applyFill="1" applyAlignment="1">
      <alignment vertical="center"/>
    </xf>
    <xf numFmtId="0" fontId="26" fillId="24" borderId="0" xfId="48" applyFont="1" applyFill="1" applyAlignment="1">
      <alignment horizontal="center" vertical="center"/>
    </xf>
    <xf numFmtId="0" fontId="26" fillId="24" borderId="0" xfId="53" applyFont="1" applyFill="1" applyAlignment="1">
      <alignment vertical="center"/>
    </xf>
    <xf numFmtId="0" fontId="26" fillId="24" borderId="26" xfId="48" applyFont="1" applyFill="1" applyBorder="1" applyAlignment="1">
      <alignment horizontal="center" vertical="center"/>
    </xf>
    <xf numFmtId="0" fontId="26" fillId="0" borderId="42" xfId="50" applyFont="1" applyBorder="1" applyAlignment="1">
      <alignment horizontal="center"/>
    </xf>
    <xf numFmtId="0" fontId="26" fillId="0" borderId="40" xfId="50" applyFont="1" applyBorder="1" applyAlignment="1" applyProtection="1">
      <alignment vertical="center"/>
    </xf>
    <xf numFmtId="0" fontId="25" fillId="0" borderId="40" xfId="50" applyFont="1" applyBorder="1" applyAlignment="1" applyProtection="1">
      <alignment vertical="center"/>
    </xf>
    <xf numFmtId="0" fontId="25" fillId="31" borderId="43" xfId="50" applyFont="1" applyFill="1" applyBorder="1" applyAlignment="1" applyProtection="1">
      <alignment horizontal="center" vertical="center"/>
    </xf>
    <xf numFmtId="0" fontId="25" fillId="42" borderId="47" xfId="48" applyFont="1" applyFill="1" applyBorder="1" applyAlignment="1">
      <alignment horizontal="center" vertical="center" wrapText="1"/>
    </xf>
    <xf numFmtId="0" fontId="26" fillId="0" borderId="36" xfId="48" applyFont="1" applyFill="1" applyBorder="1" applyAlignment="1">
      <alignment horizontal="center" vertical="center"/>
    </xf>
    <xf numFmtId="0" fontId="26" fillId="0" borderId="28" xfId="48" applyFont="1" applyFill="1" applyBorder="1" applyAlignment="1">
      <alignment horizontal="center" vertical="center"/>
    </xf>
    <xf numFmtId="0" fontId="26" fillId="0" borderId="45" xfId="48" applyFont="1" applyFill="1" applyBorder="1" applyAlignment="1">
      <alignment horizontal="center" vertical="center"/>
    </xf>
    <xf numFmtId="167" fontId="26" fillId="24" borderId="27" xfId="47" applyFont="1" applyFill="1" applyBorder="1" applyAlignment="1">
      <alignment horizontal="center" vertical="center"/>
    </xf>
    <xf numFmtId="167" fontId="26" fillId="24" borderId="47" xfId="47" applyFont="1" applyFill="1" applyBorder="1" applyAlignment="1">
      <alignment horizontal="center" vertical="center"/>
    </xf>
    <xf numFmtId="0" fontId="26" fillId="0" borderId="26" xfId="48" applyFont="1" applyFill="1" applyBorder="1" applyAlignment="1">
      <alignment horizontal="center" vertical="center"/>
    </xf>
    <xf numFmtId="0" fontId="22" fillId="0" borderId="50" xfId="0" applyFont="1" applyBorder="1" applyAlignment="1" applyProtection="1">
      <alignment horizontal="center" vertical="center" wrapText="1"/>
    </xf>
    <xf numFmtId="44" fontId="26" fillId="24" borderId="27" xfId="49" applyNumberFormat="1" applyFont="1" applyFill="1" applyBorder="1" applyAlignment="1">
      <alignment horizontal="center" vertical="center"/>
    </xf>
    <xf numFmtId="0" fontId="28" fillId="0" borderId="12" xfId="0" applyFont="1" applyFill="1" applyBorder="1" applyAlignment="1">
      <alignment horizontal="center" vertical="center"/>
    </xf>
    <xf numFmtId="0" fontId="28" fillId="0" borderId="13" xfId="0" applyFont="1" applyFill="1" applyBorder="1" applyAlignment="1">
      <alignment horizontal="center" vertical="center"/>
    </xf>
    <xf numFmtId="0" fontId="28" fillId="0" borderId="36" xfId="0" applyFont="1" applyFill="1" applyBorder="1" applyAlignment="1">
      <alignment horizontal="center" vertical="center"/>
    </xf>
    <xf numFmtId="0" fontId="28" fillId="0" borderId="25" xfId="0" applyFont="1" applyFill="1" applyBorder="1" applyAlignment="1">
      <alignment horizontal="center" vertical="center"/>
    </xf>
    <xf numFmtId="0" fontId="26" fillId="0" borderId="26" xfId="33" applyFont="1" applyFill="1" applyBorder="1" applyAlignment="1">
      <alignment horizontal="center" vertical="center"/>
    </xf>
    <xf numFmtId="0" fontId="26" fillId="0" borderId="39" xfId="33" applyFont="1" applyFill="1" applyBorder="1" applyAlignment="1">
      <alignment horizontal="center" vertical="center"/>
    </xf>
    <xf numFmtId="3" fontId="26" fillId="0" borderId="26" xfId="46" applyNumberFormat="1" applyFont="1" applyBorder="1" applyAlignment="1" applyProtection="1">
      <alignment horizontal="left" vertical="center" wrapText="1"/>
    </xf>
    <xf numFmtId="3" fontId="26" fillId="0" borderId="36" xfId="46" applyNumberFormat="1" applyFont="1" applyBorder="1" applyAlignment="1" applyProtection="1">
      <alignment horizontal="left" vertical="center" wrapText="1"/>
    </xf>
    <xf numFmtId="43" fontId="26" fillId="24" borderId="0" xfId="56" applyFont="1" applyFill="1" applyAlignment="1">
      <alignment vertical="center"/>
    </xf>
    <xf numFmtId="0" fontId="28" fillId="24" borderId="0" xfId="0" applyFont="1" applyFill="1" applyAlignment="1">
      <alignment vertical="center"/>
    </xf>
    <xf numFmtId="43" fontId="26" fillId="0" borderId="0" xfId="56" applyFont="1" applyAlignment="1" applyProtection="1">
      <alignment vertical="center"/>
    </xf>
    <xf numFmtId="4" fontId="26" fillId="0" borderId="0" xfId="0" applyNumberFormat="1" applyFont="1" applyAlignment="1" applyProtection="1">
      <alignment vertical="center"/>
    </xf>
    <xf numFmtId="4" fontId="26" fillId="0" borderId="0" xfId="0" applyNumberFormat="1" applyFont="1" applyAlignment="1" applyProtection="1">
      <alignment horizontal="center" vertical="center" wrapText="1"/>
    </xf>
    <xf numFmtId="0" fontId="26" fillId="0" borderId="26" xfId="48" applyFont="1" applyFill="1" applyBorder="1" applyAlignment="1">
      <alignment vertical="center"/>
    </xf>
    <xf numFmtId="0" fontId="26" fillId="0" borderId="31" xfId="48" applyFont="1" applyFill="1" applyBorder="1" applyAlignment="1">
      <alignment vertical="center"/>
    </xf>
    <xf numFmtId="0" fontId="26" fillId="0" borderId="26" xfId="33" applyFont="1" applyFill="1" applyBorder="1" applyAlignment="1">
      <alignment horizontal="left" vertical="center"/>
    </xf>
    <xf numFmtId="0" fontId="26" fillId="0" borderId="39" xfId="48" applyFont="1" applyFill="1" applyBorder="1" applyAlignment="1">
      <alignment vertical="center"/>
    </xf>
    <xf numFmtId="0" fontId="28" fillId="0" borderId="10" xfId="0" applyFont="1" applyFill="1" applyBorder="1" applyAlignment="1">
      <alignment horizontal="left" vertical="center"/>
    </xf>
    <xf numFmtId="0" fontId="28" fillId="0" borderId="26" xfId="0" applyFont="1" applyFill="1" applyBorder="1" applyAlignment="1">
      <alignment horizontal="left" vertical="center"/>
    </xf>
    <xf numFmtId="0" fontId="28" fillId="0" borderId="26" xfId="0" applyFont="1" applyFill="1" applyBorder="1" applyAlignment="1">
      <alignment vertical="center"/>
    </xf>
    <xf numFmtId="44" fontId="26" fillId="0" borderId="26" xfId="49" applyNumberFormat="1" applyFont="1" applyFill="1" applyBorder="1" applyAlignment="1">
      <alignment horizontal="center" vertical="center"/>
    </xf>
    <xf numFmtId="44" fontId="26" fillId="0" borderId="44" xfId="57" applyFont="1" applyFill="1" applyBorder="1"/>
    <xf numFmtId="44" fontId="26" fillId="0" borderId="26" xfId="57" applyFont="1" applyFill="1" applyBorder="1"/>
    <xf numFmtId="167" fontId="26" fillId="0" borderId="26" xfId="47" applyFont="1" applyFill="1" applyBorder="1" applyAlignment="1">
      <alignment horizontal="center" vertical="center"/>
    </xf>
    <xf numFmtId="0" fontId="26" fillId="25" borderId="25" xfId="0" applyFont="1" applyFill="1" applyBorder="1" applyAlignment="1" applyProtection="1">
      <alignment horizontal="left" vertical="center"/>
    </xf>
    <xf numFmtId="167" fontId="25" fillId="25" borderId="26" xfId="46" applyFont="1" applyFill="1" applyBorder="1" applyAlignment="1" applyProtection="1">
      <alignment vertical="center"/>
    </xf>
    <xf numFmtId="167" fontId="25" fillId="25" borderId="27" xfId="0" applyNumberFormat="1" applyFont="1" applyFill="1" applyBorder="1" applyAlignment="1" applyProtection="1">
      <alignment vertical="center"/>
    </xf>
    <xf numFmtId="44" fontId="28" fillId="0" borderId="90" xfId="0" applyNumberFormat="1" applyFont="1" applyFill="1" applyBorder="1" applyAlignment="1">
      <alignment horizontal="right" vertical="center"/>
    </xf>
    <xf numFmtId="44" fontId="28" fillId="0" borderId="91" xfId="0" applyNumberFormat="1" applyFont="1" applyFill="1" applyBorder="1" applyAlignment="1">
      <alignment horizontal="right" vertical="center"/>
    </xf>
    <xf numFmtId="0" fontId="23" fillId="0" borderId="0" xfId="50" applyFont="1" applyBorder="1" applyAlignment="1" applyProtection="1">
      <alignment vertical="center"/>
    </xf>
    <xf numFmtId="0" fontId="22" fillId="31" borderId="26" xfId="50" applyFont="1" applyFill="1" applyBorder="1" applyAlignment="1" applyProtection="1">
      <alignment horizontal="center" vertical="center"/>
    </xf>
    <xf numFmtId="0" fontId="22" fillId="31" borderId="26" xfId="50" applyFont="1" applyFill="1" applyBorder="1" applyAlignment="1" applyProtection="1">
      <alignment horizontal="center" vertical="center"/>
    </xf>
    <xf numFmtId="0" fontId="23" fillId="0" borderId="0" xfId="50" applyFont="1" applyBorder="1" applyAlignment="1" applyProtection="1">
      <alignment vertical="center"/>
    </xf>
    <xf numFmtId="0" fontId="22" fillId="31" borderId="11" xfId="50" applyFont="1" applyFill="1" applyBorder="1" applyAlignment="1" applyProtection="1">
      <alignment horizontal="center" vertical="center"/>
    </xf>
    <xf numFmtId="166" fontId="22" fillId="31" borderId="91" xfId="51" applyFont="1" applyFill="1" applyBorder="1" applyAlignment="1" applyProtection="1">
      <alignment horizontal="center" vertical="center"/>
    </xf>
    <xf numFmtId="166" fontId="22" fillId="32" borderId="91" xfId="51" applyFont="1" applyFill="1" applyBorder="1" applyAlignment="1" applyProtection="1">
      <alignment vertical="center"/>
    </xf>
    <xf numFmtId="0" fontId="23" fillId="0" borderId="11" xfId="0" applyFont="1" applyBorder="1" applyAlignment="1" applyProtection="1">
      <alignment horizontal="center" vertical="center"/>
    </xf>
    <xf numFmtId="171" fontId="22" fillId="32" borderId="91" xfId="0" applyNumberFormat="1" applyFont="1" applyFill="1" applyBorder="1" applyAlignment="1" applyProtection="1">
      <alignment horizontal="right" vertical="center"/>
    </xf>
    <xf numFmtId="44" fontId="23" fillId="0" borderId="40" xfId="50" applyNumberFormat="1" applyFont="1" applyFill="1" applyBorder="1" applyAlignment="1" applyProtection="1">
      <alignment horizontal="center" vertical="center"/>
    </xf>
    <xf numFmtId="0" fontId="23" fillId="0" borderId="39" xfId="0" applyNumberFormat="1" applyFont="1" applyBorder="1" applyAlignment="1" applyProtection="1">
      <alignment horizontal="center" vertical="center"/>
    </xf>
    <xf numFmtId="0" fontId="23" fillId="0" borderId="40" xfId="0" applyNumberFormat="1" applyFont="1" applyBorder="1" applyAlignment="1" applyProtection="1">
      <alignment horizontal="center" vertical="center"/>
    </xf>
    <xf numFmtId="0" fontId="23" fillId="0" borderId="40" xfId="0" applyNumberFormat="1" applyFont="1" applyFill="1" applyBorder="1" applyAlignment="1" applyProtection="1">
      <alignment horizontal="center" vertical="center"/>
    </xf>
    <xf numFmtId="166" fontId="23" fillId="0" borderId="21" xfId="51" applyFont="1" applyFill="1" applyBorder="1" applyAlignment="1" applyProtection="1">
      <alignment vertical="center"/>
    </xf>
    <xf numFmtId="166" fontId="23" fillId="0" borderId="21" xfId="51" applyFont="1" applyBorder="1" applyAlignment="1" applyProtection="1">
      <alignment vertical="center"/>
    </xf>
    <xf numFmtId="44" fontId="23" fillId="0" borderId="44" xfId="0" applyNumberFormat="1" applyFont="1" applyFill="1" applyBorder="1" applyAlignment="1" applyProtection="1">
      <alignment horizontal="center" vertical="center"/>
    </xf>
    <xf numFmtId="171" fontId="22" fillId="32" borderId="91" xfId="50" applyNumberFormat="1" applyFont="1" applyFill="1" applyBorder="1" applyAlignment="1" applyProtection="1">
      <alignment horizontal="right" vertical="center"/>
    </xf>
    <xf numFmtId="0" fontId="35" fillId="0" borderId="45" xfId="50" applyFont="1" applyBorder="1" applyAlignment="1">
      <alignment horizontal="center"/>
    </xf>
    <xf numFmtId="10" fontId="35" fillId="0" borderId="39" xfId="35" applyNumberFormat="1" applyFont="1" applyBorder="1" applyAlignment="1" applyProtection="1">
      <alignment horizontal="center" vertical="center"/>
    </xf>
    <xf numFmtId="171" fontId="35" fillId="0" borderId="47" xfId="51" applyNumberFormat="1" applyFont="1" applyBorder="1" applyAlignment="1" applyProtection="1">
      <alignment vertical="center"/>
    </xf>
    <xf numFmtId="10" fontId="35" fillId="0" borderId="37" xfId="35" applyNumberFormat="1" applyFont="1" applyBorder="1" applyAlignment="1" applyProtection="1">
      <alignment horizontal="center" vertical="center"/>
    </xf>
    <xf numFmtId="10" fontId="36" fillId="32" borderId="31" xfId="50" applyNumberFormat="1" applyFont="1" applyFill="1" applyBorder="1" applyAlignment="1" applyProtection="1">
      <alignment horizontal="center" vertical="center"/>
    </xf>
    <xf numFmtId="171" fontId="36" fillId="32" borderId="91" xfId="50" applyNumberFormat="1" applyFont="1" applyFill="1" applyBorder="1" applyAlignment="1" applyProtection="1">
      <alignment horizontal="right" vertical="center"/>
    </xf>
    <xf numFmtId="10" fontId="23" fillId="0" borderId="37" xfId="35" applyNumberFormat="1" applyFont="1" applyBorder="1" applyAlignment="1" applyProtection="1">
      <alignment horizontal="center" vertical="center"/>
    </xf>
    <xf numFmtId="44" fontId="23" fillId="0" borderId="46" xfId="50" applyNumberFormat="1" applyFont="1" applyBorder="1" applyAlignment="1" applyProtection="1">
      <alignment horizontal="center" vertical="center"/>
    </xf>
    <xf numFmtId="10" fontId="22" fillId="0" borderId="44" xfId="35" applyNumberFormat="1" applyFont="1" applyFill="1" applyBorder="1" applyAlignment="1" applyProtection="1">
      <alignment horizontal="center" vertical="center"/>
    </xf>
    <xf numFmtId="0" fontId="23" fillId="0" borderId="0" xfId="50" applyFont="1" applyBorder="1" applyAlignment="1" applyProtection="1">
      <alignment vertical="center"/>
    </xf>
    <xf numFmtId="0" fontId="22" fillId="31" borderId="26" xfId="50" applyFont="1" applyFill="1" applyBorder="1" applyAlignment="1" applyProtection="1">
      <alignment horizontal="center" vertical="center"/>
    </xf>
    <xf numFmtId="9" fontId="26" fillId="0" borderId="84" xfId="47" applyNumberFormat="1" applyFont="1" applyFill="1" applyBorder="1" applyAlignment="1">
      <alignment horizontal="center" vertical="center"/>
    </xf>
    <xf numFmtId="3" fontId="26" fillId="0" borderId="11" xfId="46" applyNumberFormat="1" applyFont="1" applyBorder="1" applyAlignment="1" applyProtection="1">
      <alignment horizontal="left" vertical="center" wrapText="1"/>
    </xf>
    <xf numFmtId="3" fontId="26" fillId="0" borderId="95" xfId="46" applyNumberFormat="1" applyFont="1" applyBorder="1" applyAlignment="1" applyProtection="1">
      <alignment horizontal="left" vertical="center"/>
    </xf>
    <xf numFmtId="3" fontId="26" fillId="0" borderId="95" xfId="46" applyNumberFormat="1" applyFont="1" applyBorder="1" applyAlignment="1" applyProtection="1">
      <alignment horizontal="left" vertical="center" wrapText="1"/>
    </xf>
    <xf numFmtId="3" fontId="26" fillId="0" borderId="95" xfId="46" applyNumberFormat="1" applyFont="1" applyBorder="1" applyAlignment="1" applyProtection="1">
      <alignment horizontal="center" vertical="center"/>
    </xf>
    <xf numFmtId="167" fontId="26" fillId="0" borderId="95" xfId="46" applyFont="1" applyBorder="1" applyAlignment="1" applyProtection="1">
      <alignment vertical="center"/>
    </xf>
    <xf numFmtId="3" fontId="25" fillId="25" borderId="26" xfId="46" applyNumberFormat="1" applyFont="1" applyFill="1" applyBorder="1" applyAlignment="1" applyProtection="1">
      <alignment horizontal="center" vertical="center"/>
    </xf>
    <xf numFmtId="0" fontId="28" fillId="0" borderId="11" xfId="0" applyFont="1" applyFill="1" applyBorder="1" applyAlignment="1">
      <alignment horizontal="center" vertical="center"/>
    </xf>
    <xf numFmtId="0" fontId="28" fillId="0" borderId="101" xfId="0" applyFont="1" applyFill="1" applyBorder="1" applyAlignment="1">
      <alignment horizontal="center" vertical="center"/>
    </xf>
    <xf numFmtId="0" fontId="28" fillId="0" borderId="95" xfId="0" applyFont="1" applyFill="1" applyBorder="1" applyAlignment="1">
      <alignment vertical="center"/>
    </xf>
    <xf numFmtId="44" fontId="26" fillId="0" borderId="95" xfId="57" applyFont="1" applyFill="1" applyBorder="1"/>
    <xf numFmtId="0" fontId="20" fillId="0" borderId="0" xfId="0" applyFont="1" applyFill="1" applyBorder="1"/>
    <xf numFmtId="0" fontId="39" fillId="0" borderId="21" xfId="0" applyFont="1" applyFill="1" applyBorder="1" applyAlignment="1">
      <alignment horizontal="justify" vertical="center" wrapText="1"/>
    </xf>
    <xf numFmtId="0" fontId="38" fillId="0" borderId="11" xfId="0" applyFont="1" applyFill="1" applyBorder="1" applyAlignment="1">
      <alignment horizontal="left" vertical="center" wrapText="1"/>
    </xf>
    <xf numFmtId="0" fontId="39" fillId="0" borderId="98" xfId="0" applyFont="1" applyFill="1" applyBorder="1" applyAlignment="1">
      <alignment horizontal="left" vertical="center" wrapText="1"/>
    </xf>
    <xf numFmtId="0" fontId="38" fillId="0" borderId="43" xfId="0" applyFont="1" applyFill="1" applyBorder="1" applyAlignment="1">
      <alignment horizontal="justify" vertical="center" wrapText="1"/>
    </xf>
    <xf numFmtId="0" fontId="38" fillId="45" borderId="43" xfId="0" applyFont="1" applyFill="1" applyBorder="1" applyAlignment="1">
      <alignment horizontal="justify" vertical="center" wrapText="1"/>
    </xf>
    <xf numFmtId="0" fontId="39" fillId="45" borderId="48" xfId="0" applyFont="1" applyFill="1" applyBorder="1" applyAlignment="1">
      <alignment horizontal="left" vertical="center" wrapText="1"/>
    </xf>
    <xf numFmtId="0" fontId="38" fillId="0" borderId="43" xfId="0" applyFont="1" applyFill="1" applyBorder="1" applyAlignment="1">
      <alignment horizontal="center" vertical="center" wrapText="1"/>
    </xf>
    <xf numFmtId="0" fontId="39" fillId="0" borderId="48" xfId="0" applyFont="1" applyFill="1" applyBorder="1" applyAlignment="1">
      <alignment horizontal="justify" vertical="center" wrapText="1"/>
    </xf>
    <xf numFmtId="0" fontId="38" fillId="0" borderId="11" xfId="0" applyFont="1" applyFill="1" applyBorder="1" applyAlignment="1">
      <alignment horizontal="center" vertical="center" wrapText="1"/>
    </xf>
    <xf numFmtId="0" fontId="39" fillId="0" borderId="91" xfId="0" applyFont="1" applyFill="1" applyBorder="1" applyAlignment="1">
      <alignment horizontal="justify" vertical="center" wrapText="1"/>
    </xf>
    <xf numFmtId="0" fontId="43" fillId="0" borderId="0" xfId="50" applyFont="1" applyFill="1" applyBorder="1" applyAlignment="1">
      <alignment vertical="center"/>
    </xf>
    <xf numFmtId="0" fontId="20" fillId="0" borderId="0" xfId="0" applyFont="1" applyFill="1" applyBorder="1" applyAlignment="1">
      <alignment horizontal="left" vertical="center" wrapText="1"/>
    </xf>
    <xf numFmtId="0" fontId="44" fillId="0" borderId="91" xfId="50" applyFont="1" applyFill="1" applyBorder="1" applyAlignment="1">
      <alignment horizontal="justify" vertical="center"/>
    </xf>
    <xf numFmtId="0" fontId="39" fillId="0" borderId="91" xfId="0" applyFont="1" applyFill="1" applyBorder="1" applyAlignment="1">
      <alignment horizontal="left" vertical="center" wrapText="1"/>
    </xf>
    <xf numFmtId="0" fontId="38" fillId="45" borderId="11" xfId="0" applyFont="1" applyFill="1" applyBorder="1" applyAlignment="1">
      <alignment horizontal="left" vertical="center" wrapText="1"/>
    </xf>
    <xf numFmtId="0" fontId="39" fillId="45" borderId="91" xfId="0" applyFont="1" applyFill="1" applyBorder="1" applyAlignment="1">
      <alignment horizontal="justify" vertical="center" wrapText="1"/>
    </xf>
    <xf numFmtId="0" fontId="38" fillId="0" borderId="100" xfId="0" applyFont="1" applyFill="1" applyBorder="1" applyAlignment="1">
      <alignment horizontal="left" vertical="center" wrapText="1"/>
    </xf>
    <xf numFmtId="0" fontId="39" fillId="0" borderId="98" xfId="0" applyFont="1" applyFill="1" applyBorder="1" applyAlignment="1">
      <alignment horizontal="justify" vertical="center" wrapText="1"/>
    </xf>
    <xf numFmtId="0" fontId="38" fillId="45" borderId="91" xfId="0" applyFont="1" applyFill="1" applyBorder="1" applyAlignment="1">
      <alignment horizontal="justify" vertical="center" wrapText="1"/>
    </xf>
    <xf numFmtId="0" fontId="45" fillId="0" borderId="0" xfId="0" applyFont="1" applyFill="1" applyBorder="1" applyAlignment="1">
      <alignment horizontal="center" wrapText="1"/>
    </xf>
    <xf numFmtId="0" fontId="38" fillId="0" borderId="100" xfId="0" applyFont="1" applyFill="1" applyBorder="1" applyAlignment="1">
      <alignment vertical="center" wrapText="1"/>
    </xf>
    <xf numFmtId="0" fontId="39" fillId="0" borderId="91" xfId="0" applyFont="1" applyFill="1" applyBorder="1" applyAlignment="1">
      <alignment vertical="center" wrapText="1"/>
    </xf>
    <xf numFmtId="0" fontId="38" fillId="0" borderId="11" xfId="0" applyFont="1" applyFill="1" applyBorder="1" applyAlignment="1">
      <alignment vertical="center" wrapText="1"/>
    </xf>
    <xf numFmtId="0" fontId="39" fillId="0" borderId="98" xfId="0" applyFont="1" applyFill="1" applyBorder="1" applyAlignment="1">
      <alignment vertical="center" wrapText="1"/>
    </xf>
    <xf numFmtId="44" fontId="26" fillId="0" borderId="95" xfId="57" applyFont="1" applyFill="1" applyBorder="1" applyAlignment="1">
      <alignment vertical="center"/>
    </xf>
    <xf numFmtId="44" fontId="26" fillId="0" borderId="95" xfId="57" applyFont="1" applyFill="1" applyBorder="1" applyAlignment="1">
      <alignment horizontal="center" vertical="center"/>
    </xf>
    <xf numFmtId="44" fontId="26" fillId="0" borderId="97" xfId="57" applyFont="1" applyFill="1" applyBorder="1" applyAlignment="1">
      <alignment horizontal="center" vertical="center"/>
    </xf>
    <xf numFmtId="0" fontId="26" fillId="0" borderId="11" xfId="48" applyFont="1" applyFill="1" applyBorder="1" applyAlignment="1">
      <alignment horizontal="center" vertical="center"/>
    </xf>
    <xf numFmtId="0" fontId="26" fillId="0" borderId="95" xfId="48" applyFont="1" applyFill="1" applyBorder="1" applyAlignment="1">
      <alignment vertical="center"/>
    </xf>
    <xf numFmtId="0" fontId="26" fillId="24" borderId="95" xfId="48" applyFont="1" applyFill="1" applyBorder="1" applyAlignment="1">
      <alignment horizontal="center" vertical="center"/>
    </xf>
    <xf numFmtId="0" fontId="26" fillId="0" borderId="95" xfId="48" applyFont="1" applyFill="1" applyBorder="1" applyAlignment="1">
      <alignment horizontal="center" vertical="center"/>
    </xf>
    <xf numFmtId="44" fontId="26" fillId="24" borderId="91" xfId="49" applyNumberFormat="1" applyFont="1" applyFill="1" applyBorder="1" applyAlignment="1">
      <alignment horizontal="center" vertical="center"/>
    </xf>
    <xf numFmtId="44" fontId="26" fillId="0" borderId="104" xfId="57" applyFont="1" applyFill="1" applyBorder="1" applyAlignment="1">
      <alignment vertical="center"/>
    </xf>
    <xf numFmtId="9" fontId="26" fillId="0" borderId="95" xfId="47" applyNumberFormat="1" applyFont="1" applyFill="1" applyBorder="1" applyAlignment="1">
      <alignment horizontal="center" vertical="center"/>
    </xf>
    <xf numFmtId="0" fontId="26" fillId="42" borderId="32" xfId="0" applyFont="1" applyFill="1" applyBorder="1" applyAlignment="1" applyProtection="1">
      <alignment vertical="center"/>
    </xf>
    <xf numFmtId="0" fontId="26" fillId="42" borderId="33" xfId="0" applyFont="1" applyFill="1" applyBorder="1" applyAlignment="1" applyProtection="1">
      <alignment vertical="center"/>
    </xf>
    <xf numFmtId="40" fontId="25" fillId="42" borderId="46" xfId="0" applyNumberFormat="1" applyFont="1" applyFill="1" applyBorder="1" applyAlignment="1" applyProtection="1">
      <alignment vertical="center"/>
    </xf>
    <xf numFmtId="167" fontId="25" fillId="42" borderId="47" xfId="46" applyFont="1" applyFill="1" applyBorder="1" applyAlignment="1" applyProtection="1">
      <alignment vertical="center"/>
    </xf>
    <xf numFmtId="0" fontId="46" fillId="41" borderId="88" xfId="0" applyFont="1" applyFill="1" applyBorder="1" applyAlignment="1" applyProtection="1">
      <alignment vertical="center"/>
    </xf>
    <xf numFmtId="0" fontId="46" fillId="41" borderId="89" xfId="0" applyFont="1" applyFill="1" applyBorder="1" applyAlignment="1" applyProtection="1">
      <alignment vertical="center"/>
    </xf>
    <xf numFmtId="3" fontId="46" fillId="41" borderId="89" xfId="0" applyNumberFormat="1" applyFont="1" applyFill="1" applyBorder="1" applyAlignment="1" applyProtection="1">
      <alignment horizontal="center" vertical="center"/>
    </xf>
    <xf numFmtId="40" fontId="46" fillId="41" borderId="89" xfId="0" applyNumberFormat="1" applyFont="1" applyFill="1" applyBorder="1" applyAlignment="1" applyProtection="1">
      <alignment vertical="center"/>
    </xf>
    <xf numFmtId="167" fontId="46" fillId="41" borderId="105" xfId="0" applyNumberFormat="1" applyFont="1" applyFill="1" applyBorder="1" applyAlignment="1" applyProtection="1">
      <alignment vertical="center"/>
    </xf>
    <xf numFmtId="173" fontId="26" fillId="0" borderId="0" xfId="52" applyNumberFormat="1" applyFont="1" applyAlignment="1" applyProtection="1">
      <alignment vertical="center"/>
    </xf>
    <xf numFmtId="173" fontId="26" fillId="0" borderId="0" xfId="0" applyNumberFormat="1" applyFont="1" applyAlignment="1" applyProtection="1">
      <alignment vertical="center"/>
    </xf>
    <xf numFmtId="10" fontId="23" fillId="46" borderId="40" xfId="52" applyNumberFormat="1" applyFont="1" applyFill="1" applyBorder="1" applyAlignment="1" applyProtection="1">
      <alignment horizontal="center" vertical="center"/>
    </xf>
    <xf numFmtId="44" fontId="23" fillId="46" borderId="40" xfId="50" applyNumberFormat="1" applyFont="1" applyFill="1" applyBorder="1" applyAlignment="1" applyProtection="1">
      <alignment horizontal="center" vertical="center"/>
    </xf>
    <xf numFmtId="10" fontId="23" fillId="46" borderId="39" xfId="35" applyNumberFormat="1" applyFont="1" applyFill="1" applyBorder="1" applyAlignment="1" applyProtection="1">
      <alignment horizontal="center" vertical="center"/>
    </xf>
    <xf numFmtId="10" fontId="23" fillId="46" borderId="40" xfId="35" applyNumberFormat="1" applyFont="1" applyFill="1" applyBorder="1" applyAlignment="1" applyProtection="1">
      <alignment horizontal="center" vertical="center"/>
    </xf>
    <xf numFmtId="10" fontId="23" fillId="46" borderId="44" xfId="52" applyNumberFormat="1" applyFont="1" applyFill="1" applyBorder="1" applyAlignment="1" applyProtection="1">
      <alignment horizontal="center" vertical="center"/>
    </xf>
    <xf numFmtId="10" fontId="23" fillId="46" borderId="39" xfId="52" applyNumberFormat="1" applyFont="1" applyFill="1" applyBorder="1" applyAlignment="1" applyProtection="1">
      <alignment horizontal="center" vertical="center"/>
    </xf>
    <xf numFmtId="166" fontId="22" fillId="47" borderId="91" xfId="51" applyFont="1" applyFill="1" applyBorder="1" applyAlignment="1" applyProtection="1">
      <alignment vertical="center"/>
    </xf>
    <xf numFmtId="10" fontId="23" fillId="43" borderId="40" xfId="52" applyNumberFormat="1" applyFont="1" applyFill="1" applyBorder="1" applyAlignment="1" applyProtection="1">
      <alignment horizontal="center" vertical="center"/>
    </xf>
    <xf numFmtId="0" fontId="35" fillId="0" borderId="45" xfId="0" applyFont="1" applyBorder="1" applyAlignment="1">
      <alignment horizontal="center"/>
    </xf>
    <xf numFmtId="10" fontId="35" fillId="46" borderId="39" xfId="35" applyNumberFormat="1" applyFont="1" applyFill="1" applyBorder="1" applyAlignment="1" applyProtection="1">
      <alignment horizontal="center" vertical="center"/>
    </xf>
    <xf numFmtId="10" fontId="36" fillId="32" borderId="31" xfId="0" applyNumberFormat="1" applyFont="1" applyFill="1" applyBorder="1" applyAlignment="1" applyProtection="1">
      <alignment horizontal="center" vertical="center"/>
    </xf>
    <xf numFmtId="171" fontId="36" fillId="32" borderId="91" xfId="0" applyNumberFormat="1" applyFont="1" applyFill="1" applyBorder="1" applyAlignment="1" applyProtection="1">
      <alignment horizontal="right" vertical="center"/>
    </xf>
    <xf numFmtId="44" fontId="23" fillId="43" borderId="40" xfId="50" applyNumberFormat="1" applyFont="1" applyFill="1" applyBorder="1" applyAlignment="1" applyProtection="1">
      <alignment horizontal="center" vertical="center"/>
    </xf>
    <xf numFmtId="0" fontId="38" fillId="0" borderId="102" xfId="0" applyFont="1" applyFill="1" applyBorder="1" applyAlignment="1">
      <alignment horizontal="center" vertical="center" wrapText="1"/>
    </xf>
    <xf numFmtId="0" fontId="38" fillId="0" borderId="34" xfId="0" applyFont="1" applyFill="1" applyBorder="1" applyAlignment="1">
      <alignment horizontal="center" vertical="center" wrapText="1"/>
    </xf>
    <xf numFmtId="0" fontId="38" fillId="0" borderId="20" xfId="0" applyFont="1" applyFill="1" applyBorder="1" applyAlignment="1">
      <alignment horizontal="center" vertical="center" wrapText="1"/>
    </xf>
    <xf numFmtId="0" fontId="38" fillId="0" borderId="21" xfId="0" applyFont="1" applyFill="1" applyBorder="1" applyAlignment="1">
      <alignment horizontal="center" vertical="center" wrapText="1"/>
    </xf>
    <xf numFmtId="0" fontId="38" fillId="0" borderId="20" xfId="0" applyFont="1" applyFill="1" applyBorder="1" applyAlignment="1">
      <alignment horizontal="left" vertical="center" wrapText="1"/>
    </xf>
    <xf numFmtId="0" fontId="38" fillId="0" borderId="21" xfId="0" applyFont="1" applyFill="1" applyBorder="1" applyAlignment="1">
      <alignment horizontal="left" vertical="center" wrapText="1"/>
    </xf>
    <xf numFmtId="0" fontId="38" fillId="0" borderId="99" xfId="0" applyFont="1" applyFill="1" applyBorder="1" applyAlignment="1">
      <alignment horizontal="left" vertical="center" wrapText="1"/>
    </xf>
    <xf numFmtId="0" fontId="38" fillId="0" borderId="24" xfId="0" applyFont="1" applyFill="1" applyBorder="1" applyAlignment="1">
      <alignment horizontal="left" vertical="center" wrapText="1"/>
    </xf>
    <xf numFmtId="0" fontId="37" fillId="44" borderId="12" xfId="0" applyFont="1" applyFill="1" applyBorder="1" applyAlignment="1">
      <alignment horizontal="center" vertical="center" wrapText="1"/>
    </xf>
    <xf numFmtId="0" fontId="37" fillId="44" borderId="90" xfId="0" applyFont="1" applyFill="1" applyBorder="1" applyAlignment="1">
      <alignment horizontal="center" vertical="center" wrapText="1"/>
    </xf>
    <xf numFmtId="0" fontId="37" fillId="44" borderId="96" xfId="0" applyFont="1" applyFill="1" applyBorder="1" applyAlignment="1">
      <alignment horizontal="center" vertical="center" wrapText="1"/>
    </xf>
    <xf numFmtId="0" fontId="37" fillId="44" borderId="92" xfId="0" applyFont="1" applyFill="1" applyBorder="1" applyAlignment="1">
      <alignment horizontal="center" vertical="center" wrapText="1"/>
    </xf>
    <xf numFmtId="0" fontId="38" fillId="0" borderId="43" xfId="0" applyFont="1" applyFill="1" applyBorder="1" applyAlignment="1">
      <alignment horizontal="left" vertical="center" wrapText="1"/>
    </xf>
    <xf numFmtId="0" fontId="38" fillId="0" borderId="11" xfId="0" applyFont="1" applyFill="1" applyBorder="1" applyAlignment="1">
      <alignment horizontal="left" vertical="center" wrapText="1"/>
    </xf>
    <xf numFmtId="0" fontId="25" fillId="40" borderId="67" xfId="50" applyFont="1" applyFill="1" applyBorder="1" applyAlignment="1" applyProtection="1">
      <alignment horizontal="center" vertical="center"/>
    </xf>
    <xf numFmtId="0" fontId="25" fillId="40" borderId="63" xfId="50" applyFont="1" applyFill="1" applyBorder="1" applyAlignment="1" applyProtection="1">
      <alignment horizontal="center" vertical="center"/>
    </xf>
    <xf numFmtId="0" fontId="25" fillId="40" borderId="68" xfId="50" applyFont="1" applyFill="1" applyBorder="1" applyAlignment="1" applyProtection="1">
      <alignment horizontal="center" vertical="center"/>
    </xf>
    <xf numFmtId="0" fontId="27" fillId="0" borderId="20" xfId="33" applyFont="1" applyBorder="1" applyAlignment="1">
      <alignment horizontal="center" vertical="center" wrapText="1"/>
    </xf>
    <xf numFmtId="0" fontId="27" fillId="0" borderId="0" xfId="33" applyFont="1" applyBorder="1" applyAlignment="1">
      <alignment horizontal="center" vertical="center" wrapText="1"/>
    </xf>
    <xf numFmtId="0" fontId="27" fillId="0" borderId="21" xfId="33" applyFont="1" applyBorder="1" applyAlignment="1">
      <alignment horizontal="center" vertical="center" wrapText="1"/>
    </xf>
    <xf numFmtId="0" fontId="25" fillId="42" borderId="65" xfId="48" applyFont="1" applyFill="1" applyBorder="1" applyAlignment="1">
      <alignment horizontal="center" vertical="center" wrapText="1"/>
    </xf>
    <xf numFmtId="0" fontId="25" fillId="42" borderId="44" xfId="48" applyFont="1" applyFill="1" applyBorder="1" applyAlignment="1">
      <alignment horizontal="center" vertical="center" wrapText="1"/>
    </xf>
    <xf numFmtId="0" fontId="25" fillId="42" borderId="10" xfId="48" applyFont="1" applyFill="1" applyBorder="1" applyAlignment="1">
      <alignment horizontal="center" vertical="center" wrapText="1"/>
    </xf>
    <xf numFmtId="0" fontId="26" fillId="42" borderId="26" xfId="48" applyFont="1" applyFill="1" applyBorder="1" applyAlignment="1">
      <alignment horizontal="center" vertical="center" wrapText="1"/>
    </xf>
    <xf numFmtId="0" fontId="25" fillId="42" borderId="56" xfId="48" applyFont="1" applyFill="1" applyBorder="1" applyAlignment="1">
      <alignment horizontal="center" vertical="center" wrapText="1"/>
    </xf>
    <xf numFmtId="0" fontId="25" fillId="42" borderId="19" xfId="48" applyFont="1" applyFill="1" applyBorder="1" applyAlignment="1">
      <alignment horizontal="center" vertical="center" wrapText="1"/>
    </xf>
    <xf numFmtId="0" fontId="25" fillId="42" borderId="94" xfId="48" applyFont="1" applyFill="1" applyBorder="1" applyAlignment="1">
      <alignment horizontal="center" vertical="center" wrapText="1"/>
    </xf>
    <xf numFmtId="0" fontId="25" fillId="42" borderId="43" xfId="48" applyFont="1" applyFill="1" applyBorder="1" applyAlignment="1">
      <alignment horizontal="center" vertical="center" wrapText="1"/>
    </xf>
    <xf numFmtId="0" fontId="25" fillId="40" borderId="60" xfId="50" applyFont="1" applyFill="1" applyBorder="1" applyAlignment="1" applyProtection="1">
      <alignment horizontal="center" vertical="center"/>
    </xf>
    <xf numFmtId="0" fontId="25" fillId="40" borderId="61" xfId="50" applyFont="1" applyFill="1" applyBorder="1" applyAlignment="1" applyProtection="1">
      <alignment horizontal="center" vertical="center"/>
    </xf>
    <xf numFmtId="0" fontId="25" fillId="40" borderId="62" xfId="50" applyFont="1" applyFill="1" applyBorder="1" applyAlignment="1" applyProtection="1">
      <alignment horizontal="center" vertical="center"/>
    </xf>
    <xf numFmtId="44" fontId="25" fillId="25" borderId="72" xfId="49" applyNumberFormat="1" applyFont="1" applyFill="1" applyBorder="1" applyAlignment="1">
      <alignment horizontal="center" vertical="center"/>
    </xf>
    <xf numFmtId="44" fontId="25" fillId="25" borderId="73" xfId="49" applyNumberFormat="1" applyFont="1" applyFill="1" applyBorder="1" applyAlignment="1">
      <alignment horizontal="center" vertical="center"/>
    </xf>
    <xf numFmtId="0" fontId="25" fillId="42" borderId="83" xfId="48" applyFont="1" applyFill="1" applyBorder="1" applyAlignment="1">
      <alignment horizontal="center" vertical="center" wrapText="1"/>
    </xf>
    <xf numFmtId="0" fontId="25" fillId="25" borderId="69" xfId="48" applyFont="1" applyFill="1" applyBorder="1" applyAlignment="1">
      <alignment horizontal="center" vertical="center"/>
    </xf>
    <xf numFmtId="0" fontId="25" fillId="25" borderId="70" xfId="48" applyFont="1" applyFill="1" applyBorder="1" applyAlignment="1">
      <alignment horizontal="center" vertical="center"/>
    </xf>
    <xf numFmtId="0" fontId="25" fillId="25" borderId="71" xfId="48" applyFont="1" applyFill="1" applyBorder="1" applyAlignment="1">
      <alignment horizontal="center" vertical="center"/>
    </xf>
    <xf numFmtId="0" fontId="25" fillId="42" borderId="40" xfId="48" applyFont="1" applyFill="1" applyBorder="1" applyAlignment="1">
      <alignment horizontal="center" vertical="center" wrapText="1"/>
    </xf>
    <xf numFmtId="0" fontId="25" fillId="42" borderId="85" xfId="48" applyFont="1" applyFill="1" applyBorder="1" applyAlignment="1">
      <alignment horizontal="center" vertical="center" wrapText="1"/>
    </xf>
    <xf numFmtId="0" fontId="25" fillId="42" borderId="38" xfId="48" applyFont="1" applyFill="1" applyBorder="1" applyAlignment="1">
      <alignment horizontal="center" vertical="center" wrapText="1"/>
    </xf>
    <xf numFmtId="0" fontId="33" fillId="42" borderId="85" xfId="48" applyFont="1" applyFill="1" applyBorder="1" applyAlignment="1">
      <alignment horizontal="center" vertical="center" wrapText="1"/>
    </xf>
    <xf numFmtId="0" fontId="33" fillId="42" borderId="38" xfId="48" applyFont="1" applyFill="1" applyBorder="1" applyAlignment="1">
      <alignment horizontal="center" vertical="center" wrapText="1"/>
    </xf>
    <xf numFmtId="0" fontId="25" fillId="42" borderId="103" xfId="48" applyFont="1" applyFill="1" applyBorder="1" applyAlignment="1">
      <alignment horizontal="center" vertical="center" wrapText="1"/>
    </xf>
    <xf numFmtId="0" fontId="25" fillId="40" borderId="74" xfId="0" applyFont="1" applyFill="1" applyBorder="1" applyAlignment="1">
      <alignment horizontal="center" vertical="center"/>
    </xf>
    <xf numFmtId="0" fontId="25" fillId="40" borderId="75" xfId="0" applyFont="1" applyFill="1" applyBorder="1" applyAlignment="1">
      <alignment horizontal="center" vertical="center"/>
    </xf>
    <xf numFmtId="0" fontId="25" fillId="40" borderId="76" xfId="0" applyFont="1" applyFill="1" applyBorder="1" applyAlignment="1">
      <alignment horizontal="center" vertical="center"/>
    </xf>
    <xf numFmtId="0" fontId="25" fillId="27" borderId="53" xfId="50" applyFont="1" applyFill="1" applyBorder="1" applyAlignment="1" applyProtection="1">
      <alignment horizontal="center" vertical="center"/>
    </xf>
    <xf numFmtId="0" fontId="25" fillId="27" borderId="61" xfId="50" applyFont="1" applyFill="1" applyBorder="1" applyAlignment="1" applyProtection="1">
      <alignment horizontal="center" vertical="center"/>
    </xf>
    <xf numFmtId="0" fontId="25" fillId="27" borderId="62" xfId="50" applyFont="1" applyFill="1" applyBorder="1" applyAlignment="1" applyProtection="1">
      <alignment horizontal="center" vertical="center"/>
    </xf>
    <xf numFmtId="0" fontId="25" fillId="31" borderId="44" xfId="50" applyFont="1" applyFill="1" applyBorder="1" applyAlignment="1" applyProtection="1">
      <alignment horizontal="left" vertical="center"/>
    </xf>
    <xf numFmtId="0" fontId="25" fillId="31" borderId="48" xfId="50" applyFont="1" applyFill="1" applyBorder="1" applyAlignment="1" applyProtection="1">
      <alignment horizontal="left" vertical="center"/>
    </xf>
    <xf numFmtId="10" fontId="26" fillId="0" borderId="14" xfId="35" applyNumberFormat="1" applyFont="1" applyFill="1" applyBorder="1" applyAlignment="1" applyProtection="1">
      <alignment horizontal="center" vertical="center"/>
    </xf>
    <xf numFmtId="10" fontId="26" fillId="0" borderId="0" xfId="35" applyNumberFormat="1" applyFont="1" applyFill="1" applyBorder="1" applyAlignment="1" applyProtection="1">
      <alignment horizontal="center" vertical="center"/>
    </xf>
    <xf numFmtId="0" fontId="25" fillId="0" borderId="14" xfId="50" applyFont="1" applyFill="1" applyBorder="1" applyAlignment="1" applyProtection="1">
      <alignment horizontal="center" vertical="center"/>
    </xf>
    <xf numFmtId="0" fontId="25" fillId="0" borderId="0" xfId="50" applyFont="1" applyFill="1" applyBorder="1" applyAlignment="1" applyProtection="1">
      <alignment horizontal="center" vertical="center"/>
    </xf>
    <xf numFmtId="10" fontId="26" fillId="0" borderId="37" xfId="35" applyNumberFormat="1" applyFont="1" applyFill="1" applyBorder="1" applyAlignment="1" applyProtection="1">
      <alignment horizontal="center" vertical="center"/>
    </xf>
    <xf numFmtId="10" fontId="26" fillId="0" borderId="33" xfId="35" applyNumberFormat="1" applyFont="1" applyFill="1" applyBorder="1" applyAlignment="1" applyProtection="1">
      <alignment horizontal="center" vertical="center"/>
    </xf>
    <xf numFmtId="171" fontId="25" fillId="33" borderId="39" xfId="50" applyNumberFormat="1" applyFont="1" applyFill="1" applyBorder="1" applyAlignment="1" applyProtection="1">
      <alignment horizontal="center" vertical="center"/>
    </xf>
    <xf numFmtId="171" fontId="25" fillId="33" borderId="47" xfId="50" applyNumberFormat="1" applyFont="1" applyFill="1" applyBorder="1" applyAlignment="1" applyProtection="1">
      <alignment horizontal="center" vertical="center"/>
    </xf>
    <xf numFmtId="0" fontId="25" fillId="36" borderId="53" xfId="50" applyFont="1" applyFill="1" applyBorder="1" applyAlignment="1" applyProtection="1">
      <alignment horizontal="right" vertical="center"/>
    </xf>
    <xf numFmtId="0" fontId="25" fillId="36" borderId="82" xfId="50" applyFont="1" applyFill="1" applyBorder="1" applyAlignment="1" applyProtection="1">
      <alignment horizontal="right" vertical="center"/>
    </xf>
    <xf numFmtId="8" fontId="25" fillId="36" borderId="64" xfId="31" applyNumberFormat="1" applyFont="1" applyFill="1" applyBorder="1" applyAlignment="1" applyProtection="1">
      <alignment horizontal="center" vertical="center"/>
    </xf>
    <xf numFmtId="8" fontId="25" fillId="36" borderId="66" xfId="31" applyNumberFormat="1" applyFont="1" applyFill="1" applyBorder="1" applyAlignment="1" applyProtection="1">
      <alignment horizontal="center" vertical="center"/>
    </xf>
    <xf numFmtId="3" fontId="25" fillId="36" borderId="87" xfId="35" applyNumberFormat="1" applyFont="1" applyFill="1" applyBorder="1" applyAlignment="1" applyProtection="1">
      <alignment horizontal="center" vertical="center"/>
    </xf>
    <xf numFmtId="3" fontId="25" fillId="36" borderId="61" xfId="35" applyNumberFormat="1" applyFont="1" applyFill="1" applyBorder="1" applyAlignment="1" applyProtection="1">
      <alignment horizontal="center" vertical="center"/>
    </xf>
    <xf numFmtId="171" fontId="25" fillId="0" borderId="40" xfId="51" applyNumberFormat="1" applyFont="1" applyBorder="1" applyAlignment="1" applyProtection="1">
      <alignment horizontal="center" vertical="center"/>
    </xf>
    <xf numFmtId="171" fontId="25" fillId="0" borderId="41" xfId="51" applyNumberFormat="1" applyFont="1" applyBorder="1" applyAlignment="1" applyProtection="1">
      <alignment horizontal="center" vertical="center"/>
    </xf>
    <xf numFmtId="10" fontId="25" fillId="0" borderId="38" xfId="35" applyNumberFormat="1" applyFont="1" applyBorder="1" applyAlignment="1" applyProtection="1">
      <alignment horizontal="center" vertical="center"/>
    </xf>
    <xf numFmtId="10" fontId="25" fillId="0" borderId="18" xfId="35" applyNumberFormat="1" applyFont="1" applyBorder="1" applyAlignment="1" applyProtection="1">
      <alignment horizontal="center" vertical="center"/>
    </xf>
    <xf numFmtId="171" fontId="25" fillId="33" borderId="40" xfId="50" applyNumberFormat="1" applyFont="1" applyFill="1" applyBorder="1" applyAlignment="1" applyProtection="1">
      <alignment horizontal="center" vertical="center"/>
    </xf>
    <xf numFmtId="171" fontId="25" fillId="33" borderId="41" xfId="50" applyNumberFormat="1" applyFont="1" applyFill="1" applyBorder="1" applyAlignment="1" applyProtection="1">
      <alignment horizontal="center" vertical="center"/>
    </xf>
    <xf numFmtId="0" fontId="25" fillId="32" borderId="79" xfId="50" applyFont="1" applyFill="1" applyBorder="1" applyAlignment="1" applyProtection="1">
      <alignment horizontal="right" vertical="center"/>
    </xf>
    <xf numFmtId="0" fontId="25" fillId="32" borderId="81" xfId="50" applyFont="1" applyFill="1" applyBorder="1" applyAlignment="1" applyProtection="1">
      <alignment horizontal="right" vertical="center"/>
    </xf>
    <xf numFmtId="171" fontId="25" fillId="32" borderId="39" xfId="50" applyNumberFormat="1" applyFont="1" applyFill="1" applyBorder="1" applyAlignment="1" applyProtection="1">
      <alignment horizontal="center" vertical="center"/>
    </xf>
    <xf numFmtId="171" fontId="25" fillId="32" borderId="47" xfId="50" applyNumberFormat="1" applyFont="1" applyFill="1" applyBorder="1" applyAlignment="1" applyProtection="1">
      <alignment horizontal="center" vertical="center"/>
    </xf>
    <xf numFmtId="0" fontId="25" fillId="0" borderId="79" xfId="50" applyFont="1" applyFill="1" applyBorder="1" applyAlignment="1" applyProtection="1">
      <alignment horizontal="right" vertical="center"/>
    </xf>
    <xf numFmtId="0" fontId="25" fillId="0" borderId="80" xfId="50" applyFont="1" applyFill="1" applyBorder="1" applyAlignment="1" applyProtection="1">
      <alignment horizontal="right" vertical="center"/>
    </xf>
    <xf numFmtId="0" fontId="25" fillId="33" borderId="49" xfId="50" applyFont="1" applyFill="1" applyBorder="1" applyAlignment="1" applyProtection="1">
      <alignment horizontal="right" vertical="center"/>
    </xf>
    <xf numFmtId="0" fontId="25" fillId="33" borderId="18" xfId="50" applyFont="1" applyFill="1" applyBorder="1" applyAlignment="1" applyProtection="1">
      <alignment horizontal="right" vertical="center"/>
    </xf>
    <xf numFmtId="0" fontId="25" fillId="33" borderId="67" xfId="50" applyFont="1" applyFill="1" applyBorder="1" applyAlignment="1" applyProtection="1">
      <alignment horizontal="right" vertical="center"/>
    </xf>
    <xf numFmtId="0" fontId="25" fillId="33" borderId="63" xfId="50" applyFont="1" applyFill="1" applyBorder="1" applyAlignment="1" applyProtection="1">
      <alignment horizontal="right" vertical="center"/>
    </xf>
    <xf numFmtId="10" fontId="25" fillId="32" borderId="86" xfId="50" applyNumberFormat="1" applyFont="1" applyFill="1" applyBorder="1" applyAlignment="1" applyProtection="1">
      <alignment horizontal="center" vertical="center"/>
    </xf>
    <xf numFmtId="10" fontId="25" fillId="32" borderId="80" xfId="50" applyNumberFormat="1" applyFont="1" applyFill="1" applyBorder="1" applyAlignment="1" applyProtection="1">
      <alignment horizontal="center" vertical="center"/>
    </xf>
    <xf numFmtId="10" fontId="26" fillId="0" borderId="14" xfId="35" applyNumberFormat="1" applyFont="1" applyBorder="1" applyAlignment="1" applyProtection="1">
      <alignment horizontal="center" vertical="center"/>
    </xf>
    <xf numFmtId="10" fontId="26" fillId="0" borderId="15" xfId="35" applyNumberFormat="1" applyFont="1" applyBorder="1" applyAlignment="1" applyProtection="1">
      <alignment horizontal="center" vertical="center"/>
    </xf>
    <xf numFmtId="171" fontId="26" fillId="0" borderId="40" xfId="51" applyNumberFormat="1" applyFont="1" applyBorder="1" applyAlignment="1" applyProtection="1">
      <alignment horizontal="center" vertical="center"/>
    </xf>
    <xf numFmtId="171" fontId="26" fillId="0" borderId="41" xfId="51" applyNumberFormat="1" applyFont="1" applyBorder="1" applyAlignment="1" applyProtection="1">
      <alignment horizontal="center" vertical="center"/>
    </xf>
    <xf numFmtId="0" fontId="25" fillId="42" borderId="77" xfId="48" applyFont="1" applyFill="1" applyBorder="1" applyAlignment="1">
      <alignment horizontal="center" vertical="center" wrapText="1"/>
    </xf>
    <xf numFmtId="0" fontId="25" fillId="42" borderId="49" xfId="48" applyFont="1" applyFill="1" applyBorder="1" applyAlignment="1">
      <alignment horizontal="center" vertical="center" wrapText="1"/>
    </xf>
    <xf numFmtId="0" fontId="25" fillId="42" borderId="78" xfId="48" applyFont="1" applyFill="1" applyBorder="1" applyAlignment="1">
      <alignment horizontal="center" vertical="center" wrapText="1"/>
    </xf>
    <xf numFmtId="0" fontId="25" fillId="42" borderId="50" xfId="48" applyFont="1" applyFill="1" applyBorder="1" applyAlignment="1">
      <alignment horizontal="center" vertical="center" wrapText="1"/>
    </xf>
    <xf numFmtId="169" fontId="25" fillId="40" borderId="40" xfId="0" applyNumberFormat="1" applyFont="1" applyFill="1" applyBorder="1" applyAlignment="1">
      <alignment horizontal="center" vertical="center"/>
    </xf>
    <xf numFmtId="169" fontId="25" fillId="40" borderId="41" xfId="0" applyNumberFormat="1" applyFont="1" applyFill="1" applyBorder="1" applyAlignment="1">
      <alignment horizontal="center" vertical="center"/>
    </xf>
    <xf numFmtId="10" fontId="26" fillId="0" borderId="0" xfId="35" applyNumberFormat="1" applyFont="1" applyBorder="1" applyAlignment="1" applyProtection="1">
      <alignment horizontal="center" vertical="center"/>
    </xf>
    <xf numFmtId="0" fontId="25" fillId="40" borderId="53" xfId="50" applyFont="1" applyFill="1" applyBorder="1" applyAlignment="1" applyProtection="1">
      <alignment horizontal="center" vertical="center"/>
    </xf>
    <xf numFmtId="0" fontId="25" fillId="40" borderId="54" xfId="50" applyFont="1" applyFill="1" applyBorder="1" applyAlignment="1" applyProtection="1">
      <alignment horizontal="center" vertical="center"/>
    </xf>
    <xf numFmtId="0" fontId="25" fillId="40" borderId="55" xfId="50" applyFont="1" applyFill="1" applyBorder="1" applyAlignment="1" applyProtection="1">
      <alignment horizontal="center" vertical="center"/>
    </xf>
    <xf numFmtId="0" fontId="27" fillId="0" borderId="53" xfId="33" applyFont="1" applyBorder="1" applyAlignment="1">
      <alignment horizontal="center" vertical="center" wrapText="1"/>
    </xf>
    <xf numFmtId="0" fontId="27" fillId="0" borderId="54" xfId="33" applyFont="1" applyBorder="1" applyAlignment="1">
      <alignment horizontal="center" vertical="center" wrapText="1"/>
    </xf>
    <xf numFmtId="0" fontId="27" fillId="0" borderId="61" xfId="33" applyFont="1" applyBorder="1" applyAlignment="1">
      <alignment horizontal="center" vertical="center" wrapText="1"/>
    </xf>
    <xf numFmtId="0" fontId="27" fillId="0" borderId="55" xfId="33" applyFont="1" applyBorder="1" applyAlignment="1">
      <alignment horizontal="center" vertical="center" wrapText="1"/>
    </xf>
    <xf numFmtId="0" fontId="29" fillId="39" borderId="53" xfId="0" applyFont="1" applyFill="1" applyBorder="1" applyAlignment="1">
      <alignment horizontal="center" vertical="center"/>
    </xf>
    <xf numFmtId="0" fontId="29" fillId="39" borderId="54" xfId="0" applyFont="1" applyFill="1" applyBorder="1" applyAlignment="1">
      <alignment horizontal="center" vertical="center"/>
    </xf>
    <xf numFmtId="169" fontId="29" fillId="39" borderId="60" xfId="0" applyNumberFormat="1" applyFont="1" applyFill="1" applyBorder="1" applyAlignment="1">
      <alignment horizontal="center" vertical="center"/>
    </xf>
    <xf numFmtId="169" fontId="29" fillId="39" borderId="61" xfId="0" applyNumberFormat="1" applyFont="1" applyFill="1" applyBorder="1" applyAlignment="1">
      <alignment horizontal="center" vertical="center"/>
    </xf>
    <xf numFmtId="169" fontId="29" fillId="39" borderId="62" xfId="0" applyNumberFormat="1" applyFont="1" applyFill="1" applyBorder="1" applyAlignment="1">
      <alignment horizontal="center" vertical="center"/>
    </xf>
    <xf numFmtId="0" fontId="31" fillId="0" borderId="59" xfId="0" applyFont="1" applyBorder="1" applyAlignment="1">
      <alignment horizontal="center" vertical="center" wrapText="1"/>
    </xf>
    <xf numFmtId="0" fontId="31" fillId="0" borderId="57" xfId="0" applyFont="1" applyBorder="1" applyAlignment="1">
      <alignment horizontal="center" vertical="center" wrapText="1"/>
    </xf>
    <xf numFmtId="0" fontId="31" fillId="0" borderId="63" xfId="0" applyFont="1" applyBorder="1" applyAlignment="1">
      <alignment horizontal="center" vertical="center" wrapText="1"/>
    </xf>
    <xf numFmtId="0" fontId="31" fillId="0" borderId="23" xfId="0" applyFont="1" applyBorder="1" applyAlignment="1">
      <alignment horizontal="center" vertical="center" wrapText="1"/>
    </xf>
    <xf numFmtId="0" fontId="32" fillId="0" borderId="59" xfId="0" applyFont="1" applyBorder="1" applyAlignment="1">
      <alignment horizontal="center" vertical="center" wrapText="1"/>
    </xf>
    <xf numFmtId="0" fontId="32" fillId="0" borderId="57" xfId="0" applyFont="1" applyBorder="1" applyAlignment="1">
      <alignment horizontal="center" vertical="center" wrapText="1"/>
    </xf>
    <xf numFmtId="0" fontId="22" fillId="0" borderId="16" xfId="50" applyFont="1" applyBorder="1" applyAlignment="1" applyProtection="1">
      <alignment horizontal="left" vertical="center"/>
    </xf>
    <xf numFmtId="0" fontId="22" fillId="0" borderId="17" xfId="50" applyFont="1" applyBorder="1" applyAlignment="1" applyProtection="1">
      <alignment horizontal="left" vertical="center"/>
    </xf>
    <xf numFmtId="0" fontId="22" fillId="0" borderId="19" xfId="50" applyFont="1" applyBorder="1" applyAlignment="1" applyProtection="1">
      <alignment horizontal="left" vertical="center"/>
    </xf>
    <xf numFmtId="0" fontId="22" fillId="26" borderId="58" xfId="50" applyFont="1" applyFill="1" applyBorder="1" applyAlignment="1" applyProtection="1">
      <alignment horizontal="center" vertical="center"/>
    </xf>
    <xf numFmtId="0" fontId="22" fillId="0" borderId="16" xfId="50" applyFont="1" applyBorder="1" applyAlignment="1" applyProtection="1">
      <alignment horizontal="center" vertical="center"/>
    </xf>
    <xf numFmtId="0" fontId="22" fillId="0" borderId="19" xfId="50" applyFont="1" applyBorder="1" applyAlignment="1" applyProtection="1">
      <alignment horizontal="center" vertical="center"/>
    </xf>
    <xf numFmtId="0" fontId="22" fillId="0" borderId="20" xfId="50" applyFont="1" applyBorder="1" applyAlignment="1" applyProtection="1">
      <alignment horizontal="justify" vertical="center"/>
    </xf>
    <xf numFmtId="0" fontId="22" fillId="0" borderId="0" xfId="50" applyFont="1" applyBorder="1" applyAlignment="1" applyProtection="1">
      <alignment horizontal="justify" vertical="center"/>
    </xf>
    <xf numFmtId="0" fontId="22" fillId="0" borderId="21" xfId="50" applyFont="1" applyBorder="1" applyAlignment="1" applyProtection="1">
      <alignment horizontal="justify" vertical="center"/>
    </xf>
    <xf numFmtId="0" fontId="22" fillId="0" borderId="22" xfId="50" applyFont="1" applyBorder="1" applyAlignment="1" applyProtection="1">
      <alignment horizontal="justify" vertical="center"/>
    </xf>
    <xf numFmtId="0" fontId="22" fillId="0" borderId="23" xfId="50" applyFont="1" applyBorder="1" applyAlignment="1" applyProtection="1">
      <alignment horizontal="justify" vertical="center"/>
    </xf>
    <xf numFmtId="0" fontId="22" fillId="0" borderId="24" xfId="50" applyFont="1" applyBorder="1" applyAlignment="1" applyProtection="1">
      <alignment horizontal="justify" vertical="center"/>
    </xf>
    <xf numFmtId="0" fontId="22" fillId="27" borderId="11" xfId="50" applyFont="1" applyFill="1" applyBorder="1" applyAlignment="1" applyProtection="1">
      <alignment horizontal="center" vertical="center" wrapText="1"/>
    </xf>
    <xf numFmtId="0" fontId="22" fillId="27" borderId="25" xfId="50" applyFont="1" applyFill="1" applyBorder="1" applyAlignment="1" applyProtection="1">
      <alignment horizontal="center" vertical="center" wrapText="1"/>
    </xf>
    <xf numFmtId="0" fontId="22" fillId="27" borderId="26" xfId="50" applyFont="1" applyFill="1" applyBorder="1" applyAlignment="1" applyProtection="1">
      <alignment horizontal="center" vertical="center" wrapText="1"/>
    </xf>
    <xf numFmtId="0" fontId="22" fillId="27" borderId="91" xfId="50" applyFont="1" applyFill="1" applyBorder="1" applyAlignment="1" applyProtection="1">
      <alignment horizontal="center" vertical="center" wrapText="1"/>
    </xf>
    <xf numFmtId="0" fontId="23" fillId="0" borderId="93" xfId="50" applyFont="1" applyBorder="1" applyAlignment="1" applyProtection="1">
      <alignment horizontal="right" vertical="center" wrapText="1"/>
    </xf>
    <xf numFmtId="0" fontId="23" fillId="0" borderId="29" xfId="50" applyFont="1" applyBorder="1" applyAlignment="1" applyProtection="1">
      <alignment horizontal="right" vertical="center" wrapText="1"/>
    </xf>
    <xf numFmtId="0" fontId="23" fillId="0" borderId="25" xfId="50" applyFont="1" applyBorder="1" applyAlignment="1" applyProtection="1">
      <alignment horizontal="right" vertical="center" wrapText="1"/>
    </xf>
    <xf numFmtId="0" fontId="22" fillId="0" borderId="29" xfId="50" applyFont="1" applyBorder="1" applyAlignment="1" applyProtection="1">
      <alignment horizontal="center" vertical="center" wrapText="1"/>
    </xf>
    <xf numFmtId="0" fontId="22" fillId="0" borderId="30" xfId="50" applyFont="1" applyBorder="1" applyAlignment="1" applyProtection="1">
      <alignment horizontal="center" vertical="center" wrapText="1"/>
    </xf>
    <xf numFmtId="0" fontId="23" fillId="0" borderId="14" xfId="0" applyFont="1" applyBorder="1" applyAlignment="1" applyProtection="1">
      <alignment horizontal="left" vertical="center"/>
    </xf>
    <xf numFmtId="0" fontId="23" fillId="0" borderId="0" xfId="0" applyFont="1" applyBorder="1" applyAlignment="1" applyProtection="1">
      <alignment horizontal="left" vertical="center"/>
    </xf>
    <xf numFmtId="0" fontId="23" fillId="0" borderId="15" xfId="0" applyFont="1" applyBorder="1" applyAlignment="1" applyProtection="1">
      <alignment horizontal="left" vertical="center"/>
    </xf>
    <xf numFmtId="0" fontId="22" fillId="0" borderId="29" xfId="50" applyFont="1" applyBorder="1" applyAlignment="1" applyProtection="1">
      <alignment horizontal="center" vertical="center"/>
    </xf>
    <xf numFmtId="0" fontId="22" fillId="0" borderId="30" xfId="50" applyFont="1" applyBorder="1" applyAlignment="1" applyProtection="1">
      <alignment horizontal="center" vertical="center"/>
    </xf>
    <xf numFmtId="0" fontId="23" fillId="0" borderId="93" xfId="50" applyFont="1" applyBorder="1" applyAlignment="1" applyProtection="1">
      <alignment horizontal="right" vertical="center"/>
    </xf>
    <xf numFmtId="0" fontId="23" fillId="0" borderId="29" xfId="50" applyFont="1" applyBorder="1" applyAlignment="1" applyProtection="1">
      <alignment horizontal="right" vertical="center"/>
    </xf>
    <xf numFmtId="0" fontId="23" fillId="0" borderId="25" xfId="50" applyFont="1" applyBorder="1" applyAlignment="1" applyProtection="1">
      <alignment horizontal="right" vertical="center"/>
    </xf>
    <xf numFmtId="0" fontId="22" fillId="0" borderId="31" xfId="50" applyFont="1" applyBorder="1" applyAlignment="1" applyProtection="1">
      <alignment horizontal="center" vertical="center" wrapText="1"/>
    </xf>
    <xf numFmtId="0" fontId="22" fillId="0" borderId="32" xfId="50" applyFont="1" applyBorder="1" applyAlignment="1" applyProtection="1">
      <alignment horizontal="justify" vertical="center" wrapText="1"/>
    </xf>
    <xf numFmtId="0" fontId="22" fillId="0" borderId="33" xfId="50" applyFont="1" applyBorder="1" applyAlignment="1" applyProtection="1">
      <alignment horizontal="justify" vertical="center" wrapText="1"/>
    </xf>
    <xf numFmtId="0" fontId="22" fillId="0" borderId="34" xfId="50" applyFont="1" applyBorder="1" applyAlignment="1" applyProtection="1">
      <alignment horizontal="justify" vertical="center" wrapText="1"/>
    </xf>
    <xf numFmtId="0" fontId="22" fillId="0" borderId="49" xfId="50" applyFont="1" applyBorder="1" applyAlignment="1" applyProtection="1">
      <alignment horizontal="justify" vertical="center" wrapText="1"/>
    </xf>
    <xf numFmtId="0" fontId="22" fillId="0" borderId="18" xfId="50" applyFont="1" applyBorder="1" applyAlignment="1" applyProtection="1">
      <alignment horizontal="justify" vertical="center" wrapText="1"/>
    </xf>
    <xf numFmtId="0" fontId="22" fillId="0" borderId="35" xfId="50" applyFont="1" applyBorder="1" applyAlignment="1" applyProtection="1">
      <alignment horizontal="justify" vertical="center" wrapText="1"/>
    </xf>
    <xf numFmtId="0" fontId="22" fillId="28" borderId="14" xfId="0" applyFont="1" applyFill="1" applyBorder="1" applyAlignment="1" applyProtection="1">
      <alignment horizontal="center" vertical="center"/>
    </xf>
    <xf numFmtId="0" fontId="22" fillId="28" borderId="21" xfId="0" applyFont="1" applyFill="1" applyBorder="1" applyAlignment="1" applyProtection="1">
      <alignment horizontal="center" vertical="center"/>
    </xf>
    <xf numFmtId="168" fontId="22" fillId="29" borderId="14" xfId="57" applyNumberFormat="1" applyFont="1" applyFill="1" applyBorder="1" applyAlignment="1" applyProtection="1">
      <alignment horizontal="center" vertical="center"/>
    </xf>
    <xf numFmtId="168" fontId="22" fillId="29" borderId="21" xfId="57" applyNumberFormat="1" applyFont="1" applyFill="1" applyBorder="1" applyAlignment="1" applyProtection="1">
      <alignment horizontal="center" vertical="center"/>
    </xf>
    <xf numFmtId="14" fontId="22" fillId="30" borderId="14" xfId="50" applyNumberFormat="1" applyFont="1" applyFill="1" applyBorder="1" applyAlignment="1" applyProtection="1">
      <alignment horizontal="center" vertical="center"/>
    </xf>
    <xf numFmtId="14" fontId="22" fillId="30" borderId="21" xfId="50" applyNumberFormat="1" applyFont="1" applyFill="1" applyBorder="1" applyAlignment="1" applyProtection="1">
      <alignment horizontal="center" vertical="center"/>
    </xf>
    <xf numFmtId="0" fontId="22" fillId="27" borderId="11" xfId="50" applyFont="1" applyFill="1" applyBorder="1" applyAlignment="1" applyProtection="1">
      <alignment horizontal="center" vertical="center"/>
    </xf>
    <xf numFmtId="0" fontId="22" fillId="27" borderId="25" xfId="50" applyFont="1" applyFill="1" applyBorder="1" applyAlignment="1" applyProtection="1">
      <alignment horizontal="center" vertical="center"/>
    </xf>
    <xf numFmtId="0" fontId="22" fillId="27" borderId="26" xfId="50" applyFont="1" applyFill="1" applyBorder="1" applyAlignment="1" applyProtection="1">
      <alignment horizontal="center" vertical="center"/>
    </xf>
    <xf numFmtId="0" fontId="22" fillId="27" borderId="91" xfId="50" applyFont="1" applyFill="1" applyBorder="1" applyAlignment="1" applyProtection="1">
      <alignment horizontal="center" vertical="center"/>
    </xf>
    <xf numFmtId="168" fontId="22" fillId="43" borderId="37" xfId="57" applyNumberFormat="1" applyFont="1" applyFill="1" applyBorder="1" applyAlignment="1" applyProtection="1">
      <alignment horizontal="center" vertical="center"/>
    </xf>
    <xf numFmtId="168" fontId="22" fillId="43" borderId="34" xfId="57" applyNumberFormat="1" applyFont="1" applyFill="1" applyBorder="1" applyAlignment="1" applyProtection="1">
      <alignment horizontal="center" vertical="center"/>
    </xf>
    <xf numFmtId="0" fontId="22" fillId="0" borderId="38" xfId="50" applyFont="1" applyBorder="1" applyAlignment="1" applyProtection="1">
      <alignment horizontal="center" vertical="center" wrapText="1"/>
    </xf>
    <xf numFmtId="0" fontId="22" fillId="0" borderId="35" xfId="50" applyFont="1" applyBorder="1" applyAlignment="1" applyProtection="1">
      <alignment horizontal="center" vertical="center" wrapText="1"/>
    </xf>
    <xf numFmtId="0" fontId="23" fillId="0" borderId="39" xfId="0" applyFont="1" applyBorder="1" applyAlignment="1" applyProtection="1">
      <alignment horizontal="left" vertical="center"/>
    </xf>
    <xf numFmtId="0" fontId="23" fillId="0" borderId="40" xfId="0" applyFont="1" applyBorder="1" applyAlignment="1" applyProtection="1">
      <alignment horizontal="left" vertical="center"/>
    </xf>
    <xf numFmtId="0" fontId="22" fillId="0" borderId="93" xfId="50" applyFont="1" applyBorder="1" applyAlignment="1" applyProtection="1">
      <alignment horizontal="center" vertical="center" shrinkToFit="1"/>
    </xf>
    <xf numFmtId="0" fontId="22" fillId="0" borderId="29" xfId="50" applyFont="1" applyBorder="1" applyAlignment="1" applyProtection="1">
      <alignment horizontal="center" vertical="center" shrinkToFit="1"/>
    </xf>
    <xf numFmtId="0" fontId="22" fillId="0" borderId="30" xfId="50" applyFont="1" applyBorder="1" applyAlignment="1" applyProtection="1">
      <alignment horizontal="center" vertical="center" shrinkToFit="1"/>
    </xf>
    <xf numFmtId="0" fontId="22" fillId="31" borderId="26" xfId="50" applyFont="1" applyFill="1" applyBorder="1" applyAlignment="1" applyProtection="1">
      <alignment horizontal="center" vertical="center"/>
    </xf>
    <xf numFmtId="0" fontId="22" fillId="0" borderId="14" xfId="50" applyFont="1" applyBorder="1" applyAlignment="1" applyProtection="1">
      <alignment horizontal="center" vertical="center"/>
    </xf>
    <xf numFmtId="0" fontId="22" fillId="0" borderId="21" xfId="50" applyFont="1" applyBorder="1" applyAlignment="1" applyProtection="1">
      <alignment horizontal="center" vertical="center"/>
    </xf>
    <xf numFmtId="1" fontId="22" fillId="0" borderId="14" xfId="50" applyNumberFormat="1" applyFont="1" applyBorder="1" applyAlignment="1" applyProtection="1">
      <alignment horizontal="center" vertical="center"/>
    </xf>
    <xf numFmtId="1" fontId="22" fillId="0" borderId="21" xfId="50" applyNumberFormat="1" applyFont="1" applyBorder="1" applyAlignment="1" applyProtection="1">
      <alignment horizontal="center" vertical="center"/>
    </xf>
    <xf numFmtId="0" fontId="23" fillId="0" borderId="37" xfId="0" applyFont="1" applyBorder="1" applyAlignment="1" applyProtection="1">
      <alignment horizontal="left" vertical="center"/>
    </xf>
    <xf numFmtId="0" fontId="23" fillId="0" borderId="33" xfId="0" applyFont="1" applyBorder="1" applyAlignment="1" applyProtection="1">
      <alignment horizontal="left" vertical="center"/>
    </xf>
    <xf numFmtId="0" fontId="23" fillId="0" borderId="46" xfId="0" applyFont="1" applyBorder="1" applyAlignment="1" applyProtection="1">
      <alignment horizontal="left" vertical="center"/>
    </xf>
    <xf numFmtId="0" fontId="23" fillId="0" borderId="38" xfId="0" applyFont="1" applyBorder="1" applyAlignment="1" applyProtection="1">
      <alignment horizontal="left" vertical="center"/>
    </xf>
    <xf numFmtId="0" fontId="23" fillId="0" borderId="18" xfId="0" applyFont="1" applyBorder="1" applyAlignment="1" applyProtection="1">
      <alignment horizontal="left" vertical="center"/>
    </xf>
    <xf numFmtId="0" fontId="23" fillId="0" borderId="50" xfId="0" applyFont="1" applyBorder="1" applyAlignment="1" applyProtection="1">
      <alignment horizontal="left" vertical="center"/>
    </xf>
    <xf numFmtId="0" fontId="22" fillId="32" borderId="11" xfId="50" applyFont="1" applyFill="1" applyBorder="1" applyAlignment="1" applyProtection="1">
      <alignment horizontal="right" vertical="center"/>
    </xf>
    <xf numFmtId="0" fontId="22" fillId="32" borderId="25" xfId="50" applyFont="1" applyFill="1" applyBorder="1" applyAlignment="1" applyProtection="1">
      <alignment horizontal="right" vertical="center"/>
    </xf>
    <xf numFmtId="0" fontId="22" fillId="32" borderId="26" xfId="50" applyFont="1" applyFill="1" applyBorder="1" applyAlignment="1" applyProtection="1">
      <alignment horizontal="right" vertical="center"/>
    </xf>
    <xf numFmtId="0" fontId="22" fillId="31" borderId="93" xfId="0" applyFont="1" applyFill="1" applyBorder="1" applyAlignment="1" applyProtection="1">
      <alignment horizontal="left" vertical="center"/>
    </xf>
    <xf numFmtId="0" fontId="22" fillId="31" borderId="29" xfId="0" applyFont="1" applyFill="1" applyBorder="1" applyAlignment="1" applyProtection="1">
      <alignment horizontal="left" vertical="center"/>
    </xf>
    <xf numFmtId="0" fontId="22" fillId="31" borderId="30" xfId="0" applyFont="1" applyFill="1" applyBorder="1" applyAlignment="1" applyProtection="1">
      <alignment horizontal="left" vertical="center"/>
    </xf>
    <xf numFmtId="0" fontId="22" fillId="0" borderId="29" xfId="0" applyFont="1" applyBorder="1" applyAlignment="1" applyProtection="1">
      <alignment horizontal="right" vertical="center"/>
      <protection locked="0"/>
    </xf>
    <xf numFmtId="0" fontId="22" fillId="32" borderId="93" xfId="0" applyFont="1" applyFill="1" applyBorder="1" applyAlignment="1" applyProtection="1">
      <alignment horizontal="right" vertical="center"/>
    </xf>
    <xf numFmtId="0" fontId="22" fillId="32" borderId="29" xfId="0" applyFont="1" applyFill="1" applyBorder="1" applyAlignment="1" applyProtection="1">
      <alignment horizontal="right" vertical="center"/>
    </xf>
    <xf numFmtId="0" fontId="22" fillId="32" borderId="25" xfId="0" applyFont="1" applyFill="1" applyBorder="1" applyAlignment="1" applyProtection="1">
      <alignment horizontal="right" vertical="center"/>
    </xf>
    <xf numFmtId="0" fontId="23" fillId="0" borderId="37" xfId="0" applyFont="1" applyBorder="1" applyAlignment="1" applyProtection="1">
      <alignment vertical="center"/>
    </xf>
    <xf numFmtId="0" fontId="23" fillId="0" borderId="33" xfId="0" applyFont="1" applyBorder="1" applyAlignment="1" applyProtection="1">
      <alignment vertical="center"/>
    </xf>
    <xf numFmtId="0" fontId="23" fillId="0" borderId="14" xfId="50" applyFont="1" applyBorder="1" applyAlignment="1" applyProtection="1">
      <alignment vertical="center"/>
    </xf>
    <xf numFmtId="0" fontId="23" fillId="0" borderId="0" xfId="50" applyFont="1" applyBorder="1" applyAlignment="1" applyProtection="1">
      <alignment vertical="center"/>
    </xf>
    <xf numFmtId="0" fontId="23" fillId="0" borderId="14" xfId="50" applyFont="1" applyFill="1" applyBorder="1" applyAlignment="1" applyProtection="1">
      <alignment vertical="center"/>
    </xf>
    <xf numFmtId="0" fontId="23" fillId="0" borderId="0" xfId="50" applyFont="1" applyFill="1" applyBorder="1" applyAlignment="1" applyProtection="1">
      <alignment vertical="center"/>
    </xf>
    <xf numFmtId="0" fontId="23" fillId="0" borderId="14" xfId="0" applyFont="1" applyBorder="1" applyAlignment="1" applyProtection="1">
      <alignment vertical="center"/>
    </xf>
    <xf numFmtId="0" fontId="23" fillId="0" borderId="0" xfId="0" applyFont="1" applyBorder="1" applyAlignment="1" applyProtection="1">
      <alignment vertical="center"/>
    </xf>
    <xf numFmtId="0" fontId="22" fillId="32" borderId="93" xfId="50" applyFont="1" applyFill="1" applyBorder="1" applyAlignment="1" applyProtection="1">
      <alignment horizontal="right" vertical="center"/>
    </xf>
    <xf numFmtId="0" fontId="22" fillId="32" borderId="29" xfId="50" applyFont="1" applyFill="1" applyBorder="1" applyAlignment="1" applyProtection="1">
      <alignment horizontal="right" vertical="center"/>
    </xf>
    <xf numFmtId="0" fontId="22" fillId="33" borderId="32" xfId="50" applyFont="1" applyFill="1" applyBorder="1" applyAlignment="1" applyProtection="1">
      <alignment horizontal="left" vertical="center"/>
    </xf>
    <xf numFmtId="0" fontId="22" fillId="33" borderId="33" xfId="50" applyFont="1" applyFill="1" applyBorder="1" applyAlignment="1" applyProtection="1">
      <alignment horizontal="left" vertical="center"/>
    </xf>
    <xf numFmtId="0" fontId="22" fillId="33" borderId="20" xfId="50" applyFont="1" applyFill="1" applyBorder="1" applyAlignment="1" applyProtection="1">
      <alignment horizontal="left" vertical="center"/>
    </xf>
    <xf numFmtId="0" fontId="22" fillId="33" borderId="0" xfId="50" applyFont="1" applyFill="1" applyBorder="1" applyAlignment="1" applyProtection="1">
      <alignment horizontal="left" vertical="center"/>
    </xf>
    <xf numFmtId="0" fontId="22" fillId="33" borderId="15" xfId="50" applyFont="1" applyFill="1" applyBorder="1" applyAlignment="1" applyProtection="1">
      <alignment horizontal="left" vertical="center"/>
    </xf>
    <xf numFmtId="0" fontId="23" fillId="0" borderId="14" xfId="50" applyFont="1" applyBorder="1" applyAlignment="1" applyProtection="1">
      <alignment horizontal="left" vertical="center"/>
    </xf>
    <xf numFmtId="0" fontId="23" fillId="0" borderId="0" xfId="50" applyFont="1" applyBorder="1" applyAlignment="1" applyProtection="1">
      <alignment horizontal="left" vertical="center"/>
    </xf>
    <xf numFmtId="0" fontId="23" fillId="0" borderId="38" xfId="50" applyFont="1" applyBorder="1" applyAlignment="1" applyProtection="1">
      <alignment horizontal="left" vertical="center"/>
    </xf>
    <xf numFmtId="0" fontId="23" fillId="0" borderId="18" xfId="50" applyFont="1" applyBorder="1" applyAlignment="1" applyProtection="1">
      <alignment horizontal="left" vertical="center"/>
    </xf>
    <xf numFmtId="0" fontId="23" fillId="0" borderId="37" xfId="50" applyFont="1" applyBorder="1" applyAlignment="1" applyProtection="1">
      <alignment horizontal="left" vertical="center"/>
    </xf>
    <xf numFmtId="0" fontId="23" fillId="0" borderId="33" xfId="50" applyFont="1" applyBorder="1" applyAlignment="1" applyProtection="1">
      <alignment horizontal="left" vertical="center"/>
    </xf>
    <xf numFmtId="0" fontId="22" fillId="0" borderId="14" xfId="50" applyFont="1" applyBorder="1" applyAlignment="1" applyProtection="1">
      <alignment horizontal="left" vertical="center"/>
    </xf>
    <xf numFmtId="0" fontId="22" fillId="0" borderId="0" xfId="50" applyFont="1" applyBorder="1" applyAlignment="1" applyProtection="1">
      <alignment horizontal="left" vertical="center"/>
    </xf>
    <xf numFmtId="0" fontId="23" fillId="0" borderId="31" xfId="50" applyFont="1" applyBorder="1" applyAlignment="1" applyProtection="1">
      <alignment horizontal="left" vertical="center"/>
    </xf>
    <xf numFmtId="0" fontId="23" fillId="0" borderId="29" xfId="50" applyFont="1" applyBorder="1" applyAlignment="1" applyProtection="1">
      <alignment horizontal="left" vertical="center"/>
    </xf>
    <xf numFmtId="0" fontId="23" fillId="0" borderId="25" xfId="50" applyFont="1" applyBorder="1" applyAlignment="1" applyProtection="1">
      <alignment horizontal="left" vertical="center"/>
    </xf>
    <xf numFmtId="0" fontId="35" fillId="0" borderId="37" xfId="50" applyFont="1" applyBorder="1" applyAlignment="1" applyProtection="1">
      <alignment horizontal="left" vertical="center"/>
    </xf>
    <xf numFmtId="0" fontId="35" fillId="0" borderId="33" xfId="50" applyFont="1" applyBorder="1" applyAlignment="1" applyProtection="1">
      <alignment horizontal="left" vertical="center"/>
    </xf>
    <xf numFmtId="0" fontId="35" fillId="0" borderId="31" xfId="50" applyFont="1" applyBorder="1" applyAlignment="1" applyProtection="1">
      <alignment horizontal="left" vertical="center"/>
    </xf>
    <xf numFmtId="0" fontId="35" fillId="0" borderId="29" xfId="50" applyFont="1" applyBorder="1" applyAlignment="1" applyProtection="1">
      <alignment horizontal="left" vertical="center"/>
    </xf>
    <xf numFmtId="0" fontId="35" fillId="0" borderId="25" xfId="50" applyFont="1" applyBorder="1" applyAlignment="1" applyProtection="1">
      <alignment horizontal="left" vertical="center"/>
    </xf>
    <xf numFmtId="0" fontId="36" fillId="32" borderId="11" xfId="50" applyFont="1" applyFill="1" applyBorder="1" applyAlignment="1" applyProtection="1">
      <alignment horizontal="right" vertical="center"/>
    </xf>
    <xf numFmtId="0" fontId="36" fillId="32" borderId="25" xfId="50" applyFont="1" applyFill="1" applyBorder="1" applyAlignment="1" applyProtection="1">
      <alignment horizontal="right" vertical="center"/>
    </xf>
    <xf numFmtId="0" fontId="22" fillId="32" borderId="11" xfId="0" applyFont="1" applyFill="1" applyBorder="1" applyAlignment="1" applyProtection="1">
      <alignment horizontal="right" vertical="center"/>
    </xf>
    <xf numFmtId="0" fontId="22" fillId="33" borderId="49" xfId="50" applyFont="1" applyFill="1" applyBorder="1" applyAlignment="1" applyProtection="1">
      <alignment horizontal="left" vertical="center"/>
    </xf>
    <xf numFmtId="0" fontId="22" fillId="33" borderId="18" xfId="50" applyFont="1" applyFill="1" applyBorder="1" applyAlignment="1" applyProtection="1">
      <alignment horizontal="left" vertical="center"/>
    </xf>
    <xf numFmtId="0" fontId="22" fillId="31" borderId="93" xfId="50" applyFont="1" applyFill="1" applyBorder="1" applyAlignment="1" applyProtection="1">
      <alignment horizontal="left" vertical="center"/>
    </xf>
    <xf numFmtId="0" fontId="22" fillId="31" borderId="29" xfId="50" applyFont="1" applyFill="1" applyBorder="1" applyAlignment="1" applyProtection="1">
      <alignment horizontal="left" vertical="center"/>
    </xf>
    <xf numFmtId="0" fontId="22" fillId="31" borderId="30" xfId="50" applyFont="1" applyFill="1" applyBorder="1" applyAlignment="1" applyProtection="1">
      <alignment horizontal="left" vertical="center"/>
    </xf>
    <xf numFmtId="0" fontId="36" fillId="31" borderId="93" xfId="50" applyFont="1" applyFill="1" applyBorder="1" applyAlignment="1" applyProtection="1">
      <alignment horizontal="left" vertical="center"/>
    </xf>
    <xf numFmtId="0" fontId="36" fillId="31" borderId="29" xfId="50" applyFont="1" applyFill="1" applyBorder="1" applyAlignment="1" applyProtection="1">
      <alignment horizontal="left" vertical="center"/>
    </xf>
    <xf numFmtId="0" fontId="36" fillId="31" borderId="30" xfId="50" applyFont="1" applyFill="1" applyBorder="1" applyAlignment="1" applyProtection="1">
      <alignment horizontal="left" vertical="center"/>
    </xf>
    <xf numFmtId="0" fontId="22" fillId="0" borderId="38" xfId="50" applyFont="1" applyBorder="1" applyAlignment="1" applyProtection="1">
      <alignment horizontal="right" vertical="center"/>
    </xf>
    <xf numFmtId="0" fontId="22" fillId="0" borderId="18" xfId="50" applyFont="1" applyBorder="1" applyAlignment="1" applyProtection="1">
      <alignment horizontal="right" vertical="center"/>
    </xf>
    <xf numFmtId="0" fontId="22" fillId="33" borderId="46" xfId="50" applyFont="1" applyFill="1" applyBorder="1" applyAlignment="1" applyProtection="1">
      <alignment horizontal="left" vertical="center"/>
    </xf>
    <xf numFmtId="0" fontId="22" fillId="36" borderId="23" xfId="50" applyFont="1" applyFill="1" applyBorder="1" applyAlignment="1" applyProtection="1">
      <alignment horizontal="left" vertical="center" shrinkToFit="1"/>
    </xf>
    <xf numFmtId="0" fontId="22" fillId="33" borderId="20" xfId="50" applyFont="1" applyFill="1" applyBorder="1" applyAlignment="1" applyProtection="1">
      <alignment horizontal="right" vertical="center"/>
    </xf>
    <xf numFmtId="0" fontId="22" fillId="33" borderId="0" xfId="50" applyFont="1" applyFill="1" applyBorder="1" applyAlignment="1" applyProtection="1">
      <alignment horizontal="right" vertical="center"/>
    </xf>
    <xf numFmtId="0" fontId="22" fillId="33" borderId="15" xfId="50" applyFont="1" applyFill="1" applyBorder="1" applyAlignment="1" applyProtection="1">
      <alignment horizontal="right" vertical="center"/>
    </xf>
    <xf numFmtId="0" fontId="22" fillId="33" borderId="50" xfId="50" applyFont="1" applyFill="1" applyBorder="1" applyAlignment="1" applyProtection="1">
      <alignment horizontal="left" vertical="center"/>
    </xf>
    <xf numFmtId="0" fontId="22" fillId="35" borderId="93" xfId="50" applyFont="1" applyFill="1" applyBorder="1" applyAlignment="1" applyProtection="1">
      <alignment horizontal="center" vertical="center"/>
    </xf>
    <xf numFmtId="0" fontId="22" fillId="35" borderId="29" xfId="50" applyFont="1" applyFill="1" applyBorder="1" applyAlignment="1" applyProtection="1">
      <alignment horizontal="center" vertical="center"/>
    </xf>
    <xf numFmtId="0" fontId="22" fillId="35" borderId="30" xfId="50" applyFont="1" applyFill="1" applyBorder="1" applyAlignment="1" applyProtection="1">
      <alignment horizontal="center" vertical="center"/>
    </xf>
    <xf numFmtId="0" fontId="22" fillId="36" borderId="0" xfId="50" applyFont="1" applyFill="1" applyBorder="1" applyAlignment="1" applyProtection="1">
      <alignment horizontal="left" vertical="center"/>
    </xf>
    <xf numFmtId="0" fontId="36" fillId="32" borderId="11" xfId="0" applyFont="1" applyFill="1" applyBorder="1" applyAlignment="1" applyProtection="1">
      <alignment horizontal="right" vertical="center"/>
    </xf>
    <xf numFmtId="0" fontId="36" fillId="32" borderId="25" xfId="0" applyFont="1" applyFill="1" applyBorder="1" applyAlignment="1" applyProtection="1">
      <alignment horizontal="right" vertical="center"/>
    </xf>
    <xf numFmtId="0" fontId="36" fillId="31" borderId="93" xfId="0" applyFont="1" applyFill="1" applyBorder="1" applyAlignment="1" applyProtection="1">
      <alignment horizontal="left" vertical="center"/>
    </xf>
    <xf numFmtId="0" fontId="36" fillId="31" borderId="29" xfId="0" applyFont="1" applyFill="1" applyBorder="1" applyAlignment="1" applyProtection="1">
      <alignment horizontal="left" vertical="center"/>
    </xf>
    <xf numFmtId="0" fontId="36" fillId="31" borderId="30" xfId="0" applyFont="1" applyFill="1" applyBorder="1" applyAlignment="1" applyProtection="1">
      <alignment horizontal="left" vertical="center"/>
    </xf>
    <xf numFmtId="0" fontId="35" fillId="0" borderId="37" xfId="0" applyFont="1" applyBorder="1" applyAlignment="1" applyProtection="1">
      <alignment horizontal="left" vertical="center"/>
    </xf>
    <xf numFmtId="0" fontId="35" fillId="0" borderId="33" xfId="0" applyFont="1" applyBorder="1" applyAlignment="1" applyProtection="1">
      <alignment horizontal="left" vertical="center"/>
    </xf>
    <xf numFmtId="0" fontId="27" fillId="0" borderId="60" xfId="33" applyFont="1" applyBorder="1" applyAlignment="1">
      <alignment horizontal="center" vertical="center" wrapText="1"/>
    </xf>
    <xf numFmtId="0" fontId="27" fillId="0" borderId="62" xfId="33" applyFont="1" applyBorder="1" applyAlignment="1">
      <alignment horizontal="center" vertical="center" wrapText="1"/>
    </xf>
    <xf numFmtId="0" fontId="26" fillId="25" borderId="28" xfId="0" applyFont="1" applyFill="1" applyBorder="1" applyAlignment="1" applyProtection="1">
      <alignment horizontal="left" vertical="center"/>
    </xf>
    <xf numFmtId="0" fontId="26" fillId="25" borderId="29" xfId="0" applyFont="1" applyFill="1" applyBorder="1" applyAlignment="1" applyProtection="1">
      <alignment horizontal="left" vertical="center"/>
    </xf>
    <xf numFmtId="0" fontId="26" fillId="25" borderId="25" xfId="0" applyFont="1" applyFill="1" applyBorder="1" applyAlignment="1" applyProtection="1">
      <alignment horizontal="left" vertical="center"/>
    </xf>
    <xf numFmtId="0" fontId="22" fillId="0" borderId="16" xfId="0" applyFont="1" applyBorder="1" applyAlignment="1" applyProtection="1">
      <alignment horizontal="center" vertical="center" wrapText="1"/>
    </xf>
    <xf numFmtId="0" fontId="22" fillId="0" borderId="17" xfId="0" applyFont="1" applyBorder="1" applyAlignment="1" applyProtection="1">
      <alignment horizontal="center" vertical="center" wrapText="1"/>
    </xf>
    <xf numFmtId="0" fontId="22" fillId="0" borderId="13" xfId="0" applyFont="1" applyBorder="1" applyAlignment="1" applyProtection="1">
      <alignment horizontal="center" vertical="center" wrapText="1"/>
    </xf>
    <xf numFmtId="0" fontId="25" fillId="0" borderId="60" xfId="0" applyFont="1" applyBorder="1" applyAlignment="1" applyProtection="1">
      <alignment horizontal="center" vertical="center" wrapText="1"/>
    </xf>
    <xf numFmtId="0" fontId="25" fillId="0" borderId="61" xfId="0" applyFont="1" applyBorder="1" applyAlignment="1" applyProtection="1">
      <alignment horizontal="center" vertical="center" wrapText="1"/>
    </xf>
    <xf numFmtId="0" fontId="25" fillId="0" borderId="62" xfId="0" applyFont="1" applyBorder="1" applyAlignment="1" applyProtection="1">
      <alignment horizontal="center" vertical="center" wrapText="1"/>
    </xf>
    <xf numFmtId="0" fontId="25" fillId="40" borderId="60" xfId="50" applyFont="1" applyFill="1" applyBorder="1" applyAlignment="1" applyProtection="1">
      <alignment horizontal="center" vertical="center" wrapText="1"/>
    </xf>
    <xf numFmtId="0" fontId="25" fillId="40" borderId="61" xfId="50" applyFont="1" applyFill="1" applyBorder="1" applyAlignment="1" applyProtection="1">
      <alignment horizontal="center" vertical="center" wrapText="1"/>
    </xf>
    <xf numFmtId="0" fontId="25" fillId="40" borderId="62" xfId="50" applyFont="1" applyFill="1" applyBorder="1" applyAlignment="1" applyProtection="1">
      <alignment horizontal="center" vertical="center" wrapText="1"/>
    </xf>
  </cellXfs>
  <cellStyles count="58">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57" builtinId="4"/>
    <cellStyle name="Moeda 2" xfId="47"/>
    <cellStyle name="Moeda 3" xfId="31"/>
    <cellStyle name="Moeda_ITEM 1 - COLETA" xfId="46"/>
    <cellStyle name="Neutra" xfId="32" builtinId="28" customBuiltin="1"/>
    <cellStyle name="Normal" xfId="0" builtinId="0"/>
    <cellStyle name="Normal 2" xfId="33"/>
    <cellStyle name="Normal 3" xfId="48"/>
    <cellStyle name="Normal 4" xfId="53"/>
    <cellStyle name="Normal 5" xfId="50"/>
    <cellStyle name="Normal 6" xfId="54"/>
    <cellStyle name="Nota" xfId="34" builtinId="10" customBuiltin="1"/>
    <cellStyle name="Porcentagem" xfId="52" builtinId="5"/>
    <cellStyle name="Porcentagem 2" xfId="35"/>
    <cellStyle name="Saída" xfId="36" builtinId="21" customBuiltin="1"/>
    <cellStyle name="TableStyleLight1" xfId="55"/>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xfId="56" builtinId="3"/>
    <cellStyle name="Vírgula 2" xfId="49"/>
    <cellStyle name="Vírgula 3" xfId="5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E1F2"/>
      <color rgb="FF8EA9DB"/>
      <color rgb="FFF0F3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LCO/SEAPL%20Planilhas/Planilhas/125_25%20Limpeza%20Entreposto%20do%20Interior/Instru&#231;&#227;o/125_25%20Planilha%20CEAGESP%20Limpeza%20Interior%20(Lote%2001)%20IN%20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e Materiais"/>
      <sheetName val="Insumos e Materiais - DEINT"/>
      <sheetName val="Observações"/>
      <sheetName val="Uniformes e EPI's"/>
      <sheetName val="Insumos Diversos"/>
      <sheetName val="Agente de Higienização_CEARA"/>
      <sheetName val="Jardineiro_CEARA"/>
      <sheetName val="Ajud. de Serv. Diversos_CEARA"/>
      <sheetName val="Quadro Resumo M² - CEARA"/>
      <sheetName val="Agente de Higienização_CEBAU"/>
      <sheetName val="Jardineiro_CEBAU"/>
      <sheetName val="Tratorista_CEBAU"/>
      <sheetName val="Ajud. de Serv. Diversos_CEBAU"/>
      <sheetName val="Encarregado_CEBAU"/>
      <sheetName val="Quadro Resumo M² - CEBAU"/>
      <sheetName val="Agente de Higienização_CERIB"/>
      <sheetName val="Jardineiro_CERIB"/>
      <sheetName val="Tratorista_CERIB"/>
      <sheetName val="Ajudante de Tratorista_CERIB"/>
      <sheetName val="Buerista_CERIB"/>
      <sheetName val="Ajud. de Serv. Diversos_CERIB"/>
      <sheetName val="Encarregado_CERIB"/>
      <sheetName val="Quadro Resumo M² - CERIB"/>
      <sheetName val="Quadro Resumo Geral M² - SEAPL"/>
      <sheetName val="Média SEAPL X DEINT - Lote 01"/>
      <sheetName val="Quadro Resumo Geral POSTO"/>
    </sheetNames>
    <sheetDataSet>
      <sheetData sheetId="0"/>
      <sheetData sheetId="1"/>
      <sheetData sheetId="2"/>
      <sheetData sheetId="3">
        <row r="5">
          <cell r="A5" t="str">
            <v>UNIFORMES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6"/>
  <sheetViews>
    <sheetView tabSelected="1" view="pageBreakPreview" zoomScaleNormal="100" zoomScaleSheetLayoutView="100" workbookViewId="0">
      <selection activeCell="B5" sqref="B5"/>
    </sheetView>
  </sheetViews>
  <sheetFormatPr defaultColWidth="9.140625" defaultRowHeight="12.75" x14ac:dyDescent="0.2"/>
  <cols>
    <col min="1" max="1" width="33.42578125" style="198" customWidth="1"/>
    <col min="2" max="2" width="98.5703125" style="178" customWidth="1"/>
    <col min="3" max="9" width="9.140625" style="178"/>
    <col min="10" max="10" width="15.85546875" style="178" customWidth="1"/>
    <col min="11" max="16384" width="9.140625" style="178"/>
  </cols>
  <sheetData>
    <row r="1" spans="1:10" ht="12.75" customHeight="1" x14ac:dyDescent="0.2">
      <c r="A1" s="245" t="s">
        <v>223</v>
      </c>
      <c r="B1" s="246"/>
    </row>
    <row r="2" spans="1:10" ht="13.5" thickBot="1" x14ac:dyDescent="0.25">
      <c r="A2" s="247"/>
      <c r="B2" s="248"/>
    </row>
    <row r="3" spans="1:10" ht="121.5" x14ac:dyDescent="0.2">
      <c r="A3" s="249" t="s">
        <v>224</v>
      </c>
      <c r="B3" s="179" t="s">
        <v>225</v>
      </c>
    </row>
    <row r="4" spans="1:10" ht="30" x14ac:dyDescent="0.2">
      <c r="A4" s="250"/>
      <c r="B4" s="179" t="s">
        <v>226</v>
      </c>
    </row>
    <row r="5" spans="1:10" ht="61.5" x14ac:dyDescent="0.2">
      <c r="A5" s="250"/>
      <c r="B5" s="179" t="s">
        <v>227</v>
      </c>
    </row>
    <row r="6" spans="1:10" ht="45" x14ac:dyDescent="0.2">
      <c r="A6" s="250"/>
      <c r="B6" s="179" t="s">
        <v>228</v>
      </c>
    </row>
    <row r="7" spans="1:10" ht="75" x14ac:dyDescent="0.2">
      <c r="A7" s="199" t="s">
        <v>229</v>
      </c>
      <c r="B7" s="200" t="s">
        <v>230</v>
      </c>
    </row>
    <row r="8" spans="1:10" ht="31.5" x14ac:dyDescent="0.2">
      <c r="A8" s="180" t="s">
        <v>231</v>
      </c>
      <c r="B8" s="181" t="s">
        <v>258</v>
      </c>
    </row>
    <row r="9" spans="1:10" ht="45" x14ac:dyDescent="0.2">
      <c r="A9" s="180" t="s">
        <v>232</v>
      </c>
      <c r="B9" s="181" t="s">
        <v>233</v>
      </c>
    </row>
    <row r="10" spans="1:10" ht="165.75" x14ac:dyDescent="0.2">
      <c r="A10" s="180" t="s">
        <v>234</v>
      </c>
      <c r="B10" s="181" t="s">
        <v>235</v>
      </c>
    </row>
    <row r="11" spans="1:10" ht="45" x14ac:dyDescent="0.2">
      <c r="A11" s="180" t="s">
        <v>236</v>
      </c>
      <c r="B11" s="181" t="s">
        <v>237</v>
      </c>
    </row>
    <row r="12" spans="1:10" ht="75" x14ac:dyDescent="0.2">
      <c r="A12" s="201" t="s">
        <v>2</v>
      </c>
      <c r="B12" s="202" t="s">
        <v>297</v>
      </c>
    </row>
    <row r="13" spans="1:10" ht="31.5" x14ac:dyDescent="0.2">
      <c r="A13" s="182" t="s">
        <v>238</v>
      </c>
      <c r="B13" s="192" t="s">
        <v>239</v>
      </c>
    </row>
    <row r="14" spans="1:10" ht="45" x14ac:dyDescent="0.2">
      <c r="A14" s="183" t="s">
        <v>240</v>
      </c>
      <c r="B14" s="184" t="s">
        <v>241</v>
      </c>
    </row>
    <row r="15" spans="1:10" ht="90.75" x14ac:dyDescent="0.2">
      <c r="A15" s="185" t="s">
        <v>242</v>
      </c>
      <c r="B15" s="186" t="s">
        <v>243</v>
      </c>
    </row>
    <row r="16" spans="1:10" ht="60.75" x14ac:dyDescent="0.2">
      <c r="A16" s="187" t="s">
        <v>244</v>
      </c>
      <c r="B16" s="188" t="s">
        <v>245</v>
      </c>
      <c r="C16" s="189"/>
      <c r="D16" s="189"/>
      <c r="E16" s="189"/>
      <c r="F16" s="189"/>
      <c r="G16" s="189"/>
      <c r="H16" s="189"/>
      <c r="I16" s="190"/>
      <c r="J16" s="190"/>
    </row>
    <row r="17" spans="1:2" ht="30" x14ac:dyDescent="0.2">
      <c r="A17" s="180" t="s">
        <v>246</v>
      </c>
      <c r="B17" s="191" t="s">
        <v>247</v>
      </c>
    </row>
    <row r="18" spans="1:2" ht="90.75" x14ac:dyDescent="0.2">
      <c r="A18" s="180" t="s">
        <v>139</v>
      </c>
      <c r="B18" s="192" t="s">
        <v>248</v>
      </c>
    </row>
    <row r="19" spans="1:2" ht="150" x14ac:dyDescent="0.2">
      <c r="A19" s="193" t="s">
        <v>249</v>
      </c>
      <c r="B19" s="194" t="s">
        <v>250</v>
      </c>
    </row>
    <row r="20" spans="1:2" ht="135" x14ac:dyDescent="0.2">
      <c r="A20" s="195" t="s">
        <v>251</v>
      </c>
      <c r="B20" s="196" t="s">
        <v>252</v>
      </c>
    </row>
    <row r="21" spans="1:2" ht="150" x14ac:dyDescent="0.2">
      <c r="A21" s="195" t="s">
        <v>253</v>
      </c>
      <c r="B21" s="196" t="s">
        <v>254</v>
      </c>
    </row>
    <row r="22" spans="1:2" ht="47.25" x14ac:dyDescent="0.2">
      <c r="A22" s="193" t="s">
        <v>255</v>
      </c>
      <c r="B22" s="197" t="s">
        <v>256</v>
      </c>
    </row>
    <row r="23" spans="1:2" x14ac:dyDescent="0.2">
      <c r="A23" s="237" t="s">
        <v>257</v>
      </c>
      <c r="B23" s="238"/>
    </row>
    <row r="24" spans="1:2" x14ac:dyDescent="0.2">
      <c r="A24" s="239"/>
      <c r="B24" s="240"/>
    </row>
    <row r="25" spans="1:2" x14ac:dyDescent="0.2">
      <c r="A25" s="241" t="s">
        <v>259</v>
      </c>
      <c r="B25" s="242"/>
    </row>
    <row r="26" spans="1:2" x14ac:dyDescent="0.2">
      <c r="A26" s="241"/>
      <c r="B26" s="242"/>
    </row>
    <row r="27" spans="1:2" x14ac:dyDescent="0.2">
      <c r="A27" s="241"/>
      <c r="B27" s="242"/>
    </row>
    <row r="28" spans="1:2" x14ac:dyDescent="0.2">
      <c r="A28" s="241"/>
      <c r="B28" s="242"/>
    </row>
    <row r="29" spans="1:2" x14ac:dyDescent="0.2">
      <c r="A29" s="241"/>
      <c r="B29" s="242"/>
    </row>
    <row r="30" spans="1:2" x14ac:dyDescent="0.2">
      <c r="A30" s="241"/>
      <c r="B30" s="242"/>
    </row>
    <row r="31" spans="1:2" x14ac:dyDescent="0.2">
      <c r="A31" s="241"/>
      <c r="B31" s="242"/>
    </row>
    <row r="32" spans="1:2" x14ac:dyDescent="0.2">
      <c r="A32" s="241"/>
      <c r="B32" s="242"/>
    </row>
    <row r="33" spans="1:2" x14ac:dyDescent="0.2">
      <c r="A33" s="241"/>
      <c r="B33" s="242"/>
    </row>
    <row r="34" spans="1:2" x14ac:dyDescent="0.2">
      <c r="A34" s="241"/>
      <c r="B34" s="242"/>
    </row>
    <row r="35" spans="1:2" x14ac:dyDescent="0.2">
      <c r="A35" s="241"/>
      <c r="B35" s="242"/>
    </row>
    <row r="36" spans="1:2" ht="13.5" thickBot="1" x14ac:dyDescent="0.25">
      <c r="A36" s="243"/>
      <c r="B36" s="244"/>
    </row>
  </sheetData>
  <mergeCells count="4">
    <mergeCell ref="A23:B24"/>
    <mergeCell ref="A25:B36"/>
    <mergeCell ref="A1:B2"/>
    <mergeCell ref="A3:A6"/>
  </mergeCells>
  <printOptions horizontalCentered="1"/>
  <pageMargins left="0.51181102362204722" right="0.51181102362204722" top="0.78740157480314965" bottom="0.78740157480314965" header="0.31496062992125984" footer="0.31496062992125984"/>
  <pageSetup paperSize="9" scale="42" orientation="portrait" r:id="rId1"/>
  <headerFooter>
    <oddHeader>&amp;RPlanilha Modelo Licitante</oddHeader>
    <oddFooter>&amp;C&amp;A - Pag.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0"/>
  <sheetViews>
    <sheetView view="pageBreakPreview" topLeftCell="A34" zoomScaleNormal="85" zoomScaleSheetLayoutView="100" workbookViewId="0">
      <selection activeCell="C67" sqref="C67"/>
    </sheetView>
  </sheetViews>
  <sheetFormatPr defaultRowHeight="16.5" x14ac:dyDescent="0.2"/>
  <cols>
    <col min="1" max="1" width="3.42578125" style="93" customWidth="1"/>
    <col min="2" max="2" width="9.140625" style="94"/>
    <col min="3" max="3" width="67.85546875" style="93" bestFit="1" customWidth="1"/>
    <col min="4" max="4" width="14.28515625" style="93" customWidth="1"/>
    <col min="5" max="5" width="11.140625" style="93" customWidth="1"/>
    <col min="6" max="6" width="11.5703125" style="93" customWidth="1"/>
    <col min="7" max="7" width="12.7109375" style="93" customWidth="1"/>
    <col min="8" max="8" width="11" style="93" bestFit="1" customWidth="1"/>
    <col min="9" max="228" width="9.140625" style="93"/>
    <col min="229" max="229" width="13.5703125" style="93" customWidth="1"/>
    <col min="230" max="230" width="12.85546875" style="93" customWidth="1"/>
    <col min="231" max="231" width="15" style="93" customWidth="1"/>
    <col min="232" max="233" width="13.42578125" style="93" customWidth="1"/>
    <col min="234" max="484" width="9.140625" style="93"/>
    <col min="485" max="485" width="13.5703125" style="93" customWidth="1"/>
    <col min="486" max="486" width="12.85546875" style="93" customWidth="1"/>
    <col min="487" max="487" width="15" style="93" customWidth="1"/>
    <col min="488" max="489" width="13.42578125" style="93" customWidth="1"/>
    <col min="490" max="740" width="9.140625" style="93"/>
    <col min="741" max="741" width="13.5703125" style="93" customWidth="1"/>
    <col min="742" max="742" width="12.85546875" style="93" customWidth="1"/>
    <col min="743" max="743" width="15" style="93" customWidth="1"/>
    <col min="744" max="745" width="13.42578125" style="93" customWidth="1"/>
    <col min="746" max="996" width="9.140625" style="93"/>
    <col min="997" max="997" width="13.5703125" style="93" customWidth="1"/>
    <col min="998" max="998" width="12.85546875" style="93" customWidth="1"/>
    <col min="999" max="999" width="15" style="93" customWidth="1"/>
    <col min="1000" max="1001" width="13.42578125" style="93" customWidth="1"/>
    <col min="1002" max="1252" width="9.140625" style="93"/>
    <col min="1253" max="1253" width="13.5703125" style="93" customWidth="1"/>
    <col min="1254" max="1254" width="12.85546875" style="93" customWidth="1"/>
    <col min="1255" max="1255" width="15" style="93" customWidth="1"/>
    <col min="1256" max="1257" width="13.42578125" style="93" customWidth="1"/>
    <col min="1258" max="1508" width="9.140625" style="93"/>
    <col min="1509" max="1509" width="13.5703125" style="93" customWidth="1"/>
    <col min="1510" max="1510" width="12.85546875" style="93" customWidth="1"/>
    <col min="1511" max="1511" width="15" style="93" customWidth="1"/>
    <col min="1512" max="1513" width="13.42578125" style="93" customWidth="1"/>
    <col min="1514" max="1764" width="9.140625" style="93"/>
    <col min="1765" max="1765" width="13.5703125" style="93" customWidth="1"/>
    <col min="1766" max="1766" width="12.85546875" style="93" customWidth="1"/>
    <col min="1767" max="1767" width="15" style="93" customWidth="1"/>
    <col min="1768" max="1769" width="13.42578125" style="93" customWidth="1"/>
    <col min="1770" max="2020" width="9.140625" style="93"/>
    <col min="2021" max="2021" width="13.5703125" style="93" customWidth="1"/>
    <col min="2022" max="2022" width="12.85546875" style="93" customWidth="1"/>
    <col min="2023" max="2023" width="15" style="93" customWidth="1"/>
    <col min="2024" max="2025" width="13.42578125" style="93" customWidth="1"/>
    <col min="2026" max="2276" width="9.140625" style="93"/>
    <col min="2277" max="2277" width="13.5703125" style="93" customWidth="1"/>
    <col min="2278" max="2278" width="12.85546875" style="93" customWidth="1"/>
    <col min="2279" max="2279" width="15" style="93" customWidth="1"/>
    <col min="2280" max="2281" width="13.42578125" style="93" customWidth="1"/>
    <col min="2282" max="2532" width="9.140625" style="93"/>
    <col min="2533" max="2533" width="13.5703125" style="93" customWidth="1"/>
    <col min="2534" max="2534" width="12.85546875" style="93" customWidth="1"/>
    <col min="2535" max="2535" width="15" style="93" customWidth="1"/>
    <col min="2536" max="2537" width="13.42578125" style="93" customWidth="1"/>
    <col min="2538" max="2788" width="9.140625" style="93"/>
    <col min="2789" max="2789" width="13.5703125" style="93" customWidth="1"/>
    <col min="2790" max="2790" width="12.85546875" style="93" customWidth="1"/>
    <col min="2791" max="2791" width="15" style="93" customWidth="1"/>
    <col min="2792" max="2793" width="13.42578125" style="93" customWidth="1"/>
    <col min="2794" max="3044" width="9.140625" style="93"/>
    <col min="3045" max="3045" width="13.5703125" style="93" customWidth="1"/>
    <col min="3046" max="3046" width="12.85546875" style="93" customWidth="1"/>
    <col min="3047" max="3047" width="15" style="93" customWidth="1"/>
    <col min="3048" max="3049" width="13.42578125" style="93" customWidth="1"/>
    <col min="3050" max="3300" width="9.140625" style="93"/>
    <col min="3301" max="3301" width="13.5703125" style="93" customWidth="1"/>
    <col min="3302" max="3302" width="12.85546875" style="93" customWidth="1"/>
    <col min="3303" max="3303" width="15" style="93" customWidth="1"/>
    <col min="3304" max="3305" width="13.42578125" style="93" customWidth="1"/>
    <col min="3306" max="3556" width="9.140625" style="93"/>
    <col min="3557" max="3557" width="13.5703125" style="93" customWidth="1"/>
    <col min="3558" max="3558" width="12.85546875" style="93" customWidth="1"/>
    <col min="3559" max="3559" width="15" style="93" customWidth="1"/>
    <col min="3560" max="3561" width="13.42578125" style="93" customWidth="1"/>
    <col min="3562" max="3812" width="9.140625" style="93"/>
    <col min="3813" max="3813" width="13.5703125" style="93" customWidth="1"/>
    <col min="3814" max="3814" width="12.85546875" style="93" customWidth="1"/>
    <col min="3815" max="3815" width="15" style="93" customWidth="1"/>
    <col min="3816" max="3817" width="13.42578125" style="93" customWidth="1"/>
    <col min="3818" max="4068" width="9.140625" style="93"/>
    <col min="4069" max="4069" width="13.5703125" style="93" customWidth="1"/>
    <col min="4070" max="4070" width="12.85546875" style="93" customWidth="1"/>
    <col min="4071" max="4071" width="15" style="93" customWidth="1"/>
    <col min="4072" max="4073" width="13.42578125" style="93" customWidth="1"/>
    <col min="4074" max="4324" width="9.140625" style="93"/>
    <col min="4325" max="4325" width="13.5703125" style="93" customWidth="1"/>
    <col min="4326" max="4326" width="12.85546875" style="93" customWidth="1"/>
    <col min="4327" max="4327" width="15" style="93" customWidth="1"/>
    <col min="4328" max="4329" width="13.42578125" style="93" customWidth="1"/>
    <col min="4330" max="4580" width="9.140625" style="93"/>
    <col min="4581" max="4581" width="13.5703125" style="93" customWidth="1"/>
    <col min="4582" max="4582" width="12.85546875" style="93" customWidth="1"/>
    <col min="4583" max="4583" width="15" style="93" customWidth="1"/>
    <col min="4584" max="4585" width="13.42578125" style="93" customWidth="1"/>
    <col min="4586" max="4836" width="9.140625" style="93"/>
    <col min="4837" max="4837" width="13.5703125" style="93" customWidth="1"/>
    <col min="4838" max="4838" width="12.85546875" style="93" customWidth="1"/>
    <col min="4839" max="4839" width="15" style="93" customWidth="1"/>
    <col min="4840" max="4841" width="13.42578125" style="93" customWidth="1"/>
    <col min="4842" max="5092" width="9.140625" style="93"/>
    <col min="5093" max="5093" width="13.5703125" style="93" customWidth="1"/>
    <col min="5094" max="5094" width="12.85546875" style="93" customWidth="1"/>
    <col min="5095" max="5095" width="15" style="93" customWidth="1"/>
    <col min="5096" max="5097" width="13.42578125" style="93" customWidth="1"/>
    <col min="5098" max="5348" width="9.140625" style="93"/>
    <col min="5349" max="5349" width="13.5703125" style="93" customWidth="1"/>
    <col min="5350" max="5350" width="12.85546875" style="93" customWidth="1"/>
    <col min="5351" max="5351" width="15" style="93" customWidth="1"/>
    <col min="5352" max="5353" width="13.42578125" style="93" customWidth="1"/>
    <col min="5354" max="5604" width="9.140625" style="93"/>
    <col min="5605" max="5605" width="13.5703125" style="93" customWidth="1"/>
    <col min="5606" max="5606" width="12.85546875" style="93" customWidth="1"/>
    <col min="5607" max="5607" width="15" style="93" customWidth="1"/>
    <col min="5608" max="5609" width="13.42578125" style="93" customWidth="1"/>
    <col min="5610" max="5860" width="9.140625" style="93"/>
    <col min="5861" max="5861" width="13.5703125" style="93" customWidth="1"/>
    <col min="5862" max="5862" width="12.85546875" style="93" customWidth="1"/>
    <col min="5863" max="5863" width="15" style="93" customWidth="1"/>
    <col min="5864" max="5865" width="13.42578125" style="93" customWidth="1"/>
    <col min="5866" max="6116" width="9.140625" style="93"/>
    <col min="6117" max="6117" width="13.5703125" style="93" customWidth="1"/>
    <col min="6118" max="6118" width="12.85546875" style="93" customWidth="1"/>
    <col min="6119" max="6119" width="15" style="93" customWidth="1"/>
    <col min="6120" max="6121" width="13.42578125" style="93" customWidth="1"/>
    <col min="6122" max="6372" width="9.140625" style="93"/>
    <col min="6373" max="6373" width="13.5703125" style="93" customWidth="1"/>
    <col min="6374" max="6374" width="12.85546875" style="93" customWidth="1"/>
    <col min="6375" max="6375" width="15" style="93" customWidth="1"/>
    <col min="6376" max="6377" width="13.42578125" style="93" customWidth="1"/>
    <col min="6378" max="6628" width="9.140625" style="93"/>
    <col min="6629" max="6629" width="13.5703125" style="93" customWidth="1"/>
    <col min="6630" max="6630" width="12.85546875" style="93" customWidth="1"/>
    <col min="6631" max="6631" width="15" style="93" customWidth="1"/>
    <col min="6632" max="6633" width="13.42578125" style="93" customWidth="1"/>
    <col min="6634" max="6884" width="9.140625" style="93"/>
    <col min="6885" max="6885" width="13.5703125" style="93" customWidth="1"/>
    <col min="6886" max="6886" width="12.85546875" style="93" customWidth="1"/>
    <col min="6887" max="6887" width="15" style="93" customWidth="1"/>
    <col min="6888" max="6889" width="13.42578125" style="93" customWidth="1"/>
    <col min="6890" max="7140" width="9.140625" style="93"/>
    <col min="7141" max="7141" width="13.5703125" style="93" customWidth="1"/>
    <col min="7142" max="7142" width="12.85546875" style="93" customWidth="1"/>
    <col min="7143" max="7143" width="15" style="93" customWidth="1"/>
    <col min="7144" max="7145" width="13.42578125" style="93" customWidth="1"/>
    <col min="7146" max="7396" width="9.140625" style="93"/>
    <col min="7397" max="7397" width="13.5703125" style="93" customWidth="1"/>
    <col min="7398" max="7398" width="12.85546875" style="93" customWidth="1"/>
    <col min="7399" max="7399" width="15" style="93" customWidth="1"/>
    <col min="7400" max="7401" width="13.42578125" style="93" customWidth="1"/>
    <col min="7402" max="7652" width="9.140625" style="93"/>
    <col min="7653" max="7653" width="13.5703125" style="93" customWidth="1"/>
    <col min="7654" max="7654" width="12.85546875" style="93" customWidth="1"/>
    <col min="7655" max="7655" width="15" style="93" customWidth="1"/>
    <col min="7656" max="7657" width="13.42578125" style="93" customWidth="1"/>
    <col min="7658" max="7908" width="9.140625" style="93"/>
    <col min="7909" max="7909" width="13.5703125" style="93" customWidth="1"/>
    <col min="7910" max="7910" width="12.85546875" style="93" customWidth="1"/>
    <col min="7911" max="7911" width="15" style="93" customWidth="1"/>
    <col min="7912" max="7913" width="13.42578125" style="93" customWidth="1"/>
    <col min="7914" max="8164" width="9.140625" style="93"/>
    <col min="8165" max="8165" width="13.5703125" style="93" customWidth="1"/>
    <col min="8166" max="8166" width="12.85546875" style="93" customWidth="1"/>
    <col min="8167" max="8167" width="15" style="93" customWidth="1"/>
    <col min="8168" max="8169" width="13.42578125" style="93" customWidth="1"/>
    <col min="8170" max="8420" width="9.140625" style="93"/>
    <col min="8421" max="8421" width="13.5703125" style="93" customWidth="1"/>
    <col min="8422" max="8422" width="12.85546875" style="93" customWidth="1"/>
    <col min="8423" max="8423" width="15" style="93" customWidth="1"/>
    <col min="8424" max="8425" width="13.42578125" style="93" customWidth="1"/>
    <col min="8426" max="8676" width="9.140625" style="93"/>
    <col min="8677" max="8677" width="13.5703125" style="93" customWidth="1"/>
    <col min="8678" max="8678" width="12.85546875" style="93" customWidth="1"/>
    <col min="8679" max="8679" width="15" style="93" customWidth="1"/>
    <col min="8680" max="8681" width="13.42578125" style="93" customWidth="1"/>
    <col min="8682" max="8932" width="9.140625" style="93"/>
    <col min="8933" max="8933" width="13.5703125" style="93" customWidth="1"/>
    <col min="8934" max="8934" width="12.85546875" style="93" customWidth="1"/>
    <col min="8935" max="8935" width="15" style="93" customWidth="1"/>
    <col min="8936" max="8937" width="13.42578125" style="93" customWidth="1"/>
    <col min="8938" max="9188" width="9.140625" style="93"/>
    <col min="9189" max="9189" width="13.5703125" style="93" customWidth="1"/>
    <col min="9190" max="9190" width="12.85546875" style="93" customWidth="1"/>
    <col min="9191" max="9191" width="15" style="93" customWidth="1"/>
    <col min="9192" max="9193" width="13.42578125" style="93" customWidth="1"/>
    <col min="9194" max="9444" width="9.140625" style="93"/>
    <col min="9445" max="9445" width="13.5703125" style="93" customWidth="1"/>
    <col min="9446" max="9446" width="12.85546875" style="93" customWidth="1"/>
    <col min="9447" max="9447" width="15" style="93" customWidth="1"/>
    <col min="9448" max="9449" width="13.42578125" style="93" customWidth="1"/>
    <col min="9450" max="9700" width="9.140625" style="93"/>
    <col min="9701" max="9701" width="13.5703125" style="93" customWidth="1"/>
    <col min="9702" max="9702" width="12.85546875" style="93" customWidth="1"/>
    <col min="9703" max="9703" width="15" style="93" customWidth="1"/>
    <col min="9704" max="9705" width="13.42578125" style="93" customWidth="1"/>
    <col min="9706" max="9956" width="9.140625" style="93"/>
    <col min="9957" max="9957" width="13.5703125" style="93" customWidth="1"/>
    <col min="9958" max="9958" width="12.85546875" style="93" customWidth="1"/>
    <col min="9959" max="9959" width="15" style="93" customWidth="1"/>
    <col min="9960" max="9961" width="13.42578125" style="93" customWidth="1"/>
    <col min="9962" max="10212" width="9.140625" style="93"/>
    <col min="10213" max="10213" width="13.5703125" style="93" customWidth="1"/>
    <col min="10214" max="10214" width="12.85546875" style="93" customWidth="1"/>
    <col min="10215" max="10215" width="15" style="93" customWidth="1"/>
    <col min="10216" max="10217" width="13.42578125" style="93" customWidth="1"/>
    <col min="10218" max="10468" width="9.140625" style="93"/>
    <col min="10469" max="10469" width="13.5703125" style="93" customWidth="1"/>
    <col min="10470" max="10470" width="12.85546875" style="93" customWidth="1"/>
    <col min="10471" max="10471" width="15" style="93" customWidth="1"/>
    <col min="10472" max="10473" width="13.42578125" style="93" customWidth="1"/>
    <col min="10474" max="10724" width="9.140625" style="93"/>
    <col min="10725" max="10725" width="13.5703125" style="93" customWidth="1"/>
    <col min="10726" max="10726" width="12.85546875" style="93" customWidth="1"/>
    <col min="10727" max="10727" width="15" style="93" customWidth="1"/>
    <col min="10728" max="10729" width="13.42578125" style="93" customWidth="1"/>
    <col min="10730" max="10980" width="9.140625" style="93"/>
    <col min="10981" max="10981" width="13.5703125" style="93" customWidth="1"/>
    <col min="10982" max="10982" width="12.85546875" style="93" customWidth="1"/>
    <col min="10983" max="10983" width="15" style="93" customWidth="1"/>
    <col min="10984" max="10985" width="13.42578125" style="93" customWidth="1"/>
    <col min="10986" max="11236" width="9.140625" style="93"/>
    <col min="11237" max="11237" width="13.5703125" style="93" customWidth="1"/>
    <col min="11238" max="11238" width="12.85546875" style="93" customWidth="1"/>
    <col min="11239" max="11239" width="15" style="93" customWidth="1"/>
    <col min="11240" max="11241" width="13.42578125" style="93" customWidth="1"/>
    <col min="11242" max="11492" width="9.140625" style="93"/>
    <col min="11493" max="11493" width="13.5703125" style="93" customWidth="1"/>
    <col min="11494" max="11494" width="12.85546875" style="93" customWidth="1"/>
    <col min="11495" max="11495" width="15" style="93" customWidth="1"/>
    <col min="11496" max="11497" width="13.42578125" style="93" customWidth="1"/>
    <col min="11498" max="11748" width="9.140625" style="93"/>
    <col min="11749" max="11749" width="13.5703125" style="93" customWidth="1"/>
    <col min="11750" max="11750" width="12.85546875" style="93" customWidth="1"/>
    <col min="11751" max="11751" width="15" style="93" customWidth="1"/>
    <col min="11752" max="11753" width="13.42578125" style="93" customWidth="1"/>
    <col min="11754" max="12004" width="9.140625" style="93"/>
    <col min="12005" max="12005" width="13.5703125" style="93" customWidth="1"/>
    <col min="12006" max="12006" width="12.85546875" style="93" customWidth="1"/>
    <col min="12007" max="12007" width="15" style="93" customWidth="1"/>
    <col min="12008" max="12009" width="13.42578125" style="93" customWidth="1"/>
    <col min="12010" max="12260" width="9.140625" style="93"/>
    <col min="12261" max="12261" width="13.5703125" style="93" customWidth="1"/>
    <col min="12262" max="12262" width="12.85546875" style="93" customWidth="1"/>
    <col min="12263" max="12263" width="15" style="93" customWidth="1"/>
    <col min="12264" max="12265" width="13.42578125" style="93" customWidth="1"/>
    <col min="12266" max="12516" width="9.140625" style="93"/>
    <col min="12517" max="12517" width="13.5703125" style="93" customWidth="1"/>
    <col min="12518" max="12518" width="12.85546875" style="93" customWidth="1"/>
    <col min="12519" max="12519" width="15" style="93" customWidth="1"/>
    <col min="12520" max="12521" width="13.42578125" style="93" customWidth="1"/>
    <col min="12522" max="12772" width="9.140625" style="93"/>
    <col min="12773" max="12773" width="13.5703125" style="93" customWidth="1"/>
    <col min="12774" max="12774" width="12.85546875" style="93" customWidth="1"/>
    <col min="12775" max="12775" width="15" style="93" customWidth="1"/>
    <col min="12776" max="12777" width="13.42578125" style="93" customWidth="1"/>
    <col min="12778" max="13028" width="9.140625" style="93"/>
    <col min="13029" max="13029" width="13.5703125" style="93" customWidth="1"/>
    <col min="13030" max="13030" width="12.85546875" style="93" customWidth="1"/>
    <col min="13031" max="13031" width="15" style="93" customWidth="1"/>
    <col min="13032" max="13033" width="13.42578125" style="93" customWidth="1"/>
    <col min="13034" max="13284" width="9.140625" style="93"/>
    <col min="13285" max="13285" width="13.5703125" style="93" customWidth="1"/>
    <col min="13286" max="13286" width="12.85546875" style="93" customWidth="1"/>
    <col min="13287" max="13287" width="15" style="93" customWidth="1"/>
    <col min="13288" max="13289" width="13.42578125" style="93" customWidth="1"/>
    <col min="13290" max="13540" width="9.140625" style="93"/>
    <col min="13541" max="13541" width="13.5703125" style="93" customWidth="1"/>
    <col min="13542" max="13542" width="12.85546875" style="93" customWidth="1"/>
    <col min="13543" max="13543" width="15" style="93" customWidth="1"/>
    <col min="13544" max="13545" width="13.42578125" style="93" customWidth="1"/>
    <col min="13546" max="13796" width="9.140625" style="93"/>
    <col min="13797" max="13797" width="13.5703125" style="93" customWidth="1"/>
    <col min="13798" max="13798" width="12.85546875" style="93" customWidth="1"/>
    <col min="13799" max="13799" width="15" style="93" customWidth="1"/>
    <col min="13800" max="13801" width="13.42578125" style="93" customWidth="1"/>
    <col min="13802" max="14052" width="9.140625" style="93"/>
    <col min="14053" max="14053" width="13.5703125" style="93" customWidth="1"/>
    <col min="14054" max="14054" width="12.85546875" style="93" customWidth="1"/>
    <col min="14055" max="14055" width="15" style="93" customWidth="1"/>
    <col min="14056" max="14057" width="13.42578125" style="93" customWidth="1"/>
    <col min="14058" max="14308" width="9.140625" style="93"/>
    <col min="14309" max="14309" width="13.5703125" style="93" customWidth="1"/>
    <col min="14310" max="14310" width="12.85546875" style="93" customWidth="1"/>
    <col min="14311" max="14311" width="15" style="93" customWidth="1"/>
    <col min="14312" max="14313" width="13.42578125" style="93" customWidth="1"/>
    <col min="14314" max="14564" width="9.140625" style="93"/>
    <col min="14565" max="14565" width="13.5703125" style="93" customWidth="1"/>
    <col min="14566" max="14566" width="12.85546875" style="93" customWidth="1"/>
    <col min="14567" max="14567" width="15" style="93" customWidth="1"/>
    <col min="14568" max="14569" width="13.42578125" style="93" customWidth="1"/>
    <col min="14570" max="14820" width="9.140625" style="93"/>
    <col min="14821" max="14821" width="13.5703125" style="93" customWidth="1"/>
    <col min="14822" max="14822" width="12.85546875" style="93" customWidth="1"/>
    <col min="14823" max="14823" width="15" style="93" customWidth="1"/>
    <col min="14824" max="14825" width="13.42578125" style="93" customWidth="1"/>
    <col min="14826" max="15076" width="9.140625" style="93"/>
    <col min="15077" max="15077" width="13.5703125" style="93" customWidth="1"/>
    <col min="15078" max="15078" width="12.85546875" style="93" customWidth="1"/>
    <col min="15079" max="15079" width="15" style="93" customWidth="1"/>
    <col min="15080" max="15081" width="13.42578125" style="93" customWidth="1"/>
    <col min="15082" max="15332" width="9.140625" style="93"/>
    <col min="15333" max="15333" width="13.5703125" style="93" customWidth="1"/>
    <col min="15334" max="15334" width="12.85546875" style="93" customWidth="1"/>
    <col min="15335" max="15335" width="15" style="93" customWidth="1"/>
    <col min="15336" max="15337" width="13.42578125" style="93" customWidth="1"/>
    <col min="15338" max="15588" width="9.140625" style="93"/>
    <col min="15589" max="15589" width="13.5703125" style="93" customWidth="1"/>
    <col min="15590" max="15590" width="12.85546875" style="93" customWidth="1"/>
    <col min="15591" max="15591" width="15" style="93" customWidth="1"/>
    <col min="15592" max="15593" width="13.42578125" style="93" customWidth="1"/>
    <col min="15594" max="15844" width="9.140625" style="93"/>
    <col min="15845" max="15845" width="13.5703125" style="93" customWidth="1"/>
    <col min="15846" max="15846" width="12.85546875" style="93" customWidth="1"/>
    <col min="15847" max="15847" width="15" style="93" customWidth="1"/>
    <col min="15848" max="15849" width="13.42578125" style="93" customWidth="1"/>
    <col min="15850" max="16100" width="9.140625" style="93"/>
    <col min="16101" max="16101" width="13.5703125" style="93" customWidth="1"/>
    <col min="16102" max="16102" width="12.85546875" style="93" customWidth="1"/>
    <col min="16103" max="16103" width="15" style="93" customWidth="1"/>
    <col min="16104" max="16105" width="13.42578125" style="93" customWidth="1"/>
    <col min="16106" max="16384" width="9.140625" style="93"/>
  </cols>
  <sheetData>
    <row r="1" spans="1:8" s="52" customFormat="1" ht="26.25" customHeight="1" x14ac:dyDescent="0.2">
      <c r="B1" s="251" t="s">
        <v>175</v>
      </c>
      <c r="C1" s="252"/>
      <c r="D1" s="252"/>
      <c r="E1" s="252"/>
      <c r="F1" s="252"/>
      <c r="G1" s="253"/>
    </row>
    <row r="2" spans="1:8" s="52" customFormat="1" ht="38.25" customHeight="1" thickBot="1" x14ac:dyDescent="0.25">
      <c r="B2" s="254" t="s">
        <v>173</v>
      </c>
      <c r="C2" s="255"/>
      <c r="D2" s="255"/>
      <c r="E2" s="255"/>
      <c r="F2" s="255"/>
      <c r="G2" s="256"/>
    </row>
    <row r="3" spans="1:8" s="52" customFormat="1" ht="26.25" customHeight="1" thickBot="1" x14ac:dyDescent="0.25">
      <c r="B3" s="265" t="s">
        <v>24</v>
      </c>
      <c r="C3" s="266"/>
      <c r="D3" s="266"/>
      <c r="E3" s="266"/>
      <c r="F3" s="266"/>
      <c r="G3" s="267"/>
    </row>
    <row r="4" spans="1:8" s="95" customFormat="1" ht="16.5" customHeight="1" x14ac:dyDescent="0.2">
      <c r="B4" s="263" t="s">
        <v>211</v>
      </c>
      <c r="C4" s="257" t="s">
        <v>148</v>
      </c>
      <c r="D4" s="257" t="s">
        <v>149</v>
      </c>
      <c r="E4" s="259" t="s">
        <v>150</v>
      </c>
      <c r="F4" s="261" t="s">
        <v>302</v>
      </c>
      <c r="G4" s="262"/>
    </row>
    <row r="5" spans="1:8" s="95" customFormat="1" ht="19.5" customHeight="1" x14ac:dyDescent="0.2">
      <c r="B5" s="264"/>
      <c r="C5" s="258"/>
      <c r="D5" s="258"/>
      <c r="E5" s="260"/>
      <c r="F5" s="91" t="s">
        <v>151</v>
      </c>
      <c r="G5" s="101" t="s">
        <v>152</v>
      </c>
    </row>
    <row r="6" spans="1:8" x14ac:dyDescent="0.2">
      <c r="A6" s="95"/>
      <c r="B6" s="102" t="s">
        <v>279</v>
      </c>
      <c r="C6" s="123" t="s">
        <v>281</v>
      </c>
      <c r="D6" s="96">
        <v>1</v>
      </c>
      <c r="E6" s="130">
        <v>0</v>
      </c>
      <c r="F6" s="107">
        <v>200</v>
      </c>
      <c r="G6" s="109">
        <f>ROUND((E6*F6)/D6,2)</f>
        <v>0</v>
      </c>
    </row>
    <row r="7" spans="1:8" x14ac:dyDescent="0.2">
      <c r="A7" s="95"/>
      <c r="B7" s="102" t="s">
        <v>279</v>
      </c>
      <c r="C7" s="123" t="s">
        <v>282</v>
      </c>
      <c r="D7" s="96">
        <v>1</v>
      </c>
      <c r="E7" s="130">
        <v>0</v>
      </c>
      <c r="F7" s="107">
        <v>100</v>
      </c>
      <c r="G7" s="109">
        <f t="shared" ref="G7:G25" si="0">ROUND((E7*F7)/D7,2)</f>
        <v>0</v>
      </c>
    </row>
    <row r="8" spans="1:8" x14ac:dyDescent="0.2">
      <c r="A8" s="95"/>
      <c r="B8" s="102" t="s">
        <v>279</v>
      </c>
      <c r="C8" s="123" t="s">
        <v>283</v>
      </c>
      <c r="D8" s="96">
        <v>1</v>
      </c>
      <c r="E8" s="130">
        <v>0</v>
      </c>
      <c r="F8" s="107">
        <v>100</v>
      </c>
      <c r="G8" s="109">
        <f t="shared" si="0"/>
        <v>0</v>
      </c>
    </row>
    <row r="9" spans="1:8" ht="17.25" customHeight="1" x14ac:dyDescent="0.2">
      <c r="A9" s="95"/>
      <c r="B9" s="103" t="s">
        <v>279</v>
      </c>
      <c r="C9" s="124" t="s">
        <v>284</v>
      </c>
      <c r="D9" s="96">
        <v>1</v>
      </c>
      <c r="E9" s="130">
        <v>0</v>
      </c>
      <c r="F9" s="107">
        <v>5</v>
      </c>
      <c r="G9" s="109">
        <f t="shared" si="0"/>
        <v>0</v>
      </c>
    </row>
    <row r="10" spans="1:8" x14ac:dyDescent="0.2">
      <c r="A10" s="95"/>
      <c r="B10" s="102" t="s">
        <v>18</v>
      </c>
      <c r="C10" s="123" t="s">
        <v>260</v>
      </c>
      <c r="D10" s="96">
        <v>1</v>
      </c>
      <c r="E10" s="130">
        <v>0</v>
      </c>
      <c r="F10" s="107">
        <v>500</v>
      </c>
      <c r="G10" s="109">
        <f t="shared" si="0"/>
        <v>0</v>
      </c>
    </row>
    <row r="11" spans="1:8" x14ac:dyDescent="0.2">
      <c r="A11" s="95"/>
      <c r="B11" s="102" t="s">
        <v>18</v>
      </c>
      <c r="C11" s="123" t="s">
        <v>261</v>
      </c>
      <c r="D11" s="96">
        <v>1</v>
      </c>
      <c r="E11" s="130">
        <v>0</v>
      </c>
      <c r="F11" s="107">
        <v>50</v>
      </c>
      <c r="G11" s="109">
        <f t="shared" si="0"/>
        <v>0</v>
      </c>
    </row>
    <row r="12" spans="1:8" x14ac:dyDescent="0.2">
      <c r="A12" s="95"/>
      <c r="B12" s="102" t="s">
        <v>18</v>
      </c>
      <c r="C12" s="123" t="s">
        <v>262</v>
      </c>
      <c r="D12" s="96">
        <v>1</v>
      </c>
      <c r="E12" s="130">
        <v>0</v>
      </c>
      <c r="F12" s="107">
        <v>50</v>
      </c>
      <c r="G12" s="109">
        <f t="shared" si="0"/>
        <v>0</v>
      </c>
    </row>
    <row r="13" spans="1:8" x14ac:dyDescent="0.2">
      <c r="A13" s="95"/>
      <c r="B13" s="102" t="s">
        <v>18</v>
      </c>
      <c r="C13" s="123" t="s">
        <v>263</v>
      </c>
      <c r="D13" s="96">
        <v>1</v>
      </c>
      <c r="E13" s="130">
        <v>0</v>
      </c>
      <c r="F13" s="107">
        <v>50</v>
      </c>
      <c r="G13" s="109">
        <f t="shared" si="0"/>
        <v>0</v>
      </c>
    </row>
    <row r="14" spans="1:8" x14ac:dyDescent="0.2">
      <c r="A14" s="95"/>
      <c r="B14" s="102" t="s">
        <v>285</v>
      </c>
      <c r="C14" s="123" t="s">
        <v>286</v>
      </c>
      <c r="D14" s="96">
        <v>1</v>
      </c>
      <c r="E14" s="130">
        <v>0</v>
      </c>
      <c r="F14" s="107">
        <v>100</v>
      </c>
      <c r="G14" s="109">
        <f t="shared" si="0"/>
        <v>0</v>
      </c>
    </row>
    <row r="15" spans="1:8" ht="18" customHeight="1" x14ac:dyDescent="0.2">
      <c r="A15" s="95"/>
      <c r="B15" s="102" t="s">
        <v>285</v>
      </c>
      <c r="C15" s="123" t="s">
        <v>288</v>
      </c>
      <c r="D15" s="96">
        <v>1</v>
      </c>
      <c r="E15" s="130">
        <v>0</v>
      </c>
      <c r="F15" s="107">
        <v>60</v>
      </c>
      <c r="G15" s="109">
        <f t="shared" si="0"/>
        <v>0</v>
      </c>
    </row>
    <row r="16" spans="1:8" ht="18" customHeight="1" x14ac:dyDescent="0.2">
      <c r="A16" s="95"/>
      <c r="B16" s="102" t="s">
        <v>287</v>
      </c>
      <c r="C16" s="123" t="s">
        <v>289</v>
      </c>
      <c r="D16" s="96">
        <v>1</v>
      </c>
      <c r="E16" s="130">
        <v>0</v>
      </c>
      <c r="F16" s="107">
        <v>1050</v>
      </c>
      <c r="G16" s="109">
        <f t="shared" si="0"/>
        <v>0</v>
      </c>
      <c r="H16" s="118"/>
    </row>
    <row r="17" spans="1:8" x14ac:dyDescent="0.2">
      <c r="A17" s="95"/>
      <c r="B17" s="102" t="s">
        <v>280</v>
      </c>
      <c r="C17" s="123" t="s">
        <v>290</v>
      </c>
      <c r="D17" s="96">
        <v>1</v>
      </c>
      <c r="E17" s="130">
        <v>0</v>
      </c>
      <c r="F17" s="107">
        <v>1050</v>
      </c>
      <c r="G17" s="109">
        <f t="shared" si="0"/>
        <v>0</v>
      </c>
      <c r="H17" s="118"/>
    </row>
    <row r="18" spans="1:8" x14ac:dyDescent="0.2">
      <c r="A18" s="95"/>
      <c r="B18" s="103" t="s">
        <v>279</v>
      </c>
      <c r="C18" s="124" t="s">
        <v>291</v>
      </c>
      <c r="D18" s="96">
        <v>1</v>
      </c>
      <c r="E18" s="130">
        <v>0</v>
      </c>
      <c r="F18" s="107">
        <v>2</v>
      </c>
      <c r="G18" s="109">
        <f t="shared" si="0"/>
        <v>0</v>
      </c>
    </row>
    <row r="19" spans="1:8" x14ac:dyDescent="0.2">
      <c r="A19" s="95"/>
      <c r="B19" s="102" t="s">
        <v>279</v>
      </c>
      <c r="C19" s="123" t="s">
        <v>292</v>
      </c>
      <c r="D19" s="96">
        <v>1</v>
      </c>
      <c r="E19" s="130">
        <v>0</v>
      </c>
      <c r="F19" s="107">
        <v>420</v>
      </c>
      <c r="G19" s="109">
        <f t="shared" si="0"/>
        <v>0</v>
      </c>
      <c r="H19" s="118"/>
    </row>
    <row r="20" spans="1:8" x14ac:dyDescent="0.2">
      <c r="A20" s="95"/>
      <c r="B20" s="102" t="s">
        <v>18</v>
      </c>
      <c r="C20" s="123" t="s">
        <v>264</v>
      </c>
      <c r="D20" s="96">
        <v>1</v>
      </c>
      <c r="E20" s="130">
        <v>0</v>
      </c>
      <c r="F20" s="107">
        <v>50</v>
      </c>
      <c r="G20" s="109">
        <f t="shared" si="0"/>
        <v>0</v>
      </c>
    </row>
    <row r="21" spans="1:8" x14ac:dyDescent="0.2">
      <c r="A21" s="95"/>
      <c r="B21" s="102" t="s">
        <v>293</v>
      </c>
      <c r="C21" s="123" t="s">
        <v>294</v>
      </c>
      <c r="D21" s="96">
        <v>1</v>
      </c>
      <c r="E21" s="130">
        <v>0</v>
      </c>
      <c r="F21" s="107">
        <v>40</v>
      </c>
      <c r="G21" s="109">
        <f t="shared" si="0"/>
        <v>0</v>
      </c>
    </row>
    <row r="22" spans="1:8" x14ac:dyDescent="0.2">
      <c r="A22" s="95"/>
      <c r="B22" s="102" t="s">
        <v>293</v>
      </c>
      <c r="C22" s="123" t="s">
        <v>295</v>
      </c>
      <c r="D22" s="96">
        <v>1</v>
      </c>
      <c r="E22" s="130">
        <v>0</v>
      </c>
      <c r="F22" s="107">
        <v>40</v>
      </c>
      <c r="G22" s="109">
        <f t="shared" si="0"/>
        <v>0</v>
      </c>
    </row>
    <row r="23" spans="1:8" x14ac:dyDescent="0.2">
      <c r="A23" s="95"/>
      <c r="B23" s="102" t="s">
        <v>18</v>
      </c>
      <c r="C23" s="123" t="s">
        <v>265</v>
      </c>
      <c r="D23" s="96">
        <v>1</v>
      </c>
      <c r="E23" s="130">
        <v>0</v>
      </c>
      <c r="F23" s="107">
        <v>50</v>
      </c>
      <c r="G23" s="109">
        <f t="shared" si="0"/>
        <v>0</v>
      </c>
    </row>
    <row r="24" spans="1:8" x14ac:dyDescent="0.2">
      <c r="A24" s="95"/>
      <c r="B24" s="102" t="s">
        <v>18</v>
      </c>
      <c r="C24" s="123" t="s">
        <v>266</v>
      </c>
      <c r="D24" s="96">
        <v>1</v>
      </c>
      <c r="E24" s="130">
        <v>0</v>
      </c>
      <c r="F24" s="107">
        <v>50</v>
      </c>
      <c r="G24" s="109">
        <f t="shared" si="0"/>
        <v>0</v>
      </c>
    </row>
    <row r="25" spans="1:8" ht="17.25" thickBot="1" x14ac:dyDescent="0.25">
      <c r="A25" s="95"/>
      <c r="B25" s="102" t="s">
        <v>18</v>
      </c>
      <c r="C25" s="123" t="s">
        <v>267</v>
      </c>
      <c r="D25" s="96">
        <v>1</v>
      </c>
      <c r="E25" s="130">
        <v>0</v>
      </c>
      <c r="F25" s="107">
        <v>10</v>
      </c>
      <c r="G25" s="109">
        <f t="shared" si="0"/>
        <v>0</v>
      </c>
    </row>
    <row r="26" spans="1:8" ht="17.25" thickBot="1" x14ac:dyDescent="0.25">
      <c r="A26" s="95"/>
      <c r="B26" s="271" t="s">
        <v>155</v>
      </c>
      <c r="C26" s="272"/>
      <c r="D26" s="272"/>
      <c r="E26" s="273"/>
      <c r="F26" s="268">
        <f>SUM(G6:G25)</f>
        <v>0</v>
      </c>
      <c r="G26" s="269"/>
    </row>
    <row r="27" spans="1:8" ht="29.25" customHeight="1" x14ac:dyDescent="0.2">
      <c r="A27" s="95"/>
      <c r="B27" s="279" t="s">
        <v>211</v>
      </c>
      <c r="C27" s="270" t="s">
        <v>153</v>
      </c>
      <c r="D27" s="270" t="s">
        <v>149</v>
      </c>
      <c r="E27" s="275" t="s">
        <v>150</v>
      </c>
      <c r="F27" s="261" t="s">
        <v>302</v>
      </c>
      <c r="G27" s="262"/>
    </row>
    <row r="28" spans="1:8" s="95" customFormat="1" ht="19.5" customHeight="1" x14ac:dyDescent="0.2">
      <c r="B28" s="264"/>
      <c r="C28" s="258"/>
      <c r="D28" s="258"/>
      <c r="E28" s="276"/>
      <c r="F28" s="91" t="s">
        <v>151</v>
      </c>
      <c r="G28" s="101" t="s">
        <v>152</v>
      </c>
    </row>
    <row r="29" spans="1:8" s="95" customFormat="1" ht="19.5" customHeight="1" x14ac:dyDescent="0.2">
      <c r="B29" s="102" t="s">
        <v>18</v>
      </c>
      <c r="C29" s="123" t="s">
        <v>268</v>
      </c>
      <c r="D29" s="96">
        <v>12</v>
      </c>
      <c r="E29" s="203">
        <v>0</v>
      </c>
      <c r="F29" s="107">
        <v>52</v>
      </c>
      <c r="G29" s="109">
        <f t="shared" ref="G29:G36" si="1">ROUND((E29*F29)/D29,2)</f>
        <v>0</v>
      </c>
    </row>
    <row r="30" spans="1:8" s="95" customFormat="1" x14ac:dyDescent="0.2">
      <c r="B30" s="102" t="s">
        <v>18</v>
      </c>
      <c r="C30" s="123" t="s">
        <v>269</v>
      </c>
      <c r="D30" s="96">
        <v>12</v>
      </c>
      <c r="E30" s="204">
        <v>0</v>
      </c>
      <c r="F30" s="107">
        <v>52</v>
      </c>
      <c r="G30" s="109">
        <f t="shared" si="1"/>
        <v>0</v>
      </c>
    </row>
    <row r="31" spans="1:8" s="95" customFormat="1" x14ac:dyDescent="0.2">
      <c r="B31" s="102" t="s">
        <v>18</v>
      </c>
      <c r="C31" s="123" t="s">
        <v>270</v>
      </c>
      <c r="D31" s="96">
        <v>12</v>
      </c>
      <c r="E31" s="204">
        <v>0</v>
      </c>
      <c r="F31" s="107">
        <v>90</v>
      </c>
      <c r="G31" s="109">
        <f t="shared" si="1"/>
        <v>0</v>
      </c>
    </row>
    <row r="32" spans="1:8" s="95" customFormat="1" x14ac:dyDescent="0.2">
      <c r="B32" s="102" t="s">
        <v>18</v>
      </c>
      <c r="C32" s="123" t="s">
        <v>271</v>
      </c>
      <c r="D32" s="96">
        <v>60</v>
      </c>
      <c r="E32" s="204">
        <v>0</v>
      </c>
      <c r="F32" s="107">
        <v>1</v>
      </c>
      <c r="G32" s="109">
        <f t="shared" si="1"/>
        <v>0</v>
      </c>
    </row>
    <row r="33" spans="2:8" s="95" customFormat="1" x14ac:dyDescent="0.2">
      <c r="B33" s="206" t="s">
        <v>18</v>
      </c>
      <c r="C33" s="207" t="s">
        <v>272</v>
      </c>
      <c r="D33" s="208">
        <v>60</v>
      </c>
      <c r="E33" s="204">
        <v>0</v>
      </c>
      <c r="F33" s="209">
        <v>20</v>
      </c>
      <c r="G33" s="210">
        <f t="shared" si="1"/>
        <v>0</v>
      </c>
    </row>
    <row r="34" spans="2:8" s="95" customFormat="1" x14ac:dyDescent="0.2">
      <c r="B34" s="102" t="s">
        <v>18</v>
      </c>
      <c r="C34" s="123" t="s">
        <v>273</v>
      </c>
      <c r="D34" s="96">
        <v>60</v>
      </c>
      <c r="E34" s="203">
        <v>0</v>
      </c>
      <c r="F34" s="107">
        <v>160</v>
      </c>
      <c r="G34" s="109">
        <f t="shared" si="1"/>
        <v>0</v>
      </c>
    </row>
    <row r="35" spans="2:8" s="95" customFormat="1" x14ac:dyDescent="0.2">
      <c r="B35" s="206" t="s">
        <v>18</v>
      </c>
      <c r="C35" s="207" t="s">
        <v>274</v>
      </c>
      <c r="D35" s="208">
        <v>60</v>
      </c>
      <c r="E35" s="211">
        <v>0</v>
      </c>
      <c r="F35" s="209">
        <v>50</v>
      </c>
      <c r="G35" s="210">
        <f t="shared" si="1"/>
        <v>0</v>
      </c>
    </row>
    <row r="36" spans="2:8" s="95" customFormat="1" ht="17.25" thickBot="1" x14ac:dyDescent="0.25">
      <c r="B36" s="102" t="s">
        <v>18</v>
      </c>
      <c r="C36" s="123" t="s">
        <v>275</v>
      </c>
      <c r="D36" s="96">
        <v>60</v>
      </c>
      <c r="E36" s="205">
        <v>0</v>
      </c>
      <c r="F36" s="107">
        <v>50</v>
      </c>
      <c r="G36" s="109">
        <f t="shared" si="1"/>
        <v>0</v>
      </c>
    </row>
    <row r="37" spans="2:8" s="95" customFormat="1" ht="17.25" thickBot="1" x14ac:dyDescent="0.25">
      <c r="B37" s="271" t="s">
        <v>156</v>
      </c>
      <c r="C37" s="272"/>
      <c r="D37" s="272"/>
      <c r="E37" s="272"/>
      <c r="F37" s="268">
        <f>SUM(G29:G36)</f>
        <v>0</v>
      </c>
      <c r="G37" s="269"/>
    </row>
    <row r="38" spans="2:8" s="95" customFormat="1" ht="25.5" customHeight="1" x14ac:dyDescent="0.2">
      <c r="B38" s="324" t="s">
        <v>211</v>
      </c>
      <c r="C38" s="326" t="s">
        <v>154</v>
      </c>
      <c r="D38" s="274" t="s">
        <v>163</v>
      </c>
      <c r="E38" s="277" t="s">
        <v>164</v>
      </c>
      <c r="F38" s="261" t="s">
        <v>302</v>
      </c>
      <c r="G38" s="262"/>
    </row>
    <row r="39" spans="2:8" s="95" customFormat="1" ht="19.5" customHeight="1" x14ac:dyDescent="0.2">
      <c r="B39" s="325"/>
      <c r="C39" s="327"/>
      <c r="D39" s="258"/>
      <c r="E39" s="278"/>
      <c r="F39" s="91" t="s">
        <v>151</v>
      </c>
      <c r="G39" s="101" t="s">
        <v>152</v>
      </c>
    </row>
    <row r="40" spans="2:8" s="95" customFormat="1" ht="19.5" customHeight="1" x14ac:dyDescent="0.2">
      <c r="B40" s="102" t="s">
        <v>18</v>
      </c>
      <c r="C40" s="125" t="s">
        <v>276</v>
      </c>
      <c r="D40" s="133">
        <v>0</v>
      </c>
      <c r="E40" s="212">
        <v>0.1</v>
      </c>
      <c r="F40" s="114">
        <v>3</v>
      </c>
      <c r="G40" s="105">
        <f>ROUND(((D40*E40)*F40)/12,2)</f>
        <v>0</v>
      </c>
    </row>
    <row r="41" spans="2:8" s="95" customFormat="1" ht="17.25" thickBot="1" x14ac:dyDescent="0.25">
      <c r="B41" s="104" t="s">
        <v>18</v>
      </c>
      <c r="C41" s="126" t="s">
        <v>277</v>
      </c>
      <c r="D41" s="133">
        <v>0</v>
      </c>
      <c r="E41" s="167">
        <v>0.1</v>
      </c>
      <c r="F41" s="115">
        <v>30</v>
      </c>
      <c r="G41" s="106">
        <f>ROUND(((D41*E41)*F41)/12,2)</f>
        <v>0</v>
      </c>
    </row>
    <row r="42" spans="2:8" s="95" customFormat="1" ht="17.25" thickBot="1" x14ac:dyDescent="0.25">
      <c r="B42" s="271" t="s">
        <v>157</v>
      </c>
      <c r="C42" s="272"/>
      <c r="D42" s="272"/>
      <c r="E42" s="273"/>
      <c r="F42" s="268">
        <f>SUM(G40:G41)</f>
        <v>0</v>
      </c>
      <c r="G42" s="269"/>
    </row>
    <row r="43" spans="2:8" s="95" customFormat="1" ht="25.5" customHeight="1" thickBot="1" x14ac:dyDescent="0.25">
      <c r="B43" s="280" t="s">
        <v>22</v>
      </c>
      <c r="C43" s="281"/>
      <c r="D43" s="281"/>
      <c r="E43" s="282"/>
      <c r="F43" s="328">
        <f>SUM(F26,F37,F42)</f>
        <v>0</v>
      </c>
      <c r="G43" s="329"/>
      <c r="H43" s="118"/>
    </row>
    <row r="44" spans="2:8" ht="17.25" thickBot="1" x14ac:dyDescent="0.25">
      <c r="B44" s="283" t="s">
        <v>170</v>
      </c>
      <c r="C44" s="284"/>
      <c r="D44" s="284"/>
      <c r="E44" s="284"/>
      <c r="F44" s="284"/>
      <c r="G44" s="285"/>
    </row>
    <row r="45" spans="2:8" x14ac:dyDescent="0.2">
      <c r="B45" s="100">
        <v>3</v>
      </c>
      <c r="C45" s="286" t="s">
        <v>171</v>
      </c>
      <c r="D45" s="286"/>
      <c r="E45" s="286"/>
      <c r="F45" s="286"/>
      <c r="G45" s="287"/>
    </row>
    <row r="46" spans="2:8" x14ac:dyDescent="0.3">
      <c r="B46" s="97" t="s">
        <v>37</v>
      </c>
      <c r="C46" s="98" t="s">
        <v>102</v>
      </c>
      <c r="D46" s="292">
        <v>0</v>
      </c>
      <c r="E46" s="293"/>
      <c r="F46" s="322">
        <f>ROUND((F43*D46),4)</f>
        <v>0</v>
      </c>
      <c r="G46" s="323"/>
    </row>
    <row r="47" spans="2:8" x14ac:dyDescent="0.3">
      <c r="B47" s="97" t="s">
        <v>38</v>
      </c>
      <c r="C47" s="98"/>
      <c r="D47" s="288"/>
      <c r="E47" s="289"/>
      <c r="F47" s="322"/>
      <c r="G47" s="323"/>
    </row>
    <row r="48" spans="2:8" x14ac:dyDescent="0.3">
      <c r="B48" s="97" t="s">
        <v>39</v>
      </c>
      <c r="C48" s="99" t="s">
        <v>104</v>
      </c>
      <c r="D48" s="290"/>
      <c r="E48" s="291"/>
      <c r="F48" s="322"/>
      <c r="G48" s="323"/>
    </row>
    <row r="49" spans="2:7" x14ac:dyDescent="0.3">
      <c r="B49" s="97" t="s">
        <v>105</v>
      </c>
      <c r="C49" s="98" t="s">
        <v>106</v>
      </c>
      <c r="D49" s="288">
        <v>0</v>
      </c>
      <c r="E49" s="289"/>
      <c r="F49" s="322">
        <f ca="1">ROUND(F59*D49,2)</f>
        <v>0</v>
      </c>
      <c r="G49" s="323"/>
    </row>
    <row r="50" spans="2:7" x14ac:dyDescent="0.3">
      <c r="B50" s="97" t="s">
        <v>107</v>
      </c>
      <c r="C50" s="98" t="s">
        <v>108</v>
      </c>
      <c r="D50" s="288">
        <v>0</v>
      </c>
      <c r="E50" s="289"/>
      <c r="F50" s="322">
        <f ca="1">ROUND(F59*D50,2)</f>
        <v>0</v>
      </c>
      <c r="G50" s="323"/>
    </row>
    <row r="51" spans="2:7" x14ac:dyDescent="0.3">
      <c r="B51" s="97" t="s">
        <v>109</v>
      </c>
      <c r="C51" s="98" t="s">
        <v>12</v>
      </c>
      <c r="D51" s="320">
        <v>0</v>
      </c>
      <c r="E51" s="330"/>
      <c r="F51" s="322">
        <f ca="1">ROUND(F59*D51,2)</f>
        <v>0</v>
      </c>
      <c r="G51" s="323"/>
    </row>
    <row r="52" spans="2:7" x14ac:dyDescent="0.3">
      <c r="B52" s="97" t="s">
        <v>197</v>
      </c>
      <c r="C52" s="98" t="s">
        <v>66</v>
      </c>
      <c r="D52" s="320">
        <v>0</v>
      </c>
      <c r="E52" s="321"/>
      <c r="F52" s="322">
        <f t="shared" ref="F52:F53" ca="1" si="2">ROUND(F60*D52,2)</f>
        <v>0</v>
      </c>
      <c r="G52" s="323"/>
    </row>
    <row r="53" spans="2:7" x14ac:dyDescent="0.3">
      <c r="B53" s="97" t="s">
        <v>198</v>
      </c>
      <c r="C53" s="98" t="s">
        <v>66</v>
      </c>
      <c r="D53" s="320">
        <v>0</v>
      </c>
      <c r="E53" s="321"/>
      <c r="F53" s="322">
        <f t="shared" si="2"/>
        <v>0</v>
      </c>
      <c r="G53" s="323"/>
    </row>
    <row r="54" spans="2:7" x14ac:dyDescent="0.3">
      <c r="B54" s="97"/>
      <c r="C54" s="99" t="s">
        <v>110</v>
      </c>
      <c r="D54" s="304">
        <f>SUM(D49:E53)</f>
        <v>0</v>
      </c>
      <c r="E54" s="305"/>
      <c r="F54" s="302">
        <f ca="1">SUM(F49:G51)</f>
        <v>0</v>
      </c>
      <c r="G54" s="303"/>
    </row>
    <row r="55" spans="2:7" ht="17.25" thickBot="1" x14ac:dyDescent="0.25">
      <c r="B55" s="308" t="s">
        <v>111</v>
      </c>
      <c r="C55" s="309"/>
      <c r="D55" s="318">
        <f>SUM(D46,D47,D54)</f>
        <v>0</v>
      </c>
      <c r="E55" s="319"/>
      <c r="F55" s="310">
        <f ca="1">SUM(F46:G51)</f>
        <v>0</v>
      </c>
      <c r="G55" s="311"/>
    </row>
    <row r="56" spans="2:7" ht="17.25" thickBot="1" x14ac:dyDescent="0.25">
      <c r="B56" s="283" t="s">
        <v>128</v>
      </c>
      <c r="C56" s="284"/>
      <c r="D56" s="284"/>
      <c r="E56" s="284"/>
      <c r="F56" s="284"/>
      <c r="G56" s="285"/>
    </row>
    <row r="57" spans="2:7" x14ac:dyDescent="0.2">
      <c r="B57" s="316" t="s">
        <v>129</v>
      </c>
      <c r="C57" s="317"/>
      <c r="D57" s="317"/>
      <c r="E57" s="317"/>
      <c r="F57" s="306">
        <f>F43</f>
        <v>0</v>
      </c>
      <c r="G57" s="307"/>
    </row>
    <row r="58" spans="2:7" x14ac:dyDescent="0.2">
      <c r="B58" s="314" t="s">
        <v>172</v>
      </c>
      <c r="C58" s="315"/>
      <c r="D58" s="315"/>
      <c r="E58" s="315"/>
      <c r="F58" s="306">
        <f ca="1">F55</f>
        <v>0</v>
      </c>
      <c r="G58" s="307"/>
    </row>
    <row r="59" spans="2:7" ht="17.25" thickBot="1" x14ac:dyDescent="0.25">
      <c r="B59" s="312" t="s">
        <v>130</v>
      </c>
      <c r="C59" s="313"/>
      <c r="D59" s="313"/>
      <c r="E59" s="313"/>
      <c r="F59" s="294">
        <f ca="1">SUM(F57:G58)</f>
        <v>0</v>
      </c>
      <c r="G59" s="295"/>
    </row>
    <row r="60" spans="2:7" ht="17.25" thickBot="1" x14ac:dyDescent="0.25">
      <c r="B60" s="296" t="s">
        <v>168</v>
      </c>
      <c r="C60" s="297"/>
      <c r="D60" s="300">
        <v>12</v>
      </c>
      <c r="E60" s="301"/>
      <c r="F60" s="298">
        <f ca="1">F59*D60</f>
        <v>0</v>
      </c>
      <c r="G60" s="299"/>
    </row>
  </sheetData>
  <mergeCells count="59">
    <mergeCell ref="D52:E52"/>
    <mergeCell ref="D53:E53"/>
    <mergeCell ref="F52:G52"/>
    <mergeCell ref="F53:G53"/>
    <mergeCell ref="B38:B39"/>
    <mergeCell ref="C38:C39"/>
    <mergeCell ref="F47:G47"/>
    <mergeCell ref="F43:G43"/>
    <mergeCell ref="F46:G46"/>
    <mergeCell ref="F49:G49"/>
    <mergeCell ref="F50:G50"/>
    <mergeCell ref="F51:G51"/>
    <mergeCell ref="D49:E49"/>
    <mergeCell ref="D50:E50"/>
    <mergeCell ref="D51:E51"/>
    <mergeCell ref="F48:G48"/>
    <mergeCell ref="F59:G59"/>
    <mergeCell ref="B60:C60"/>
    <mergeCell ref="F60:G60"/>
    <mergeCell ref="D60:E60"/>
    <mergeCell ref="F54:G54"/>
    <mergeCell ref="D54:E54"/>
    <mergeCell ref="F58:G58"/>
    <mergeCell ref="B55:C55"/>
    <mergeCell ref="B56:G56"/>
    <mergeCell ref="F55:G55"/>
    <mergeCell ref="F57:G57"/>
    <mergeCell ref="B59:E59"/>
    <mergeCell ref="B58:E58"/>
    <mergeCell ref="B57:E57"/>
    <mergeCell ref="D55:E55"/>
    <mergeCell ref="B43:E43"/>
    <mergeCell ref="B44:G44"/>
    <mergeCell ref="C45:G45"/>
    <mergeCell ref="D47:E47"/>
    <mergeCell ref="D48:E48"/>
    <mergeCell ref="D46:E46"/>
    <mergeCell ref="F38:G38"/>
    <mergeCell ref="F42:G42"/>
    <mergeCell ref="F26:G26"/>
    <mergeCell ref="F37:G37"/>
    <mergeCell ref="D27:D28"/>
    <mergeCell ref="F27:G27"/>
    <mergeCell ref="B26:E26"/>
    <mergeCell ref="B42:E42"/>
    <mergeCell ref="D38:D39"/>
    <mergeCell ref="E27:E28"/>
    <mergeCell ref="E38:E39"/>
    <mergeCell ref="B37:E37"/>
    <mergeCell ref="C27:C28"/>
    <mergeCell ref="B27:B28"/>
    <mergeCell ref="B1:G1"/>
    <mergeCell ref="B2:G2"/>
    <mergeCell ref="D4:D5"/>
    <mergeCell ref="E4:E5"/>
    <mergeCell ref="F4:G4"/>
    <mergeCell ref="C4:C5"/>
    <mergeCell ref="B4:B5"/>
    <mergeCell ref="B3:G3"/>
  </mergeCells>
  <printOptions horizontalCentered="1"/>
  <pageMargins left="0.78740157480314965" right="0.78740157480314965" top="0.51181102362204722" bottom="0.78740157480314965" header="0.31496062992125984" footer="0.51181102362204722"/>
  <pageSetup paperSize="9" scale="67" orientation="portrait" r:id="rId1"/>
  <headerFooter alignWithMargins="0">
    <oddHeader>&amp;R&amp;9Planilha Modelo Licitante</oddHeader>
    <oddFooter>&amp;C&amp;9&amp;A - Pág. &amp;P</oddFooter>
  </headerFooter>
  <rowBreaks count="1" manualBreakCount="1">
    <brk id="26"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
    <pageSetUpPr fitToPage="1"/>
  </sheetPr>
  <dimension ref="B1:G16"/>
  <sheetViews>
    <sheetView view="pageBreakPreview" zoomScale="115" zoomScaleNormal="85" zoomScaleSheetLayoutView="115" workbookViewId="0">
      <selection activeCell="G7" sqref="G7"/>
    </sheetView>
  </sheetViews>
  <sheetFormatPr defaultRowHeight="16.5" x14ac:dyDescent="0.2"/>
  <cols>
    <col min="1" max="1" width="1.42578125" style="54" customWidth="1"/>
    <col min="2" max="2" width="7.7109375" style="54" customWidth="1"/>
    <col min="3" max="3" width="5.7109375" style="54" customWidth="1"/>
    <col min="4" max="4" width="31.140625" style="54" customWidth="1"/>
    <col min="5" max="5" width="11.7109375" style="54" customWidth="1"/>
    <col min="6" max="6" width="12.28515625" style="54" customWidth="1"/>
    <col min="7" max="7" width="12.7109375" style="54" customWidth="1"/>
    <col min="8" max="8" width="12.140625" style="54" bestFit="1" customWidth="1"/>
    <col min="9" max="203" width="9.140625" style="54"/>
    <col min="204" max="204" width="1.42578125" style="54" customWidth="1"/>
    <col min="205" max="205" width="42.42578125" style="54" customWidth="1"/>
    <col min="206" max="206" width="9.140625" style="54"/>
    <col min="207" max="207" width="7.5703125" style="54" customWidth="1"/>
    <col min="208" max="208" width="13.28515625" style="54" bestFit="1" customWidth="1"/>
    <col min="209" max="209" width="14.42578125" style="54" customWidth="1"/>
    <col min="210" max="210" width="1.42578125" style="54" customWidth="1"/>
    <col min="211" max="211" width="14.42578125" style="54" customWidth="1"/>
    <col min="212" max="212" width="12.140625" style="54" customWidth="1"/>
    <col min="213" max="213" width="16.140625" style="54" customWidth="1"/>
    <col min="214" max="214" width="13.28515625" style="54" customWidth="1"/>
    <col min="215" max="216" width="9.140625" style="54" customWidth="1"/>
    <col min="217" max="217" width="9.7109375" style="54" customWidth="1"/>
    <col min="218" max="218" width="9.140625" style="54" customWidth="1"/>
    <col min="219" max="219" width="12.140625" style="54" customWidth="1"/>
    <col min="220" max="220" width="12.5703125" style="54" customWidth="1"/>
    <col min="221" max="221" width="12.140625" style="54" bestFit="1" customWidth="1"/>
    <col min="222" max="459" width="9.140625" style="54"/>
    <col min="460" max="460" width="1.42578125" style="54" customWidth="1"/>
    <col min="461" max="461" width="42.42578125" style="54" customWidth="1"/>
    <col min="462" max="462" width="9.140625" style="54"/>
    <col min="463" max="463" width="7.5703125" style="54" customWidth="1"/>
    <col min="464" max="464" width="13.28515625" style="54" bestFit="1" customWidth="1"/>
    <col min="465" max="465" width="14.42578125" style="54" customWidth="1"/>
    <col min="466" max="466" width="1.42578125" style="54" customWidth="1"/>
    <col min="467" max="467" width="14.42578125" style="54" customWidth="1"/>
    <col min="468" max="468" width="12.140625" style="54" customWidth="1"/>
    <col min="469" max="469" width="16.140625" style="54" customWidth="1"/>
    <col min="470" max="470" width="13.28515625" style="54" customWidth="1"/>
    <col min="471" max="472" width="9.140625" style="54" customWidth="1"/>
    <col min="473" max="473" width="9.7109375" style="54" customWidth="1"/>
    <col min="474" max="474" width="9.140625" style="54" customWidth="1"/>
    <col min="475" max="475" width="12.140625" style="54" customWidth="1"/>
    <col min="476" max="476" width="12.5703125" style="54" customWidth="1"/>
    <col min="477" max="477" width="12.140625" style="54" bestFit="1" customWidth="1"/>
    <col min="478" max="715" width="9.140625" style="54"/>
    <col min="716" max="716" width="1.42578125" style="54" customWidth="1"/>
    <col min="717" max="717" width="42.42578125" style="54" customWidth="1"/>
    <col min="718" max="718" width="9.140625" style="54"/>
    <col min="719" max="719" width="7.5703125" style="54" customWidth="1"/>
    <col min="720" max="720" width="13.28515625" style="54" bestFit="1" customWidth="1"/>
    <col min="721" max="721" width="14.42578125" style="54" customWidth="1"/>
    <col min="722" max="722" width="1.42578125" style="54" customWidth="1"/>
    <col min="723" max="723" width="14.42578125" style="54" customWidth="1"/>
    <col min="724" max="724" width="12.140625" style="54" customWidth="1"/>
    <col min="725" max="725" width="16.140625" style="54" customWidth="1"/>
    <col min="726" max="726" width="13.28515625" style="54" customWidth="1"/>
    <col min="727" max="728" width="9.140625" style="54" customWidth="1"/>
    <col min="729" max="729" width="9.7109375" style="54" customWidth="1"/>
    <col min="730" max="730" width="9.140625" style="54" customWidth="1"/>
    <col min="731" max="731" width="12.140625" style="54" customWidth="1"/>
    <col min="732" max="732" width="12.5703125" style="54" customWidth="1"/>
    <col min="733" max="733" width="12.140625" style="54" bestFit="1" customWidth="1"/>
    <col min="734" max="971" width="9.140625" style="54"/>
    <col min="972" max="972" width="1.42578125" style="54" customWidth="1"/>
    <col min="973" max="973" width="42.42578125" style="54" customWidth="1"/>
    <col min="974" max="974" width="9.140625" style="54"/>
    <col min="975" max="975" width="7.5703125" style="54" customWidth="1"/>
    <col min="976" max="976" width="13.28515625" style="54" bestFit="1" customWidth="1"/>
    <col min="977" max="977" width="14.42578125" style="54" customWidth="1"/>
    <col min="978" max="978" width="1.42578125" style="54" customWidth="1"/>
    <col min="979" max="979" width="14.42578125" style="54" customWidth="1"/>
    <col min="980" max="980" width="12.140625" style="54" customWidth="1"/>
    <col min="981" max="981" width="16.140625" style="54" customWidth="1"/>
    <col min="982" max="982" width="13.28515625" style="54" customWidth="1"/>
    <col min="983" max="984" width="9.140625" style="54" customWidth="1"/>
    <col min="985" max="985" width="9.7109375" style="54" customWidth="1"/>
    <col min="986" max="986" width="9.140625" style="54" customWidth="1"/>
    <col min="987" max="987" width="12.140625" style="54" customWidth="1"/>
    <col min="988" max="988" width="12.5703125" style="54" customWidth="1"/>
    <col min="989" max="989" width="12.140625" style="54" bestFit="1" customWidth="1"/>
    <col min="990" max="1227" width="9.140625" style="54"/>
    <col min="1228" max="1228" width="1.42578125" style="54" customWidth="1"/>
    <col min="1229" max="1229" width="42.42578125" style="54" customWidth="1"/>
    <col min="1230" max="1230" width="9.140625" style="54"/>
    <col min="1231" max="1231" width="7.5703125" style="54" customWidth="1"/>
    <col min="1232" max="1232" width="13.28515625" style="54" bestFit="1" customWidth="1"/>
    <col min="1233" max="1233" width="14.42578125" style="54" customWidth="1"/>
    <col min="1234" max="1234" width="1.42578125" style="54" customWidth="1"/>
    <col min="1235" max="1235" width="14.42578125" style="54" customWidth="1"/>
    <col min="1236" max="1236" width="12.140625" style="54" customWidth="1"/>
    <col min="1237" max="1237" width="16.140625" style="54" customWidth="1"/>
    <col min="1238" max="1238" width="13.28515625" style="54" customWidth="1"/>
    <col min="1239" max="1240" width="9.140625" style="54" customWidth="1"/>
    <col min="1241" max="1241" width="9.7109375" style="54" customWidth="1"/>
    <col min="1242" max="1242" width="9.140625" style="54" customWidth="1"/>
    <col min="1243" max="1243" width="12.140625" style="54" customWidth="1"/>
    <col min="1244" max="1244" width="12.5703125" style="54" customWidth="1"/>
    <col min="1245" max="1245" width="12.140625" style="54" bestFit="1" customWidth="1"/>
    <col min="1246" max="1483" width="9.140625" style="54"/>
    <col min="1484" max="1484" width="1.42578125" style="54" customWidth="1"/>
    <col min="1485" max="1485" width="42.42578125" style="54" customWidth="1"/>
    <col min="1486" max="1486" width="9.140625" style="54"/>
    <col min="1487" max="1487" width="7.5703125" style="54" customWidth="1"/>
    <col min="1488" max="1488" width="13.28515625" style="54" bestFit="1" customWidth="1"/>
    <col min="1489" max="1489" width="14.42578125" style="54" customWidth="1"/>
    <col min="1490" max="1490" width="1.42578125" style="54" customWidth="1"/>
    <col min="1491" max="1491" width="14.42578125" style="54" customWidth="1"/>
    <col min="1492" max="1492" width="12.140625" style="54" customWidth="1"/>
    <col min="1493" max="1493" width="16.140625" style="54" customWidth="1"/>
    <col min="1494" max="1494" width="13.28515625" style="54" customWidth="1"/>
    <col min="1495" max="1496" width="9.140625" style="54" customWidth="1"/>
    <col min="1497" max="1497" width="9.7109375" style="54" customWidth="1"/>
    <col min="1498" max="1498" width="9.140625" style="54" customWidth="1"/>
    <col min="1499" max="1499" width="12.140625" style="54" customWidth="1"/>
    <col min="1500" max="1500" width="12.5703125" style="54" customWidth="1"/>
    <col min="1501" max="1501" width="12.140625" style="54" bestFit="1" customWidth="1"/>
    <col min="1502" max="1739" width="9.140625" style="54"/>
    <col min="1740" max="1740" width="1.42578125" style="54" customWidth="1"/>
    <col min="1741" max="1741" width="42.42578125" style="54" customWidth="1"/>
    <col min="1742" max="1742" width="9.140625" style="54"/>
    <col min="1743" max="1743" width="7.5703125" style="54" customWidth="1"/>
    <col min="1744" max="1744" width="13.28515625" style="54" bestFit="1" customWidth="1"/>
    <col min="1745" max="1745" width="14.42578125" style="54" customWidth="1"/>
    <col min="1746" max="1746" width="1.42578125" style="54" customWidth="1"/>
    <col min="1747" max="1747" width="14.42578125" style="54" customWidth="1"/>
    <col min="1748" max="1748" width="12.140625" style="54" customWidth="1"/>
    <col min="1749" max="1749" width="16.140625" style="54" customWidth="1"/>
    <col min="1750" max="1750" width="13.28515625" style="54" customWidth="1"/>
    <col min="1751" max="1752" width="9.140625" style="54" customWidth="1"/>
    <col min="1753" max="1753" width="9.7109375" style="54" customWidth="1"/>
    <col min="1754" max="1754" width="9.140625" style="54" customWidth="1"/>
    <col min="1755" max="1755" width="12.140625" style="54" customWidth="1"/>
    <col min="1756" max="1756" width="12.5703125" style="54" customWidth="1"/>
    <col min="1757" max="1757" width="12.140625" style="54" bestFit="1" customWidth="1"/>
    <col min="1758" max="1995" width="9.140625" style="54"/>
    <col min="1996" max="1996" width="1.42578125" style="54" customWidth="1"/>
    <col min="1997" max="1997" width="42.42578125" style="54" customWidth="1"/>
    <col min="1998" max="1998" width="9.140625" style="54"/>
    <col min="1999" max="1999" width="7.5703125" style="54" customWidth="1"/>
    <col min="2000" max="2000" width="13.28515625" style="54" bestFit="1" customWidth="1"/>
    <col min="2001" max="2001" width="14.42578125" style="54" customWidth="1"/>
    <col min="2002" max="2002" width="1.42578125" style="54" customWidth="1"/>
    <col min="2003" max="2003" width="14.42578125" style="54" customWidth="1"/>
    <col min="2004" max="2004" width="12.140625" style="54" customWidth="1"/>
    <col min="2005" max="2005" width="16.140625" style="54" customWidth="1"/>
    <col min="2006" max="2006" width="13.28515625" style="54" customWidth="1"/>
    <col min="2007" max="2008" width="9.140625" style="54" customWidth="1"/>
    <col min="2009" max="2009" width="9.7109375" style="54" customWidth="1"/>
    <col min="2010" max="2010" width="9.140625" style="54" customWidth="1"/>
    <col min="2011" max="2011" width="12.140625" style="54" customWidth="1"/>
    <col min="2012" max="2012" width="12.5703125" style="54" customWidth="1"/>
    <col min="2013" max="2013" width="12.140625" style="54" bestFit="1" customWidth="1"/>
    <col min="2014" max="2251" width="9.140625" style="54"/>
    <col min="2252" max="2252" width="1.42578125" style="54" customWidth="1"/>
    <col min="2253" max="2253" width="42.42578125" style="54" customWidth="1"/>
    <col min="2254" max="2254" width="9.140625" style="54"/>
    <col min="2255" max="2255" width="7.5703125" style="54" customWidth="1"/>
    <col min="2256" max="2256" width="13.28515625" style="54" bestFit="1" customWidth="1"/>
    <col min="2257" max="2257" width="14.42578125" style="54" customWidth="1"/>
    <col min="2258" max="2258" width="1.42578125" style="54" customWidth="1"/>
    <col min="2259" max="2259" width="14.42578125" style="54" customWidth="1"/>
    <col min="2260" max="2260" width="12.140625" style="54" customWidth="1"/>
    <col min="2261" max="2261" width="16.140625" style="54" customWidth="1"/>
    <col min="2262" max="2262" width="13.28515625" style="54" customWidth="1"/>
    <col min="2263" max="2264" width="9.140625" style="54" customWidth="1"/>
    <col min="2265" max="2265" width="9.7109375" style="54" customWidth="1"/>
    <col min="2266" max="2266" width="9.140625" style="54" customWidth="1"/>
    <col min="2267" max="2267" width="12.140625" style="54" customWidth="1"/>
    <col min="2268" max="2268" width="12.5703125" style="54" customWidth="1"/>
    <col min="2269" max="2269" width="12.140625" style="54" bestFit="1" customWidth="1"/>
    <col min="2270" max="2507" width="9.140625" style="54"/>
    <col min="2508" max="2508" width="1.42578125" style="54" customWidth="1"/>
    <col min="2509" max="2509" width="42.42578125" style="54" customWidth="1"/>
    <col min="2510" max="2510" width="9.140625" style="54"/>
    <col min="2511" max="2511" width="7.5703125" style="54" customWidth="1"/>
    <col min="2512" max="2512" width="13.28515625" style="54" bestFit="1" customWidth="1"/>
    <col min="2513" max="2513" width="14.42578125" style="54" customWidth="1"/>
    <col min="2514" max="2514" width="1.42578125" style="54" customWidth="1"/>
    <col min="2515" max="2515" width="14.42578125" style="54" customWidth="1"/>
    <col min="2516" max="2516" width="12.140625" style="54" customWidth="1"/>
    <col min="2517" max="2517" width="16.140625" style="54" customWidth="1"/>
    <col min="2518" max="2518" width="13.28515625" style="54" customWidth="1"/>
    <col min="2519" max="2520" width="9.140625" style="54" customWidth="1"/>
    <col min="2521" max="2521" width="9.7109375" style="54" customWidth="1"/>
    <col min="2522" max="2522" width="9.140625" style="54" customWidth="1"/>
    <col min="2523" max="2523" width="12.140625" style="54" customWidth="1"/>
    <col min="2524" max="2524" width="12.5703125" style="54" customWidth="1"/>
    <col min="2525" max="2525" width="12.140625" style="54" bestFit="1" customWidth="1"/>
    <col min="2526" max="2763" width="9.140625" style="54"/>
    <col min="2764" max="2764" width="1.42578125" style="54" customWidth="1"/>
    <col min="2765" max="2765" width="42.42578125" style="54" customWidth="1"/>
    <col min="2766" max="2766" width="9.140625" style="54"/>
    <col min="2767" max="2767" width="7.5703125" style="54" customWidth="1"/>
    <col min="2768" max="2768" width="13.28515625" style="54" bestFit="1" customWidth="1"/>
    <col min="2769" max="2769" width="14.42578125" style="54" customWidth="1"/>
    <col min="2770" max="2770" width="1.42578125" style="54" customWidth="1"/>
    <col min="2771" max="2771" width="14.42578125" style="54" customWidth="1"/>
    <col min="2772" max="2772" width="12.140625" style="54" customWidth="1"/>
    <col min="2773" max="2773" width="16.140625" style="54" customWidth="1"/>
    <col min="2774" max="2774" width="13.28515625" style="54" customWidth="1"/>
    <col min="2775" max="2776" width="9.140625" style="54" customWidth="1"/>
    <col min="2777" max="2777" width="9.7109375" style="54" customWidth="1"/>
    <col min="2778" max="2778" width="9.140625" style="54" customWidth="1"/>
    <col min="2779" max="2779" width="12.140625" style="54" customWidth="1"/>
    <col min="2780" max="2780" width="12.5703125" style="54" customWidth="1"/>
    <col min="2781" max="2781" width="12.140625" style="54" bestFit="1" customWidth="1"/>
    <col min="2782" max="3019" width="9.140625" style="54"/>
    <col min="3020" max="3020" width="1.42578125" style="54" customWidth="1"/>
    <col min="3021" max="3021" width="42.42578125" style="54" customWidth="1"/>
    <col min="3022" max="3022" width="9.140625" style="54"/>
    <col min="3023" max="3023" width="7.5703125" style="54" customWidth="1"/>
    <col min="3024" max="3024" width="13.28515625" style="54" bestFit="1" customWidth="1"/>
    <col min="3025" max="3025" width="14.42578125" style="54" customWidth="1"/>
    <col min="3026" max="3026" width="1.42578125" style="54" customWidth="1"/>
    <col min="3027" max="3027" width="14.42578125" style="54" customWidth="1"/>
    <col min="3028" max="3028" width="12.140625" style="54" customWidth="1"/>
    <col min="3029" max="3029" width="16.140625" style="54" customWidth="1"/>
    <col min="3030" max="3030" width="13.28515625" style="54" customWidth="1"/>
    <col min="3031" max="3032" width="9.140625" style="54" customWidth="1"/>
    <col min="3033" max="3033" width="9.7109375" style="54" customWidth="1"/>
    <col min="3034" max="3034" width="9.140625" style="54" customWidth="1"/>
    <col min="3035" max="3035" width="12.140625" style="54" customWidth="1"/>
    <col min="3036" max="3036" width="12.5703125" style="54" customWidth="1"/>
    <col min="3037" max="3037" width="12.140625" style="54" bestFit="1" customWidth="1"/>
    <col min="3038" max="3275" width="9.140625" style="54"/>
    <col min="3276" max="3276" width="1.42578125" style="54" customWidth="1"/>
    <col min="3277" max="3277" width="42.42578125" style="54" customWidth="1"/>
    <col min="3278" max="3278" width="9.140625" style="54"/>
    <col min="3279" max="3279" width="7.5703125" style="54" customWidth="1"/>
    <col min="3280" max="3280" width="13.28515625" style="54" bestFit="1" customWidth="1"/>
    <col min="3281" max="3281" width="14.42578125" style="54" customWidth="1"/>
    <col min="3282" max="3282" width="1.42578125" style="54" customWidth="1"/>
    <col min="3283" max="3283" width="14.42578125" style="54" customWidth="1"/>
    <col min="3284" max="3284" width="12.140625" style="54" customWidth="1"/>
    <col min="3285" max="3285" width="16.140625" style="54" customWidth="1"/>
    <col min="3286" max="3286" width="13.28515625" style="54" customWidth="1"/>
    <col min="3287" max="3288" width="9.140625" style="54" customWidth="1"/>
    <col min="3289" max="3289" width="9.7109375" style="54" customWidth="1"/>
    <col min="3290" max="3290" width="9.140625" style="54" customWidth="1"/>
    <col min="3291" max="3291" width="12.140625" style="54" customWidth="1"/>
    <col min="3292" max="3292" width="12.5703125" style="54" customWidth="1"/>
    <col min="3293" max="3293" width="12.140625" style="54" bestFit="1" customWidth="1"/>
    <col min="3294" max="3531" width="9.140625" style="54"/>
    <col min="3532" max="3532" width="1.42578125" style="54" customWidth="1"/>
    <col min="3533" max="3533" width="42.42578125" style="54" customWidth="1"/>
    <col min="3534" max="3534" width="9.140625" style="54"/>
    <col min="3535" max="3535" width="7.5703125" style="54" customWidth="1"/>
    <col min="3536" max="3536" width="13.28515625" style="54" bestFit="1" customWidth="1"/>
    <col min="3537" max="3537" width="14.42578125" style="54" customWidth="1"/>
    <col min="3538" max="3538" width="1.42578125" style="54" customWidth="1"/>
    <col min="3539" max="3539" width="14.42578125" style="54" customWidth="1"/>
    <col min="3540" max="3540" width="12.140625" style="54" customWidth="1"/>
    <col min="3541" max="3541" width="16.140625" style="54" customWidth="1"/>
    <col min="3542" max="3542" width="13.28515625" style="54" customWidth="1"/>
    <col min="3543" max="3544" width="9.140625" style="54" customWidth="1"/>
    <col min="3545" max="3545" width="9.7109375" style="54" customWidth="1"/>
    <col min="3546" max="3546" width="9.140625" style="54" customWidth="1"/>
    <col min="3547" max="3547" width="12.140625" style="54" customWidth="1"/>
    <col min="3548" max="3548" width="12.5703125" style="54" customWidth="1"/>
    <col min="3549" max="3549" width="12.140625" style="54" bestFit="1" customWidth="1"/>
    <col min="3550" max="3787" width="9.140625" style="54"/>
    <col min="3788" max="3788" width="1.42578125" style="54" customWidth="1"/>
    <col min="3789" max="3789" width="42.42578125" style="54" customWidth="1"/>
    <col min="3790" max="3790" width="9.140625" style="54"/>
    <col min="3791" max="3791" width="7.5703125" style="54" customWidth="1"/>
    <col min="3792" max="3792" width="13.28515625" style="54" bestFit="1" customWidth="1"/>
    <col min="3793" max="3793" width="14.42578125" style="54" customWidth="1"/>
    <col min="3794" max="3794" width="1.42578125" style="54" customWidth="1"/>
    <col min="3795" max="3795" width="14.42578125" style="54" customWidth="1"/>
    <col min="3796" max="3796" width="12.140625" style="54" customWidth="1"/>
    <col min="3797" max="3797" width="16.140625" style="54" customWidth="1"/>
    <col min="3798" max="3798" width="13.28515625" style="54" customWidth="1"/>
    <col min="3799" max="3800" width="9.140625" style="54" customWidth="1"/>
    <col min="3801" max="3801" width="9.7109375" style="54" customWidth="1"/>
    <col min="3802" max="3802" width="9.140625" style="54" customWidth="1"/>
    <col min="3803" max="3803" width="12.140625" style="54" customWidth="1"/>
    <col min="3804" max="3804" width="12.5703125" style="54" customWidth="1"/>
    <col min="3805" max="3805" width="12.140625" style="54" bestFit="1" customWidth="1"/>
    <col min="3806" max="4043" width="9.140625" style="54"/>
    <col min="4044" max="4044" width="1.42578125" style="54" customWidth="1"/>
    <col min="4045" max="4045" width="42.42578125" style="54" customWidth="1"/>
    <col min="4046" max="4046" width="9.140625" style="54"/>
    <col min="4047" max="4047" width="7.5703125" style="54" customWidth="1"/>
    <col min="4048" max="4048" width="13.28515625" style="54" bestFit="1" customWidth="1"/>
    <col min="4049" max="4049" width="14.42578125" style="54" customWidth="1"/>
    <col min="4050" max="4050" width="1.42578125" style="54" customWidth="1"/>
    <col min="4051" max="4051" width="14.42578125" style="54" customWidth="1"/>
    <col min="4052" max="4052" width="12.140625" style="54" customWidth="1"/>
    <col min="4053" max="4053" width="16.140625" style="54" customWidth="1"/>
    <col min="4054" max="4054" width="13.28515625" style="54" customWidth="1"/>
    <col min="4055" max="4056" width="9.140625" style="54" customWidth="1"/>
    <col min="4057" max="4057" width="9.7109375" style="54" customWidth="1"/>
    <col min="4058" max="4058" width="9.140625" style="54" customWidth="1"/>
    <col min="4059" max="4059" width="12.140625" style="54" customWidth="1"/>
    <col min="4060" max="4060" width="12.5703125" style="54" customWidth="1"/>
    <col min="4061" max="4061" width="12.140625" style="54" bestFit="1" customWidth="1"/>
    <col min="4062" max="4299" width="9.140625" style="54"/>
    <col min="4300" max="4300" width="1.42578125" style="54" customWidth="1"/>
    <col min="4301" max="4301" width="42.42578125" style="54" customWidth="1"/>
    <col min="4302" max="4302" width="9.140625" style="54"/>
    <col min="4303" max="4303" width="7.5703125" style="54" customWidth="1"/>
    <col min="4304" max="4304" width="13.28515625" style="54" bestFit="1" customWidth="1"/>
    <col min="4305" max="4305" width="14.42578125" style="54" customWidth="1"/>
    <col min="4306" max="4306" width="1.42578125" style="54" customWidth="1"/>
    <col min="4307" max="4307" width="14.42578125" style="54" customWidth="1"/>
    <col min="4308" max="4308" width="12.140625" style="54" customWidth="1"/>
    <col min="4309" max="4309" width="16.140625" style="54" customWidth="1"/>
    <col min="4310" max="4310" width="13.28515625" style="54" customWidth="1"/>
    <col min="4311" max="4312" width="9.140625" style="54" customWidth="1"/>
    <col min="4313" max="4313" width="9.7109375" style="54" customWidth="1"/>
    <col min="4314" max="4314" width="9.140625" style="54" customWidth="1"/>
    <col min="4315" max="4315" width="12.140625" style="54" customWidth="1"/>
    <col min="4316" max="4316" width="12.5703125" style="54" customWidth="1"/>
    <col min="4317" max="4317" width="12.140625" style="54" bestFit="1" customWidth="1"/>
    <col min="4318" max="4555" width="9.140625" style="54"/>
    <col min="4556" max="4556" width="1.42578125" style="54" customWidth="1"/>
    <col min="4557" max="4557" width="42.42578125" style="54" customWidth="1"/>
    <col min="4558" max="4558" width="9.140625" style="54"/>
    <col min="4559" max="4559" width="7.5703125" style="54" customWidth="1"/>
    <col min="4560" max="4560" width="13.28515625" style="54" bestFit="1" customWidth="1"/>
    <col min="4561" max="4561" width="14.42578125" style="54" customWidth="1"/>
    <col min="4562" max="4562" width="1.42578125" style="54" customWidth="1"/>
    <col min="4563" max="4563" width="14.42578125" style="54" customWidth="1"/>
    <col min="4564" max="4564" width="12.140625" style="54" customWidth="1"/>
    <col min="4565" max="4565" width="16.140625" style="54" customWidth="1"/>
    <col min="4566" max="4566" width="13.28515625" style="54" customWidth="1"/>
    <col min="4567" max="4568" width="9.140625" style="54" customWidth="1"/>
    <col min="4569" max="4569" width="9.7109375" style="54" customWidth="1"/>
    <col min="4570" max="4570" width="9.140625" style="54" customWidth="1"/>
    <col min="4571" max="4571" width="12.140625" style="54" customWidth="1"/>
    <col min="4572" max="4572" width="12.5703125" style="54" customWidth="1"/>
    <col min="4573" max="4573" width="12.140625" style="54" bestFit="1" customWidth="1"/>
    <col min="4574" max="4811" width="9.140625" style="54"/>
    <col min="4812" max="4812" width="1.42578125" style="54" customWidth="1"/>
    <col min="4813" max="4813" width="42.42578125" style="54" customWidth="1"/>
    <col min="4814" max="4814" width="9.140625" style="54"/>
    <col min="4815" max="4815" width="7.5703125" style="54" customWidth="1"/>
    <col min="4816" max="4816" width="13.28515625" style="54" bestFit="1" customWidth="1"/>
    <col min="4817" max="4817" width="14.42578125" style="54" customWidth="1"/>
    <col min="4818" max="4818" width="1.42578125" style="54" customWidth="1"/>
    <col min="4819" max="4819" width="14.42578125" style="54" customWidth="1"/>
    <col min="4820" max="4820" width="12.140625" style="54" customWidth="1"/>
    <col min="4821" max="4821" width="16.140625" style="54" customWidth="1"/>
    <col min="4822" max="4822" width="13.28515625" style="54" customWidth="1"/>
    <col min="4823" max="4824" width="9.140625" style="54" customWidth="1"/>
    <col min="4825" max="4825" width="9.7109375" style="54" customWidth="1"/>
    <col min="4826" max="4826" width="9.140625" style="54" customWidth="1"/>
    <col min="4827" max="4827" width="12.140625" style="54" customWidth="1"/>
    <col min="4828" max="4828" width="12.5703125" style="54" customWidth="1"/>
    <col min="4829" max="4829" width="12.140625" style="54" bestFit="1" customWidth="1"/>
    <col min="4830" max="5067" width="9.140625" style="54"/>
    <col min="5068" max="5068" width="1.42578125" style="54" customWidth="1"/>
    <col min="5069" max="5069" width="42.42578125" style="54" customWidth="1"/>
    <col min="5070" max="5070" width="9.140625" style="54"/>
    <col min="5071" max="5071" width="7.5703125" style="54" customWidth="1"/>
    <col min="5072" max="5072" width="13.28515625" style="54" bestFit="1" customWidth="1"/>
    <col min="5073" max="5073" width="14.42578125" style="54" customWidth="1"/>
    <col min="5074" max="5074" width="1.42578125" style="54" customWidth="1"/>
    <col min="5075" max="5075" width="14.42578125" style="54" customWidth="1"/>
    <col min="5076" max="5076" width="12.140625" style="54" customWidth="1"/>
    <col min="5077" max="5077" width="16.140625" style="54" customWidth="1"/>
    <col min="5078" max="5078" width="13.28515625" style="54" customWidth="1"/>
    <col min="5079" max="5080" width="9.140625" style="54" customWidth="1"/>
    <col min="5081" max="5081" width="9.7109375" style="54" customWidth="1"/>
    <col min="5082" max="5082" width="9.140625" style="54" customWidth="1"/>
    <col min="5083" max="5083" width="12.140625" style="54" customWidth="1"/>
    <col min="5084" max="5084" width="12.5703125" style="54" customWidth="1"/>
    <col min="5085" max="5085" width="12.140625" style="54" bestFit="1" customWidth="1"/>
    <col min="5086" max="5323" width="9.140625" style="54"/>
    <col min="5324" max="5324" width="1.42578125" style="54" customWidth="1"/>
    <col min="5325" max="5325" width="42.42578125" style="54" customWidth="1"/>
    <col min="5326" max="5326" width="9.140625" style="54"/>
    <col min="5327" max="5327" width="7.5703125" style="54" customWidth="1"/>
    <col min="5328" max="5328" width="13.28515625" style="54" bestFit="1" customWidth="1"/>
    <col min="5329" max="5329" width="14.42578125" style="54" customWidth="1"/>
    <col min="5330" max="5330" width="1.42578125" style="54" customWidth="1"/>
    <col min="5331" max="5331" width="14.42578125" style="54" customWidth="1"/>
    <col min="5332" max="5332" width="12.140625" style="54" customWidth="1"/>
    <col min="5333" max="5333" width="16.140625" style="54" customWidth="1"/>
    <col min="5334" max="5334" width="13.28515625" style="54" customWidth="1"/>
    <col min="5335" max="5336" width="9.140625" style="54" customWidth="1"/>
    <col min="5337" max="5337" width="9.7109375" style="54" customWidth="1"/>
    <col min="5338" max="5338" width="9.140625" style="54" customWidth="1"/>
    <col min="5339" max="5339" width="12.140625" style="54" customWidth="1"/>
    <col min="5340" max="5340" width="12.5703125" style="54" customWidth="1"/>
    <col min="5341" max="5341" width="12.140625" style="54" bestFit="1" customWidth="1"/>
    <col min="5342" max="5579" width="9.140625" style="54"/>
    <col min="5580" max="5580" width="1.42578125" style="54" customWidth="1"/>
    <col min="5581" max="5581" width="42.42578125" style="54" customWidth="1"/>
    <col min="5582" max="5582" width="9.140625" style="54"/>
    <col min="5583" max="5583" width="7.5703125" style="54" customWidth="1"/>
    <col min="5584" max="5584" width="13.28515625" style="54" bestFit="1" customWidth="1"/>
    <col min="5585" max="5585" width="14.42578125" style="54" customWidth="1"/>
    <col min="5586" max="5586" width="1.42578125" style="54" customWidth="1"/>
    <col min="5587" max="5587" width="14.42578125" style="54" customWidth="1"/>
    <col min="5588" max="5588" width="12.140625" style="54" customWidth="1"/>
    <col min="5589" max="5589" width="16.140625" style="54" customWidth="1"/>
    <col min="5590" max="5590" width="13.28515625" style="54" customWidth="1"/>
    <col min="5591" max="5592" width="9.140625" style="54" customWidth="1"/>
    <col min="5593" max="5593" width="9.7109375" style="54" customWidth="1"/>
    <col min="5594" max="5594" width="9.140625" style="54" customWidth="1"/>
    <col min="5595" max="5595" width="12.140625" style="54" customWidth="1"/>
    <col min="5596" max="5596" width="12.5703125" style="54" customWidth="1"/>
    <col min="5597" max="5597" width="12.140625" style="54" bestFit="1" customWidth="1"/>
    <col min="5598" max="5835" width="9.140625" style="54"/>
    <col min="5836" max="5836" width="1.42578125" style="54" customWidth="1"/>
    <col min="5837" max="5837" width="42.42578125" style="54" customWidth="1"/>
    <col min="5838" max="5838" width="9.140625" style="54"/>
    <col min="5839" max="5839" width="7.5703125" style="54" customWidth="1"/>
    <col min="5840" max="5840" width="13.28515625" style="54" bestFit="1" customWidth="1"/>
    <col min="5841" max="5841" width="14.42578125" style="54" customWidth="1"/>
    <col min="5842" max="5842" width="1.42578125" style="54" customWidth="1"/>
    <col min="5843" max="5843" width="14.42578125" style="54" customWidth="1"/>
    <col min="5844" max="5844" width="12.140625" style="54" customWidth="1"/>
    <col min="5845" max="5845" width="16.140625" style="54" customWidth="1"/>
    <col min="5846" max="5846" width="13.28515625" style="54" customWidth="1"/>
    <col min="5847" max="5848" width="9.140625" style="54" customWidth="1"/>
    <col min="5849" max="5849" width="9.7109375" style="54" customWidth="1"/>
    <col min="5850" max="5850" width="9.140625" style="54" customWidth="1"/>
    <col min="5851" max="5851" width="12.140625" style="54" customWidth="1"/>
    <col min="5852" max="5852" width="12.5703125" style="54" customWidth="1"/>
    <col min="5853" max="5853" width="12.140625" style="54" bestFit="1" customWidth="1"/>
    <col min="5854" max="6091" width="9.140625" style="54"/>
    <col min="6092" max="6092" width="1.42578125" style="54" customWidth="1"/>
    <col min="6093" max="6093" width="42.42578125" style="54" customWidth="1"/>
    <col min="6094" max="6094" width="9.140625" style="54"/>
    <col min="6095" max="6095" width="7.5703125" style="54" customWidth="1"/>
    <col min="6096" max="6096" width="13.28515625" style="54" bestFit="1" customWidth="1"/>
    <col min="6097" max="6097" width="14.42578125" style="54" customWidth="1"/>
    <col min="6098" max="6098" width="1.42578125" style="54" customWidth="1"/>
    <col min="6099" max="6099" width="14.42578125" style="54" customWidth="1"/>
    <col min="6100" max="6100" width="12.140625" style="54" customWidth="1"/>
    <col min="6101" max="6101" width="16.140625" style="54" customWidth="1"/>
    <col min="6102" max="6102" width="13.28515625" style="54" customWidth="1"/>
    <col min="6103" max="6104" width="9.140625" style="54" customWidth="1"/>
    <col min="6105" max="6105" width="9.7109375" style="54" customWidth="1"/>
    <col min="6106" max="6106" width="9.140625" style="54" customWidth="1"/>
    <col min="6107" max="6107" width="12.140625" style="54" customWidth="1"/>
    <col min="6108" max="6108" width="12.5703125" style="54" customWidth="1"/>
    <col min="6109" max="6109" width="12.140625" style="54" bestFit="1" customWidth="1"/>
    <col min="6110" max="6347" width="9.140625" style="54"/>
    <col min="6348" max="6348" width="1.42578125" style="54" customWidth="1"/>
    <col min="6349" max="6349" width="42.42578125" style="54" customWidth="1"/>
    <col min="6350" max="6350" width="9.140625" style="54"/>
    <col min="6351" max="6351" width="7.5703125" style="54" customWidth="1"/>
    <col min="6352" max="6352" width="13.28515625" style="54" bestFit="1" customWidth="1"/>
    <col min="6353" max="6353" width="14.42578125" style="54" customWidth="1"/>
    <col min="6354" max="6354" width="1.42578125" style="54" customWidth="1"/>
    <col min="6355" max="6355" width="14.42578125" style="54" customWidth="1"/>
    <col min="6356" max="6356" width="12.140625" style="54" customWidth="1"/>
    <col min="6357" max="6357" width="16.140625" style="54" customWidth="1"/>
    <col min="6358" max="6358" width="13.28515625" style="54" customWidth="1"/>
    <col min="6359" max="6360" width="9.140625" style="54" customWidth="1"/>
    <col min="6361" max="6361" width="9.7109375" style="54" customWidth="1"/>
    <col min="6362" max="6362" width="9.140625" style="54" customWidth="1"/>
    <col min="6363" max="6363" width="12.140625" style="54" customWidth="1"/>
    <col min="6364" max="6364" width="12.5703125" style="54" customWidth="1"/>
    <col min="6365" max="6365" width="12.140625" style="54" bestFit="1" customWidth="1"/>
    <col min="6366" max="6603" width="9.140625" style="54"/>
    <col min="6604" max="6604" width="1.42578125" style="54" customWidth="1"/>
    <col min="6605" max="6605" width="42.42578125" style="54" customWidth="1"/>
    <col min="6606" max="6606" width="9.140625" style="54"/>
    <col min="6607" max="6607" width="7.5703125" style="54" customWidth="1"/>
    <col min="6608" max="6608" width="13.28515625" style="54" bestFit="1" customWidth="1"/>
    <col min="6609" max="6609" width="14.42578125" style="54" customWidth="1"/>
    <col min="6610" max="6610" width="1.42578125" style="54" customWidth="1"/>
    <col min="6611" max="6611" width="14.42578125" style="54" customWidth="1"/>
    <col min="6612" max="6612" width="12.140625" style="54" customWidth="1"/>
    <col min="6613" max="6613" width="16.140625" style="54" customWidth="1"/>
    <col min="6614" max="6614" width="13.28515625" style="54" customWidth="1"/>
    <col min="6615" max="6616" width="9.140625" style="54" customWidth="1"/>
    <col min="6617" max="6617" width="9.7109375" style="54" customWidth="1"/>
    <col min="6618" max="6618" width="9.140625" style="54" customWidth="1"/>
    <col min="6619" max="6619" width="12.140625" style="54" customWidth="1"/>
    <col min="6620" max="6620" width="12.5703125" style="54" customWidth="1"/>
    <col min="6621" max="6621" width="12.140625" style="54" bestFit="1" customWidth="1"/>
    <col min="6622" max="6859" width="9.140625" style="54"/>
    <col min="6860" max="6860" width="1.42578125" style="54" customWidth="1"/>
    <col min="6861" max="6861" width="42.42578125" style="54" customWidth="1"/>
    <col min="6862" max="6862" width="9.140625" style="54"/>
    <col min="6863" max="6863" width="7.5703125" style="54" customWidth="1"/>
    <col min="6864" max="6864" width="13.28515625" style="54" bestFit="1" customWidth="1"/>
    <col min="6865" max="6865" width="14.42578125" style="54" customWidth="1"/>
    <col min="6866" max="6866" width="1.42578125" style="54" customWidth="1"/>
    <col min="6867" max="6867" width="14.42578125" style="54" customWidth="1"/>
    <col min="6868" max="6868" width="12.140625" style="54" customWidth="1"/>
    <col min="6869" max="6869" width="16.140625" style="54" customWidth="1"/>
    <col min="6870" max="6870" width="13.28515625" style="54" customWidth="1"/>
    <col min="6871" max="6872" width="9.140625" style="54" customWidth="1"/>
    <col min="6873" max="6873" width="9.7109375" style="54" customWidth="1"/>
    <col min="6874" max="6874" width="9.140625" style="54" customWidth="1"/>
    <col min="6875" max="6875" width="12.140625" style="54" customWidth="1"/>
    <col min="6876" max="6876" width="12.5703125" style="54" customWidth="1"/>
    <col min="6877" max="6877" width="12.140625" style="54" bestFit="1" customWidth="1"/>
    <col min="6878" max="7115" width="9.140625" style="54"/>
    <col min="7116" max="7116" width="1.42578125" style="54" customWidth="1"/>
    <col min="7117" max="7117" width="42.42578125" style="54" customWidth="1"/>
    <col min="7118" max="7118" width="9.140625" style="54"/>
    <col min="7119" max="7119" width="7.5703125" style="54" customWidth="1"/>
    <col min="7120" max="7120" width="13.28515625" style="54" bestFit="1" customWidth="1"/>
    <col min="7121" max="7121" width="14.42578125" style="54" customWidth="1"/>
    <col min="7122" max="7122" width="1.42578125" style="54" customWidth="1"/>
    <col min="7123" max="7123" width="14.42578125" style="54" customWidth="1"/>
    <col min="7124" max="7124" width="12.140625" style="54" customWidth="1"/>
    <col min="7125" max="7125" width="16.140625" style="54" customWidth="1"/>
    <col min="7126" max="7126" width="13.28515625" style="54" customWidth="1"/>
    <col min="7127" max="7128" width="9.140625" style="54" customWidth="1"/>
    <col min="7129" max="7129" width="9.7109375" style="54" customWidth="1"/>
    <col min="7130" max="7130" width="9.140625" style="54" customWidth="1"/>
    <col min="7131" max="7131" width="12.140625" style="54" customWidth="1"/>
    <col min="7132" max="7132" width="12.5703125" style="54" customWidth="1"/>
    <col min="7133" max="7133" width="12.140625" style="54" bestFit="1" customWidth="1"/>
    <col min="7134" max="7371" width="9.140625" style="54"/>
    <col min="7372" max="7372" width="1.42578125" style="54" customWidth="1"/>
    <col min="7373" max="7373" width="42.42578125" style="54" customWidth="1"/>
    <col min="7374" max="7374" width="9.140625" style="54"/>
    <col min="7375" max="7375" width="7.5703125" style="54" customWidth="1"/>
    <col min="7376" max="7376" width="13.28515625" style="54" bestFit="1" customWidth="1"/>
    <col min="7377" max="7377" width="14.42578125" style="54" customWidth="1"/>
    <col min="7378" max="7378" width="1.42578125" style="54" customWidth="1"/>
    <col min="7379" max="7379" width="14.42578125" style="54" customWidth="1"/>
    <col min="7380" max="7380" width="12.140625" style="54" customWidth="1"/>
    <col min="7381" max="7381" width="16.140625" style="54" customWidth="1"/>
    <col min="7382" max="7382" width="13.28515625" style="54" customWidth="1"/>
    <col min="7383" max="7384" width="9.140625" style="54" customWidth="1"/>
    <col min="7385" max="7385" width="9.7109375" style="54" customWidth="1"/>
    <col min="7386" max="7386" width="9.140625" style="54" customWidth="1"/>
    <col min="7387" max="7387" width="12.140625" style="54" customWidth="1"/>
    <col min="7388" max="7388" width="12.5703125" style="54" customWidth="1"/>
    <col min="7389" max="7389" width="12.140625" style="54" bestFit="1" customWidth="1"/>
    <col min="7390" max="7627" width="9.140625" style="54"/>
    <col min="7628" max="7628" width="1.42578125" style="54" customWidth="1"/>
    <col min="7629" max="7629" width="42.42578125" style="54" customWidth="1"/>
    <col min="7630" max="7630" width="9.140625" style="54"/>
    <col min="7631" max="7631" width="7.5703125" style="54" customWidth="1"/>
    <col min="7632" max="7632" width="13.28515625" style="54" bestFit="1" customWidth="1"/>
    <col min="7633" max="7633" width="14.42578125" style="54" customWidth="1"/>
    <col min="7634" max="7634" width="1.42578125" style="54" customWidth="1"/>
    <col min="7635" max="7635" width="14.42578125" style="54" customWidth="1"/>
    <col min="7636" max="7636" width="12.140625" style="54" customWidth="1"/>
    <col min="7637" max="7637" width="16.140625" style="54" customWidth="1"/>
    <col min="7638" max="7638" width="13.28515625" style="54" customWidth="1"/>
    <col min="7639" max="7640" width="9.140625" style="54" customWidth="1"/>
    <col min="7641" max="7641" width="9.7109375" style="54" customWidth="1"/>
    <col min="7642" max="7642" width="9.140625" style="54" customWidth="1"/>
    <col min="7643" max="7643" width="12.140625" style="54" customWidth="1"/>
    <col min="7644" max="7644" width="12.5703125" style="54" customWidth="1"/>
    <col min="7645" max="7645" width="12.140625" style="54" bestFit="1" customWidth="1"/>
    <col min="7646" max="7883" width="9.140625" style="54"/>
    <col min="7884" max="7884" width="1.42578125" style="54" customWidth="1"/>
    <col min="7885" max="7885" width="42.42578125" style="54" customWidth="1"/>
    <col min="7886" max="7886" width="9.140625" style="54"/>
    <col min="7887" max="7887" width="7.5703125" style="54" customWidth="1"/>
    <col min="7888" max="7888" width="13.28515625" style="54" bestFit="1" customWidth="1"/>
    <col min="7889" max="7889" width="14.42578125" style="54" customWidth="1"/>
    <col min="7890" max="7890" width="1.42578125" style="54" customWidth="1"/>
    <col min="7891" max="7891" width="14.42578125" style="54" customWidth="1"/>
    <col min="7892" max="7892" width="12.140625" style="54" customWidth="1"/>
    <col min="7893" max="7893" width="16.140625" style="54" customWidth="1"/>
    <col min="7894" max="7894" width="13.28515625" style="54" customWidth="1"/>
    <col min="7895" max="7896" width="9.140625" style="54" customWidth="1"/>
    <col min="7897" max="7897" width="9.7109375" style="54" customWidth="1"/>
    <col min="7898" max="7898" width="9.140625" style="54" customWidth="1"/>
    <col min="7899" max="7899" width="12.140625" style="54" customWidth="1"/>
    <col min="7900" max="7900" width="12.5703125" style="54" customWidth="1"/>
    <col min="7901" max="7901" width="12.140625" style="54" bestFit="1" customWidth="1"/>
    <col min="7902" max="8139" width="9.140625" style="54"/>
    <col min="8140" max="8140" width="1.42578125" style="54" customWidth="1"/>
    <col min="8141" max="8141" width="42.42578125" style="54" customWidth="1"/>
    <col min="8142" max="8142" width="9.140625" style="54"/>
    <col min="8143" max="8143" width="7.5703125" style="54" customWidth="1"/>
    <col min="8144" max="8144" width="13.28515625" style="54" bestFit="1" customWidth="1"/>
    <col min="8145" max="8145" width="14.42578125" style="54" customWidth="1"/>
    <col min="8146" max="8146" width="1.42578125" style="54" customWidth="1"/>
    <col min="8147" max="8147" width="14.42578125" style="54" customWidth="1"/>
    <col min="8148" max="8148" width="12.140625" style="54" customWidth="1"/>
    <col min="8149" max="8149" width="16.140625" style="54" customWidth="1"/>
    <col min="8150" max="8150" width="13.28515625" style="54" customWidth="1"/>
    <col min="8151" max="8152" width="9.140625" style="54" customWidth="1"/>
    <col min="8153" max="8153" width="9.7109375" style="54" customWidth="1"/>
    <col min="8154" max="8154" width="9.140625" style="54" customWidth="1"/>
    <col min="8155" max="8155" width="12.140625" style="54" customWidth="1"/>
    <col min="8156" max="8156" width="12.5703125" style="54" customWidth="1"/>
    <col min="8157" max="8157" width="12.140625" style="54" bestFit="1" customWidth="1"/>
    <col min="8158" max="8395" width="9.140625" style="54"/>
    <col min="8396" max="8396" width="1.42578125" style="54" customWidth="1"/>
    <col min="8397" max="8397" width="42.42578125" style="54" customWidth="1"/>
    <col min="8398" max="8398" width="9.140625" style="54"/>
    <col min="8399" max="8399" width="7.5703125" style="54" customWidth="1"/>
    <col min="8400" max="8400" width="13.28515625" style="54" bestFit="1" customWidth="1"/>
    <col min="8401" max="8401" width="14.42578125" style="54" customWidth="1"/>
    <col min="8402" max="8402" width="1.42578125" style="54" customWidth="1"/>
    <col min="8403" max="8403" width="14.42578125" style="54" customWidth="1"/>
    <col min="8404" max="8404" width="12.140625" style="54" customWidth="1"/>
    <col min="8405" max="8405" width="16.140625" style="54" customWidth="1"/>
    <col min="8406" max="8406" width="13.28515625" style="54" customWidth="1"/>
    <col min="8407" max="8408" width="9.140625" style="54" customWidth="1"/>
    <col min="8409" max="8409" width="9.7109375" style="54" customWidth="1"/>
    <col min="8410" max="8410" width="9.140625" style="54" customWidth="1"/>
    <col min="8411" max="8411" width="12.140625" style="54" customWidth="1"/>
    <col min="8412" max="8412" width="12.5703125" style="54" customWidth="1"/>
    <col min="8413" max="8413" width="12.140625" style="54" bestFit="1" customWidth="1"/>
    <col min="8414" max="8651" width="9.140625" style="54"/>
    <col min="8652" max="8652" width="1.42578125" style="54" customWidth="1"/>
    <col min="8653" max="8653" width="42.42578125" style="54" customWidth="1"/>
    <col min="8654" max="8654" width="9.140625" style="54"/>
    <col min="8655" max="8655" width="7.5703125" style="54" customWidth="1"/>
    <col min="8656" max="8656" width="13.28515625" style="54" bestFit="1" customWidth="1"/>
    <col min="8657" max="8657" width="14.42578125" style="54" customWidth="1"/>
    <col min="8658" max="8658" width="1.42578125" style="54" customWidth="1"/>
    <col min="8659" max="8659" width="14.42578125" style="54" customWidth="1"/>
    <col min="8660" max="8660" width="12.140625" style="54" customWidth="1"/>
    <col min="8661" max="8661" width="16.140625" style="54" customWidth="1"/>
    <col min="8662" max="8662" width="13.28515625" style="54" customWidth="1"/>
    <col min="8663" max="8664" width="9.140625" style="54" customWidth="1"/>
    <col min="8665" max="8665" width="9.7109375" style="54" customWidth="1"/>
    <col min="8666" max="8666" width="9.140625" style="54" customWidth="1"/>
    <col min="8667" max="8667" width="12.140625" style="54" customWidth="1"/>
    <col min="8668" max="8668" width="12.5703125" style="54" customWidth="1"/>
    <col min="8669" max="8669" width="12.140625" style="54" bestFit="1" customWidth="1"/>
    <col min="8670" max="8907" width="9.140625" style="54"/>
    <col min="8908" max="8908" width="1.42578125" style="54" customWidth="1"/>
    <col min="8909" max="8909" width="42.42578125" style="54" customWidth="1"/>
    <col min="8910" max="8910" width="9.140625" style="54"/>
    <col min="8911" max="8911" width="7.5703125" style="54" customWidth="1"/>
    <col min="8912" max="8912" width="13.28515625" style="54" bestFit="1" customWidth="1"/>
    <col min="8913" max="8913" width="14.42578125" style="54" customWidth="1"/>
    <col min="8914" max="8914" width="1.42578125" style="54" customWidth="1"/>
    <col min="8915" max="8915" width="14.42578125" style="54" customWidth="1"/>
    <col min="8916" max="8916" width="12.140625" style="54" customWidth="1"/>
    <col min="8917" max="8917" width="16.140625" style="54" customWidth="1"/>
    <col min="8918" max="8918" width="13.28515625" style="54" customWidth="1"/>
    <col min="8919" max="8920" width="9.140625" style="54" customWidth="1"/>
    <col min="8921" max="8921" width="9.7109375" style="54" customWidth="1"/>
    <col min="8922" max="8922" width="9.140625" style="54" customWidth="1"/>
    <col min="8923" max="8923" width="12.140625" style="54" customWidth="1"/>
    <col min="8924" max="8924" width="12.5703125" style="54" customWidth="1"/>
    <col min="8925" max="8925" width="12.140625" style="54" bestFit="1" customWidth="1"/>
    <col min="8926" max="9163" width="9.140625" style="54"/>
    <col min="9164" max="9164" width="1.42578125" style="54" customWidth="1"/>
    <col min="9165" max="9165" width="42.42578125" style="54" customWidth="1"/>
    <col min="9166" max="9166" width="9.140625" style="54"/>
    <col min="9167" max="9167" width="7.5703125" style="54" customWidth="1"/>
    <col min="9168" max="9168" width="13.28515625" style="54" bestFit="1" customWidth="1"/>
    <col min="9169" max="9169" width="14.42578125" style="54" customWidth="1"/>
    <col min="9170" max="9170" width="1.42578125" style="54" customWidth="1"/>
    <col min="9171" max="9171" width="14.42578125" style="54" customWidth="1"/>
    <col min="9172" max="9172" width="12.140625" style="54" customWidth="1"/>
    <col min="9173" max="9173" width="16.140625" style="54" customWidth="1"/>
    <col min="9174" max="9174" width="13.28515625" style="54" customWidth="1"/>
    <col min="9175" max="9176" width="9.140625" style="54" customWidth="1"/>
    <col min="9177" max="9177" width="9.7109375" style="54" customWidth="1"/>
    <col min="9178" max="9178" width="9.140625" style="54" customWidth="1"/>
    <col min="9179" max="9179" width="12.140625" style="54" customWidth="1"/>
    <col min="9180" max="9180" width="12.5703125" style="54" customWidth="1"/>
    <col min="9181" max="9181" width="12.140625" style="54" bestFit="1" customWidth="1"/>
    <col min="9182" max="9419" width="9.140625" style="54"/>
    <col min="9420" max="9420" width="1.42578125" style="54" customWidth="1"/>
    <col min="9421" max="9421" width="42.42578125" style="54" customWidth="1"/>
    <col min="9422" max="9422" width="9.140625" style="54"/>
    <col min="9423" max="9423" width="7.5703125" style="54" customWidth="1"/>
    <col min="9424" max="9424" width="13.28515625" style="54" bestFit="1" customWidth="1"/>
    <col min="9425" max="9425" width="14.42578125" style="54" customWidth="1"/>
    <col min="9426" max="9426" width="1.42578125" style="54" customWidth="1"/>
    <col min="9427" max="9427" width="14.42578125" style="54" customWidth="1"/>
    <col min="9428" max="9428" width="12.140625" style="54" customWidth="1"/>
    <col min="9429" max="9429" width="16.140625" style="54" customWidth="1"/>
    <col min="9430" max="9430" width="13.28515625" style="54" customWidth="1"/>
    <col min="9431" max="9432" width="9.140625" style="54" customWidth="1"/>
    <col min="9433" max="9433" width="9.7109375" style="54" customWidth="1"/>
    <col min="9434" max="9434" width="9.140625" style="54" customWidth="1"/>
    <col min="9435" max="9435" width="12.140625" style="54" customWidth="1"/>
    <col min="9436" max="9436" width="12.5703125" style="54" customWidth="1"/>
    <col min="9437" max="9437" width="12.140625" style="54" bestFit="1" customWidth="1"/>
    <col min="9438" max="9675" width="9.140625" style="54"/>
    <col min="9676" max="9676" width="1.42578125" style="54" customWidth="1"/>
    <col min="9677" max="9677" width="42.42578125" style="54" customWidth="1"/>
    <col min="9678" max="9678" width="9.140625" style="54"/>
    <col min="9679" max="9679" width="7.5703125" style="54" customWidth="1"/>
    <col min="9680" max="9680" width="13.28515625" style="54" bestFit="1" customWidth="1"/>
    <col min="9681" max="9681" width="14.42578125" style="54" customWidth="1"/>
    <col min="9682" max="9682" width="1.42578125" style="54" customWidth="1"/>
    <col min="9683" max="9683" width="14.42578125" style="54" customWidth="1"/>
    <col min="9684" max="9684" width="12.140625" style="54" customWidth="1"/>
    <col min="9685" max="9685" width="16.140625" style="54" customWidth="1"/>
    <col min="9686" max="9686" width="13.28515625" style="54" customWidth="1"/>
    <col min="9687" max="9688" width="9.140625" style="54" customWidth="1"/>
    <col min="9689" max="9689" width="9.7109375" style="54" customWidth="1"/>
    <col min="9690" max="9690" width="9.140625" style="54" customWidth="1"/>
    <col min="9691" max="9691" width="12.140625" style="54" customWidth="1"/>
    <col min="9692" max="9692" width="12.5703125" style="54" customWidth="1"/>
    <col min="9693" max="9693" width="12.140625" style="54" bestFit="1" customWidth="1"/>
    <col min="9694" max="9931" width="9.140625" style="54"/>
    <col min="9932" max="9932" width="1.42578125" style="54" customWidth="1"/>
    <col min="9933" max="9933" width="42.42578125" style="54" customWidth="1"/>
    <col min="9934" max="9934" width="9.140625" style="54"/>
    <col min="9935" max="9935" width="7.5703125" style="54" customWidth="1"/>
    <col min="9936" max="9936" width="13.28515625" style="54" bestFit="1" customWidth="1"/>
    <col min="9937" max="9937" width="14.42578125" style="54" customWidth="1"/>
    <col min="9938" max="9938" width="1.42578125" style="54" customWidth="1"/>
    <col min="9939" max="9939" width="14.42578125" style="54" customWidth="1"/>
    <col min="9940" max="9940" width="12.140625" style="54" customWidth="1"/>
    <col min="9941" max="9941" width="16.140625" style="54" customWidth="1"/>
    <col min="9942" max="9942" width="13.28515625" style="54" customWidth="1"/>
    <col min="9943" max="9944" width="9.140625" style="54" customWidth="1"/>
    <col min="9945" max="9945" width="9.7109375" style="54" customWidth="1"/>
    <col min="9946" max="9946" width="9.140625" style="54" customWidth="1"/>
    <col min="9947" max="9947" width="12.140625" style="54" customWidth="1"/>
    <col min="9948" max="9948" width="12.5703125" style="54" customWidth="1"/>
    <col min="9949" max="9949" width="12.140625" style="54" bestFit="1" customWidth="1"/>
    <col min="9950" max="10187" width="9.140625" style="54"/>
    <col min="10188" max="10188" width="1.42578125" style="54" customWidth="1"/>
    <col min="10189" max="10189" width="42.42578125" style="54" customWidth="1"/>
    <col min="10190" max="10190" width="9.140625" style="54"/>
    <col min="10191" max="10191" width="7.5703125" style="54" customWidth="1"/>
    <col min="10192" max="10192" width="13.28515625" style="54" bestFit="1" customWidth="1"/>
    <col min="10193" max="10193" width="14.42578125" style="54" customWidth="1"/>
    <col min="10194" max="10194" width="1.42578125" style="54" customWidth="1"/>
    <col min="10195" max="10195" width="14.42578125" style="54" customWidth="1"/>
    <col min="10196" max="10196" width="12.140625" style="54" customWidth="1"/>
    <col min="10197" max="10197" width="16.140625" style="54" customWidth="1"/>
    <col min="10198" max="10198" width="13.28515625" style="54" customWidth="1"/>
    <col min="10199" max="10200" width="9.140625" style="54" customWidth="1"/>
    <col min="10201" max="10201" width="9.7109375" style="54" customWidth="1"/>
    <col min="10202" max="10202" width="9.140625" style="54" customWidth="1"/>
    <col min="10203" max="10203" width="12.140625" style="54" customWidth="1"/>
    <col min="10204" max="10204" width="12.5703125" style="54" customWidth="1"/>
    <col min="10205" max="10205" width="12.140625" style="54" bestFit="1" customWidth="1"/>
    <col min="10206" max="10443" width="9.140625" style="54"/>
    <col min="10444" max="10444" width="1.42578125" style="54" customWidth="1"/>
    <col min="10445" max="10445" width="42.42578125" style="54" customWidth="1"/>
    <col min="10446" max="10446" width="9.140625" style="54"/>
    <col min="10447" max="10447" width="7.5703125" style="54" customWidth="1"/>
    <col min="10448" max="10448" width="13.28515625" style="54" bestFit="1" customWidth="1"/>
    <col min="10449" max="10449" width="14.42578125" style="54" customWidth="1"/>
    <col min="10450" max="10450" width="1.42578125" style="54" customWidth="1"/>
    <col min="10451" max="10451" width="14.42578125" style="54" customWidth="1"/>
    <col min="10452" max="10452" width="12.140625" style="54" customWidth="1"/>
    <col min="10453" max="10453" width="16.140625" style="54" customWidth="1"/>
    <col min="10454" max="10454" width="13.28515625" style="54" customWidth="1"/>
    <col min="10455" max="10456" width="9.140625" style="54" customWidth="1"/>
    <col min="10457" max="10457" width="9.7109375" style="54" customWidth="1"/>
    <col min="10458" max="10458" width="9.140625" style="54" customWidth="1"/>
    <col min="10459" max="10459" width="12.140625" style="54" customWidth="1"/>
    <col min="10460" max="10460" width="12.5703125" style="54" customWidth="1"/>
    <col min="10461" max="10461" width="12.140625" style="54" bestFit="1" customWidth="1"/>
    <col min="10462" max="10699" width="9.140625" style="54"/>
    <col min="10700" max="10700" width="1.42578125" style="54" customWidth="1"/>
    <col min="10701" max="10701" width="42.42578125" style="54" customWidth="1"/>
    <col min="10702" max="10702" width="9.140625" style="54"/>
    <col min="10703" max="10703" width="7.5703125" style="54" customWidth="1"/>
    <col min="10704" max="10704" width="13.28515625" style="54" bestFit="1" customWidth="1"/>
    <col min="10705" max="10705" width="14.42578125" style="54" customWidth="1"/>
    <col min="10706" max="10706" width="1.42578125" style="54" customWidth="1"/>
    <col min="10707" max="10707" width="14.42578125" style="54" customWidth="1"/>
    <col min="10708" max="10708" width="12.140625" style="54" customWidth="1"/>
    <col min="10709" max="10709" width="16.140625" style="54" customWidth="1"/>
    <col min="10710" max="10710" width="13.28515625" style="54" customWidth="1"/>
    <col min="10711" max="10712" width="9.140625" style="54" customWidth="1"/>
    <col min="10713" max="10713" width="9.7109375" style="54" customWidth="1"/>
    <col min="10714" max="10714" width="9.140625" style="54" customWidth="1"/>
    <col min="10715" max="10715" width="12.140625" style="54" customWidth="1"/>
    <col min="10716" max="10716" width="12.5703125" style="54" customWidth="1"/>
    <col min="10717" max="10717" width="12.140625" style="54" bestFit="1" customWidth="1"/>
    <col min="10718" max="10955" width="9.140625" style="54"/>
    <col min="10956" max="10956" width="1.42578125" style="54" customWidth="1"/>
    <col min="10957" max="10957" width="42.42578125" style="54" customWidth="1"/>
    <col min="10958" max="10958" width="9.140625" style="54"/>
    <col min="10959" max="10959" width="7.5703125" style="54" customWidth="1"/>
    <col min="10960" max="10960" width="13.28515625" style="54" bestFit="1" customWidth="1"/>
    <col min="10961" max="10961" width="14.42578125" style="54" customWidth="1"/>
    <col min="10962" max="10962" width="1.42578125" style="54" customWidth="1"/>
    <col min="10963" max="10963" width="14.42578125" style="54" customWidth="1"/>
    <col min="10964" max="10964" width="12.140625" style="54" customWidth="1"/>
    <col min="10965" max="10965" width="16.140625" style="54" customWidth="1"/>
    <col min="10966" max="10966" width="13.28515625" style="54" customWidth="1"/>
    <col min="10967" max="10968" width="9.140625" style="54" customWidth="1"/>
    <col min="10969" max="10969" width="9.7109375" style="54" customWidth="1"/>
    <col min="10970" max="10970" width="9.140625" style="54" customWidth="1"/>
    <col min="10971" max="10971" width="12.140625" style="54" customWidth="1"/>
    <col min="10972" max="10972" width="12.5703125" style="54" customWidth="1"/>
    <col min="10973" max="10973" width="12.140625" style="54" bestFit="1" customWidth="1"/>
    <col min="10974" max="11211" width="9.140625" style="54"/>
    <col min="11212" max="11212" width="1.42578125" style="54" customWidth="1"/>
    <col min="11213" max="11213" width="42.42578125" style="54" customWidth="1"/>
    <col min="11214" max="11214" width="9.140625" style="54"/>
    <col min="11215" max="11215" width="7.5703125" style="54" customWidth="1"/>
    <col min="11216" max="11216" width="13.28515625" style="54" bestFit="1" customWidth="1"/>
    <col min="11217" max="11217" width="14.42578125" style="54" customWidth="1"/>
    <col min="11218" max="11218" width="1.42578125" style="54" customWidth="1"/>
    <col min="11219" max="11219" width="14.42578125" style="54" customWidth="1"/>
    <col min="11220" max="11220" width="12.140625" style="54" customWidth="1"/>
    <col min="11221" max="11221" width="16.140625" style="54" customWidth="1"/>
    <col min="11222" max="11222" width="13.28515625" style="54" customWidth="1"/>
    <col min="11223" max="11224" width="9.140625" style="54" customWidth="1"/>
    <col min="11225" max="11225" width="9.7109375" style="54" customWidth="1"/>
    <col min="11226" max="11226" width="9.140625" style="54" customWidth="1"/>
    <col min="11227" max="11227" width="12.140625" style="54" customWidth="1"/>
    <col min="11228" max="11228" width="12.5703125" style="54" customWidth="1"/>
    <col min="11229" max="11229" width="12.140625" style="54" bestFit="1" customWidth="1"/>
    <col min="11230" max="11467" width="9.140625" style="54"/>
    <col min="11468" max="11468" width="1.42578125" style="54" customWidth="1"/>
    <col min="11469" max="11469" width="42.42578125" style="54" customWidth="1"/>
    <col min="11470" max="11470" width="9.140625" style="54"/>
    <col min="11471" max="11471" width="7.5703125" style="54" customWidth="1"/>
    <col min="11472" max="11472" width="13.28515625" style="54" bestFit="1" customWidth="1"/>
    <col min="11473" max="11473" width="14.42578125" style="54" customWidth="1"/>
    <col min="11474" max="11474" width="1.42578125" style="54" customWidth="1"/>
    <col min="11475" max="11475" width="14.42578125" style="54" customWidth="1"/>
    <col min="11476" max="11476" width="12.140625" style="54" customWidth="1"/>
    <col min="11477" max="11477" width="16.140625" style="54" customWidth="1"/>
    <col min="11478" max="11478" width="13.28515625" style="54" customWidth="1"/>
    <col min="11479" max="11480" width="9.140625" style="54" customWidth="1"/>
    <col min="11481" max="11481" width="9.7109375" style="54" customWidth="1"/>
    <col min="11482" max="11482" width="9.140625" style="54" customWidth="1"/>
    <col min="11483" max="11483" width="12.140625" style="54" customWidth="1"/>
    <col min="11484" max="11484" width="12.5703125" style="54" customWidth="1"/>
    <col min="11485" max="11485" width="12.140625" style="54" bestFit="1" customWidth="1"/>
    <col min="11486" max="11723" width="9.140625" style="54"/>
    <col min="11724" max="11724" width="1.42578125" style="54" customWidth="1"/>
    <col min="11725" max="11725" width="42.42578125" style="54" customWidth="1"/>
    <col min="11726" max="11726" width="9.140625" style="54"/>
    <col min="11727" max="11727" width="7.5703125" style="54" customWidth="1"/>
    <col min="11728" max="11728" width="13.28515625" style="54" bestFit="1" customWidth="1"/>
    <col min="11729" max="11729" width="14.42578125" style="54" customWidth="1"/>
    <col min="11730" max="11730" width="1.42578125" style="54" customWidth="1"/>
    <col min="11731" max="11731" width="14.42578125" style="54" customWidth="1"/>
    <col min="11732" max="11732" width="12.140625" style="54" customWidth="1"/>
    <col min="11733" max="11733" width="16.140625" style="54" customWidth="1"/>
    <col min="11734" max="11734" width="13.28515625" style="54" customWidth="1"/>
    <col min="11735" max="11736" width="9.140625" style="54" customWidth="1"/>
    <col min="11737" max="11737" width="9.7109375" style="54" customWidth="1"/>
    <col min="11738" max="11738" width="9.140625" style="54" customWidth="1"/>
    <col min="11739" max="11739" width="12.140625" style="54" customWidth="1"/>
    <col min="11740" max="11740" width="12.5703125" style="54" customWidth="1"/>
    <col min="11741" max="11741" width="12.140625" style="54" bestFit="1" customWidth="1"/>
    <col min="11742" max="11979" width="9.140625" style="54"/>
    <col min="11980" max="11980" width="1.42578125" style="54" customWidth="1"/>
    <col min="11981" max="11981" width="42.42578125" style="54" customWidth="1"/>
    <col min="11982" max="11982" width="9.140625" style="54"/>
    <col min="11983" max="11983" width="7.5703125" style="54" customWidth="1"/>
    <col min="11984" max="11984" width="13.28515625" style="54" bestFit="1" customWidth="1"/>
    <col min="11985" max="11985" width="14.42578125" style="54" customWidth="1"/>
    <col min="11986" max="11986" width="1.42578125" style="54" customWidth="1"/>
    <col min="11987" max="11987" width="14.42578125" style="54" customWidth="1"/>
    <col min="11988" max="11988" width="12.140625" style="54" customWidth="1"/>
    <col min="11989" max="11989" width="16.140625" style="54" customWidth="1"/>
    <col min="11990" max="11990" width="13.28515625" style="54" customWidth="1"/>
    <col min="11991" max="11992" width="9.140625" style="54" customWidth="1"/>
    <col min="11993" max="11993" width="9.7109375" style="54" customWidth="1"/>
    <col min="11994" max="11994" width="9.140625" style="54" customWidth="1"/>
    <col min="11995" max="11995" width="12.140625" style="54" customWidth="1"/>
    <col min="11996" max="11996" width="12.5703125" style="54" customWidth="1"/>
    <col min="11997" max="11997" width="12.140625" style="54" bestFit="1" customWidth="1"/>
    <col min="11998" max="12235" width="9.140625" style="54"/>
    <col min="12236" max="12236" width="1.42578125" style="54" customWidth="1"/>
    <col min="12237" max="12237" width="42.42578125" style="54" customWidth="1"/>
    <col min="12238" max="12238" width="9.140625" style="54"/>
    <col min="12239" max="12239" width="7.5703125" style="54" customWidth="1"/>
    <col min="12240" max="12240" width="13.28515625" style="54" bestFit="1" customWidth="1"/>
    <col min="12241" max="12241" width="14.42578125" style="54" customWidth="1"/>
    <col min="12242" max="12242" width="1.42578125" style="54" customWidth="1"/>
    <col min="12243" max="12243" width="14.42578125" style="54" customWidth="1"/>
    <col min="12244" max="12244" width="12.140625" style="54" customWidth="1"/>
    <col min="12245" max="12245" width="16.140625" style="54" customWidth="1"/>
    <col min="12246" max="12246" width="13.28515625" style="54" customWidth="1"/>
    <col min="12247" max="12248" width="9.140625" style="54" customWidth="1"/>
    <col min="12249" max="12249" width="9.7109375" style="54" customWidth="1"/>
    <col min="12250" max="12250" width="9.140625" style="54" customWidth="1"/>
    <col min="12251" max="12251" width="12.140625" style="54" customWidth="1"/>
    <col min="12252" max="12252" width="12.5703125" style="54" customWidth="1"/>
    <col min="12253" max="12253" width="12.140625" style="54" bestFit="1" customWidth="1"/>
    <col min="12254" max="12491" width="9.140625" style="54"/>
    <col min="12492" max="12492" width="1.42578125" style="54" customWidth="1"/>
    <col min="12493" max="12493" width="42.42578125" style="54" customWidth="1"/>
    <col min="12494" max="12494" width="9.140625" style="54"/>
    <col min="12495" max="12495" width="7.5703125" style="54" customWidth="1"/>
    <col min="12496" max="12496" width="13.28515625" style="54" bestFit="1" customWidth="1"/>
    <col min="12497" max="12497" width="14.42578125" style="54" customWidth="1"/>
    <col min="12498" max="12498" width="1.42578125" style="54" customWidth="1"/>
    <col min="12499" max="12499" width="14.42578125" style="54" customWidth="1"/>
    <col min="12500" max="12500" width="12.140625" style="54" customWidth="1"/>
    <col min="12501" max="12501" width="16.140625" style="54" customWidth="1"/>
    <col min="12502" max="12502" width="13.28515625" style="54" customWidth="1"/>
    <col min="12503" max="12504" width="9.140625" style="54" customWidth="1"/>
    <col min="12505" max="12505" width="9.7109375" style="54" customWidth="1"/>
    <col min="12506" max="12506" width="9.140625" style="54" customWidth="1"/>
    <col min="12507" max="12507" width="12.140625" style="54" customWidth="1"/>
    <col min="12508" max="12508" width="12.5703125" style="54" customWidth="1"/>
    <col min="12509" max="12509" width="12.140625" style="54" bestFit="1" customWidth="1"/>
    <col min="12510" max="12747" width="9.140625" style="54"/>
    <col min="12748" max="12748" width="1.42578125" style="54" customWidth="1"/>
    <col min="12749" max="12749" width="42.42578125" style="54" customWidth="1"/>
    <col min="12750" max="12750" width="9.140625" style="54"/>
    <col min="12751" max="12751" width="7.5703125" style="54" customWidth="1"/>
    <col min="12752" max="12752" width="13.28515625" style="54" bestFit="1" customWidth="1"/>
    <col min="12753" max="12753" width="14.42578125" style="54" customWidth="1"/>
    <col min="12754" max="12754" width="1.42578125" style="54" customWidth="1"/>
    <col min="12755" max="12755" width="14.42578125" style="54" customWidth="1"/>
    <col min="12756" max="12756" width="12.140625" style="54" customWidth="1"/>
    <col min="12757" max="12757" width="16.140625" style="54" customWidth="1"/>
    <col min="12758" max="12758" width="13.28515625" style="54" customWidth="1"/>
    <col min="12759" max="12760" width="9.140625" style="54" customWidth="1"/>
    <col min="12761" max="12761" width="9.7109375" style="54" customWidth="1"/>
    <col min="12762" max="12762" width="9.140625" style="54" customWidth="1"/>
    <col min="12763" max="12763" width="12.140625" style="54" customWidth="1"/>
    <col min="12764" max="12764" width="12.5703125" style="54" customWidth="1"/>
    <col min="12765" max="12765" width="12.140625" style="54" bestFit="1" customWidth="1"/>
    <col min="12766" max="13003" width="9.140625" style="54"/>
    <col min="13004" max="13004" width="1.42578125" style="54" customWidth="1"/>
    <col min="13005" max="13005" width="42.42578125" style="54" customWidth="1"/>
    <col min="13006" max="13006" width="9.140625" style="54"/>
    <col min="13007" max="13007" width="7.5703125" style="54" customWidth="1"/>
    <col min="13008" max="13008" width="13.28515625" style="54" bestFit="1" customWidth="1"/>
    <col min="13009" max="13009" width="14.42578125" style="54" customWidth="1"/>
    <col min="13010" max="13010" width="1.42578125" style="54" customWidth="1"/>
    <col min="13011" max="13011" width="14.42578125" style="54" customWidth="1"/>
    <col min="13012" max="13012" width="12.140625" style="54" customWidth="1"/>
    <col min="13013" max="13013" width="16.140625" style="54" customWidth="1"/>
    <col min="13014" max="13014" width="13.28515625" style="54" customWidth="1"/>
    <col min="13015" max="13016" width="9.140625" style="54" customWidth="1"/>
    <col min="13017" max="13017" width="9.7109375" style="54" customWidth="1"/>
    <col min="13018" max="13018" width="9.140625" style="54" customWidth="1"/>
    <col min="13019" max="13019" width="12.140625" style="54" customWidth="1"/>
    <col min="13020" max="13020" width="12.5703125" style="54" customWidth="1"/>
    <col min="13021" max="13021" width="12.140625" style="54" bestFit="1" customWidth="1"/>
    <col min="13022" max="13259" width="9.140625" style="54"/>
    <col min="13260" max="13260" width="1.42578125" style="54" customWidth="1"/>
    <col min="13261" max="13261" width="42.42578125" style="54" customWidth="1"/>
    <col min="13262" max="13262" width="9.140625" style="54"/>
    <col min="13263" max="13263" width="7.5703125" style="54" customWidth="1"/>
    <col min="13264" max="13264" width="13.28515625" style="54" bestFit="1" customWidth="1"/>
    <col min="13265" max="13265" width="14.42578125" style="54" customWidth="1"/>
    <col min="13266" max="13266" width="1.42578125" style="54" customWidth="1"/>
    <col min="13267" max="13267" width="14.42578125" style="54" customWidth="1"/>
    <col min="13268" max="13268" width="12.140625" style="54" customWidth="1"/>
    <col min="13269" max="13269" width="16.140625" style="54" customWidth="1"/>
    <col min="13270" max="13270" width="13.28515625" style="54" customWidth="1"/>
    <col min="13271" max="13272" width="9.140625" style="54" customWidth="1"/>
    <col min="13273" max="13273" width="9.7109375" style="54" customWidth="1"/>
    <col min="13274" max="13274" width="9.140625" style="54" customWidth="1"/>
    <col min="13275" max="13275" width="12.140625" style="54" customWidth="1"/>
    <col min="13276" max="13276" width="12.5703125" style="54" customWidth="1"/>
    <col min="13277" max="13277" width="12.140625" style="54" bestFit="1" customWidth="1"/>
    <col min="13278" max="13515" width="9.140625" style="54"/>
    <col min="13516" max="13516" width="1.42578125" style="54" customWidth="1"/>
    <col min="13517" max="13517" width="42.42578125" style="54" customWidth="1"/>
    <col min="13518" max="13518" width="9.140625" style="54"/>
    <col min="13519" max="13519" width="7.5703125" style="54" customWidth="1"/>
    <col min="13520" max="13520" width="13.28515625" style="54" bestFit="1" customWidth="1"/>
    <col min="13521" max="13521" width="14.42578125" style="54" customWidth="1"/>
    <col min="13522" max="13522" width="1.42578125" style="54" customWidth="1"/>
    <col min="13523" max="13523" width="14.42578125" style="54" customWidth="1"/>
    <col min="13524" max="13524" width="12.140625" style="54" customWidth="1"/>
    <col min="13525" max="13525" width="16.140625" style="54" customWidth="1"/>
    <col min="13526" max="13526" width="13.28515625" style="54" customWidth="1"/>
    <col min="13527" max="13528" width="9.140625" style="54" customWidth="1"/>
    <col min="13529" max="13529" width="9.7109375" style="54" customWidth="1"/>
    <col min="13530" max="13530" width="9.140625" style="54" customWidth="1"/>
    <col min="13531" max="13531" width="12.140625" style="54" customWidth="1"/>
    <col min="13532" max="13532" width="12.5703125" style="54" customWidth="1"/>
    <col min="13533" max="13533" width="12.140625" style="54" bestFit="1" customWidth="1"/>
    <col min="13534" max="13771" width="9.140625" style="54"/>
    <col min="13772" max="13772" width="1.42578125" style="54" customWidth="1"/>
    <col min="13773" max="13773" width="42.42578125" style="54" customWidth="1"/>
    <col min="13774" max="13774" width="9.140625" style="54"/>
    <col min="13775" max="13775" width="7.5703125" style="54" customWidth="1"/>
    <col min="13776" max="13776" width="13.28515625" style="54" bestFit="1" customWidth="1"/>
    <col min="13777" max="13777" width="14.42578125" style="54" customWidth="1"/>
    <col min="13778" max="13778" width="1.42578125" style="54" customWidth="1"/>
    <col min="13779" max="13779" width="14.42578125" style="54" customWidth="1"/>
    <col min="13780" max="13780" width="12.140625" style="54" customWidth="1"/>
    <col min="13781" max="13781" width="16.140625" style="54" customWidth="1"/>
    <col min="13782" max="13782" width="13.28515625" style="54" customWidth="1"/>
    <col min="13783" max="13784" width="9.140625" style="54" customWidth="1"/>
    <col min="13785" max="13785" width="9.7109375" style="54" customWidth="1"/>
    <col min="13786" max="13786" width="9.140625" style="54" customWidth="1"/>
    <col min="13787" max="13787" width="12.140625" style="54" customWidth="1"/>
    <col min="13788" max="13788" width="12.5703125" style="54" customWidth="1"/>
    <col min="13789" max="13789" width="12.140625" style="54" bestFit="1" customWidth="1"/>
    <col min="13790" max="14027" width="9.140625" style="54"/>
    <col min="14028" max="14028" width="1.42578125" style="54" customWidth="1"/>
    <col min="14029" max="14029" width="42.42578125" style="54" customWidth="1"/>
    <col min="14030" max="14030" width="9.140625" style="54"/>
    <col min="14031" max="14031" width="7.5703125" style="54" customWidth="1"/>
    <col min="14032" max="14032" width="13.28515625" style="54" bestFit="1" customWidth="1"/>
    <col min="14033" max="14033" width="14.42578125" style="54" customWidth="1"/>
    <col min="14034" max="14034" width="1.42578125" style="54" customWidth="1"/>
    <col min="14035" max="14035" width="14.42578125" style="54" customWidth="1"/>
    <col min="14036" max="14036" width="12.140625" style="54" customWidth="1"/>
    <col min="14037" max="14037" width="16.140625" style="54" customWidth="1"/>
    <col min="14038" max="14038" width="13.28515625" style="54" customWidth="1"/>
    <col min="14039" max="14040" width="9.140625" style="54" customWidth="1"/>
    <col min="14041" max="14041" width="9.7109375" style="54" customWidth="1"/>
    <col min="14042" max="14042" width="9.140625" style="54" customWidth="1"/>
    <col min="14043" max="14043" width="12.140625" style="54" customWidth="1"/>
    <col min="14044" max="14044" width="12.5703125" style="54" customWidth="1"/>
    <col min="14045" max="14045" width="12.140625" style="54" bestFit="1" customWidth="1"/>
    <col min="14046" max="14283" width="9.140625" style="54"/>
    <col min="14284" max="14284" width="1.42578125" style="54" customWidth="1"/>
    <col min="14285" max="14285" width="42.42578125" style="54" customWidth="1"/>
    <col min="14286" max="14286" width="9.140625" style="54"/>
    <col min="14287" max="14287" width="7.5703125" style="54" customWidth="1"/>
    <col min="14288" max="14288" width="13.28515625" style="54" bestFit="1" customWidth="1"/>
    <col min="14289" max="14289" width="14.42578125" style="54" customWidth="1"/>
    <col min="14290" max="14290" width="1.42578125" style="54" customWidth="1"/>
    <col min="14291" max="14291" width="14.42578125" style="54" customWidth="1"/>
    <col min="14292" max="14292" width="12.140625" style="54" customWidth="1"/>
    <col min="14293" max="14293" width="16.140625" style="54" customWidth="1"/>
    <col min="14294" max="14294" width="13.28515625" style="54" customWidth="1"/>
    <col min="14295" max="14296" width="9.140625" style="54" customWidth="1"/>
    <col min="14297" max="14297" width="9.7109375" style="54" customWidth="1"/>
    <col min="14298" max="14298" width="9.140625" style="54" customWidth="1"/>
    <col min="14299" max="14299" width="12.140625" style="54" customWidth="1"/>
    <col min="14300" max="14300" width="12.5703125" style="54" customWidth="1"/>
    <col min="14301" max="14301" width="12.140625" style="54" bestFit="1" customWidth="1"/>
    <col min="14302" max="14539" width="9.140625" style="54"/>
    <col min="14540" max="14540" width="1.42578125" style="54" customWidth="1"/>
    <col min="14541" max="14541" width="42.42578125" style="54" customWidth="1"/>
    <col min="14542" max="14542" width="9.140625" style="54"/>
    <col min="14543" max="14543" width="7.5703125" style="54" customWidth="1"/>
    <col min="14544" max="14544" width="13.28515625" style="54" bestFit="1" customWidth="1"/>
    <col min="14545" max="14545" width="14.42578125" style="54" customWidth="1"/>
    <col min="14546" max="14546" width="1.42578125" style="54" customWidth="1"/>
    <col min="14547" max="14547" width="14.42578125" style="54" customWidth="1"/>
    <col min="14548" max="14548" width="12.140625" style="54" customWidth="1"/>
    <col min="14549" max="14549" width="16.140625" style="54" customWidth="1"/>
    <col min="14550" max="14550" width="13.28515625" style="54" customWidth="1"/>
    <col min="14551" max="14552" width="9.140625" style="54" customWidth="1"/>
    <col min="14553" max="14553" width="9.7109375" style="54" customWidth="1"/>
    <col min="14554" max="14554" width="9.140625" style="54" customWidth="1"/>
    <col min="14555" max="14555" width="12.140625" style="54" customWidth="1"/>
    <col min="14556" max="14556" width="12.5703125" style="54" customWidth="1"/>
    <col min="14557" max="14557" width="12.140625" style="54" bestFit="1" customWidth="1"/>
    <col min="14558" max="14795" width="9.140625" style="54"/>
    <col min="14796" max="14796" width="1.42578125" style="54" customWidth="1"/>
    <col min="14797" max="14797" width="42.42578125" style="54" customWidth="1"/>
    <col min="14798" max="14798" width="9.140625" style="54"/>
    <col min="14799" max="14799" width="7.5703125" style="54" customWidth="1"/>
    <col min="14800" max="14800" width="13.28515625" style="54" bestFit="1" customWidth="1"/>
    <col min="14801" max="14801" width="14.42578125" style="54" customWidth="1"/>
    <col min="14802" max="14802" width="1.42578125" style="54" customWidth="1"/>
    <col min="14803" max="14803" width="14.42578125" style="54" customWidth="1"/>
    <col min="14804" max="14804" width="12.140625" style="54" customWidth="1"/>
    <col min="14805" max="14805" width="16.140625" style="54" customWidth="1"/>
    <col min="14806" max="14806" width="13.28515625" style="54" customWidth="1"/>
    <col min="14807" max="14808" width="9.140625" style="54" customWidth="1"/>
    <col min="14809" max="14809" width="9.7109375" style="54" customWidth="1"/>
    <col min="14810" max="14810" width="9.140625" style="54" customWidth="1"/>
    <col min="14811" max="14811" width="12.140625" style="54" customWidth="1"/>
    <col min="14812" max="14812" width="12.5703125" style="54" customWidth="1"/>
    <col min="14813" max="14813" width="12.140625" style="54" bestFit="1" customWidth="1"/>
    <col min="14814" max="15051" width="9.140625" style="54"/>
    <col min="15052" max="15052" width="1.42578125" style="54" customWidth="1"/>
    <col min="15053" max="15053" width="42.42578125" style="54" customWidth="1"/>
    <col min="15054" max="15054" width="9.140625" style="54"/>
    <col min="15055" max="15055" width="7.5703125" style="54" customWidth="1"/>
    <col min="15056" max="15056" width="13.28515625" style="54" bestFit="1" customWidth="1"/>
    <col min="15057" max="15057" width="14.42578125" style="54" customWidth="1"/>
    <col min="15058" max="15058" width="1.42578125" style="54" customWidth="1"/>
    <col min="15059" max="15059" width="14.42578125" style="54" customWidth="1"/>
    <col min="15060" max="15060" width="12.140625" style="54" customWidth="1"/>
    <col min="15061" max="15061" width="16.140625" style="54" customWidth="1"/>
    <col min="15062" max="15062" width="13.28515625" style="54" customWidth="1"/>
    <col min="15063" max="15064" width="9.140625" style="54" customWidth="1"/>
    <col min="15065" max="15065" width="9.7109375" style="54" customWidth="1"/>
    <col min="15066" max="15066" width="9.140625" style="54" customWidth="1"/>
    <col min="15067" max="15067" width="12.140625" style="54" customWidth="1"/>
    <col min="15068" max="15068" width="12.5703125" style="54" customWidth="1"/>
    <col min="15069" max="15069" width="12.140625" style="54" bestFit="1" customWidth="1"/>
    <col min="15070" max="15307" width="9.140625" style="54"/>
    <col min="15308" max="15308" width="1.42578125" style="54" customWidth="1"/>
    <col min="15309" max="15309" width="42.42578125" style="54" customWidth="1"/>
    <col min="15310" max="15310" width="9.140625" style="54"/>
    <col min="15311" max="15311" width="7.5703125" style="54" customWidth="1"/>
    <col min="15312" max="15312" width="13.28515625" style="54" bestFit="1" customWidth="1"/>
    <col min="15313" max="15313" width="14.42578125" style="54" customWidth="1"/>
    <col min="15314" max="15314" width="1.42578125" style="54" customWidth="1"/>
    <col min="15315" max="15315" width="14.42578125" style="54" customWidth="1"/>
    <col min="15316" max="15316" width="12.140625" style="54" customWidth="1"/>
    <col min="15317" max="15317" width="16.140625" style="54" customWidth="1"/>
    <col min="15318" max="15318" width="13.28515625" style="54" customWidth="1"/>
    <col min="15319" max="15320" width="9.140625" style="54" customWidth="1"/>
    <col min="15321" max="15321" width="9.7109375" style="54" customWidth="1"/>
    <col min="15322" max="15322" width="9.140625" style="54" customWidth="1"/>
    <col min="15323" max="15323" width="12.140625" style="54" customWidth="1"/>
    <col min="15324" max="15324" width="12.5703125" style="54" customWidth="1"/>
    <col min="15325" max="15325" width="12.140625" style="54" bestFit="1" customWidth="1"/>
    <col min="15326" max="15563" width="9.140625" style="54"/>
    <col min="15564" max="15564" width="1.42578125" style="54" customWidth="1"/>
    <col min="15565" max="15565" width="42.42578125" style="54" customWidth="1"/>
    <col min="15566" max="15566" width="9.140625" style="54"/>
    <col min="15567" max="15567" width="7.5703125" style="54" customWidth="1"/>
    <col min="15568" max="15568" width="13.28515625" style="54" bestFit="1" customWidth="1"/>
    <col min="15569" max="15569" width="14.42578125" style="54" customWidth="1"/>
    <col min="15570" max="15570" width="1.42578125" style="54" customWidth="1"/>
    <col min="15571" max="15571" width="14.42578125" style="54" customWidth="1"/>
    <col min="15572" max="15572" width="12.140625" style="54" customWidth="1"/>
    <col min="15573" max="15573" width="16.140625" style="54" customWidth="1"/>
    <col min="15574" max="15574" width="13.28515625" style="54" customWidth="1"/>
    <col min="15575" max="15576" width="9.140625" style="54" customWidth="1"/>
    <col min="15577" max="15577" width="9.7109375" style="54" customWidth="1"/>
    <col min="15578" max="15578" width="9.140625" style="54" customWidth="1"/>
    <col min="15579" max="15579" width="12.140625" style="54" customWidth="1"/>
    <col min="15580" max="15580" width="12.5703125" style="54" customWidth="1"/>
    <col min="15581" max="15581" width="12.140625" style="54" bestFit="1" customWidth="1"/>
    <col min="15582" max="15819" width="9.140625" style="54"/>
    <col min="15820" max="15820" width="1.42578125" style="54" customWidth="1"/>
    <col min="15821" max="15821" width="42.42578125" style="54" customWidth="1"/>
    <col min="15822" max="15822" width="9.140625" style="54"/>
    <col min="15823" max="15823" width="7.5703125" style="54" customWidth="1"/>
    <col min="15824" max="15824" width="13.28515625" style="54" bestFit="1" customWidth="1"/>
    <col min="15825" max="15825" width="14.42578125" style="54" customWidth="1"/>
    <col min="15826" max="15826" width="1.42578125" style="54" customWidth="1"/>
    <col min="15827" max="15827" width="14.42578125" style="54" customWidth="1"/>
    <col min="15828" max="15828" width="12.140625" style="54" customWidth="1"/>
    <col min="15829" max="15829" width="16.140625" style="54" customWidth="1"/>
    <col min="15830" max="15830" width="13.28515625" style="54" customWidth="1"/>
    <col min="15831" max="15832" width="9.140625" style="54" customWidth="1"/>
    <col min="15833" max="15833" width="9.7109375" style="54" customWidth="1"/>
    <col min="15834" max="15834" width="9.140625" style="54" customWidth="1"/>
    <col min="15835" max="15835" width="12.140625" style="54" customWidth="1"/>
    <col min="15836" max="15836" width="12.5703125" style="54" customWidth="1"/>
    <col min="15837" max="15837" width="12.140625" style="54" bestFit="1" customWidth="1"/>
    <col min="15838" max="16075" width="9.140625" style="54"/>
    <col min="16076" max="16076" width="1.42578125" style="54" customWidth="1"/>
    <col min="16077" max="16077" width="42.42578125" style="54" customWidth="1"/>
    <col min="16078" max="16078" width="9.140625" style="54"/>
    <col min="16079" max="16079" width="7.5703125" style="54" customWidth="1"/>
    <col min="16080" max="16080" width="13.28515625" style="54" bestFit="1" customWidth="1"/>
    <col min="16081" max="16081" width="14.42578125" style="54" customWidth="1"/>
    <col min="16082" max="16082" width="1.42578125" style="54" customWidth="1"/>
    <col min="16083" max="16083" width="14.42578125" style="54" customWidth="1"/>
    <col min="16084" max="16084" width="12.140625" style="54" customWidth="1"/>
    <col min="16085" max="16085" width="16.140625" style="54" customWidth="1"/>
    <col min="16086" max="16086" width="13.28515625" style="54" customWidth="1"/>
    <col min="16087" max="16088" width="9.140625" style="54" customWidth="1"/>
    <col min="16089" max="16089" width="9.7109375" style="54" customWidth="1"/>
    <col min="16090" max="16090" width="9.140625" style="54" customWidth="1"/>
    <col min="16091" max="16091" width="12.140625" style="54" customWidth="1"/>
    <col min="16092" max="16092" width="12.5703125" style="54" customWidth="1"/>
    <col min="16093" max="16093" width="12.140625" style="54" bestFit="1" customWidth="1"/>
    <col min="16094" max="16384" width="9.140625" style="54"/>
  </cols>
  <sheetData>
    <row r="1" spans="2:7" s="52" customFormat="1" ht="26.25" customHeight="1" thickBot="1" x14ac:dyDescent="0.25">
      <c r="B1" s="331" t="s">
        <v>213</v>
      </c>
      <c r="C1" s="332"/>
      <c r="D1" s="332"/>
      <c r="E1" s="332"/>
      <c r="F1" s="266"/>
      <c r="G1" s="333"/>
    </row>
    <row r="2" spans="2:7" s="52" customFormat="1" ht="38.25" customHeight="1" thickBot="1" x14ac:dyDescent="0.25">
      <c r="B2" s="334" t="s">
        <v>174</v>
      </c>
      <c r="C2" s="335"/>
      <c r="D2" s="335"/>
      <c r="E2" s="335"/>
      <c r="F2" s="336"/>
      <c r="G2" s="337"/>
    </row>
    <row r="3" spans="2:7" s="52" customFormat="1" ht="26.25" customHeight="1" thickBot="1" x14ac:dyDescent="0.25">
      <c r="B3" s="265" t="s">
        <v>222</v>
      </c>
      <c r="C3" s="266"/>
      <c r="D3" s="266"/>
      <c r="E3" s="266"/>
      <c r="F3" s="266"/>
      <c r="G3" s="267"/>
    </row>
    <row r="4" spans="2:7" s="92" customFormat="1" ht="8.25" x14ac:dyDescent="0.2">
      <c r="B4" s="343" t="s">
        <v>16</v>
      </c>
      <c r="C4" s="343" t="s">
        <v>17</v>
      </c>
      <c r="D4" s="345" t="s">
        <v>21</v>
      </c>
      <c r="E4" s="347" t="s">
        <v>145</v>
      </c>
      <c r="F4" s="347" t="s">
        <v>162</v>
      </c>
      <c r="G4" s="347" t="s">
        <v>146</v>
      </c>
    </row>
    <row r="5" spans="2:7" s="92" customFormat="1" ht="13.5" customHeight="1" thickBot="1" x14ac:dyDescent="0.25">
      <c r="B5" s="344"/>
      <c r="C5" s="344"/>
      <c r="D5" s="346"/>
      <c r="E5" s="348"/>
      <c r="F5" s="348"/>
      <c r="G5" s="348"/>
    </row>
    <row r="6" spans="2:7" x14ac:dyDescent="0.3">
      <c r="B6" s="110">
        <v>800</v>
      </c>
      <c r="C6" s="111" t="s">
        <v>212</v>
      </c>
      <c r="D6" s="127" t="s">
        <v>214</v>
      </c>
      <c r="E6" s="131">
        <v>0</v>
      </c>
      <c r="F6" s="110">
        <v>6</v>
      </c>
      <c r="G6" s="137">
        <f>ROUND((B6*E6/('ESTIMATIVA MODELO'!F17-1))/F6,2)</f>
        <v>0</v>
      </c>
    </row>
    <row r="7" spans="2:7" x14ac:dyDescent="0.3">
      <c r="B7" s="112">
        <v>128</v>
      </c>
      <c r="C7" s="113" t="s">
        <v>212</v>
      </c>
      <c r="D7" s="128" t="s">
        <v>215</v>
      </c>
      <c r="E7" s="132">
        <v>0</v>
      </c>
      <c r="F7" s="112">
        <v>6</v>
      </c>
      <c r="G7" s="138">
        <f>ROUND((B7*E7/('ESTIMATIVA MODELO'!F17-1))/F7,2)</f>
        <v>0</v>
      </c>
    </row>
    <row r="8" spans="2:7" x14ac:dyDescent="0.3">
      <c r="B8" s="112">
        <v>128</v>
      </c>
      <c r="C8" s="113" t="s">
        <v>212</v>
      </c>
      <c r="D8" s="128" t="s">
        <v>216</v>
      </c>
      <c r="E8" s="132">
        <v>0</v>
      </c>
      <c r="F8" s="112">
        <v>6</v>
      </c>
      <c r="G8" s="138">
        <f>ROUND((B8*E8/('ESTIMATIVA MODELO'!F17-1))/F8,2)</f>
        <v>0</v>
      </c>
    </row>
    <row r="9" spans="2:7" x14ac:dyDescent="0.3">
      <c r="B9" s="112">
        <v>400</v>
      </c>
      <c r="C9" s="113" t="s">
        <v>18</v>
      </c>
      <c r="D9" s="128" t="s">
        <v>217</v>
      </c>
      <c r="E9" s="132">
        <v>0</v>
      </c>
      <c r="F9" s="112">
        <v>6</v>
      </c>
      <c r="G9" s="138">
        <f>ROUND((B9*E9/('ESTIMATIVA MODELO'!F17-1))/F9,2)</f>
        <v>0</v>
      </c>
    </row>
    <row r="10" spans="2:7" x14ac:dyDescent="0.3">
      <c r="B10" s="112">
        <v>384</v>
      </c>
      <c r="C10" s="113" t="s">
        <v>18</v>
      </c>
      <c r="D10" s="129" t="s">
        <v>218</v>
      </c>
      <c r="E10" s="132">
        <v>0</v>
      </c>
      <c r="F10" s="112">
        <v>6</v>
      </c>
      <c r="G10" s="138">
        <f>ROUND((B10*E10/('ESTIMATIVA MODELO'!F17-1))/F10,2)</f>
        <v>0</v>
      </c>
    </row>
    <row r="11" spans="2:7" x14ac:dyDescent="0.3">
      <c r="B11" s="112">
        <v>384</v>
      </c>
      <c r="C11" s="113" t="s">
        <v>18</v>
      </c>
      <c r="D11" s="129" t="s">
        <v>219</v>
      </c>
      <c r="E11" s="132">
        <v>0</v>
      </c>
      <c r="F11" s="112">
        <v>6</v>
      </c>
      <c r="G11" s="138">
        <f>ROUND((B11*E11/('ESTIMATIVA MODELO'!F17-1))/F11,2)</f>
        <v>0</v>
      </c>
    </row>
    <row r="12" spans="2:7" x14ac:dyDescent="0.3">
      <c r="B12" s="174">
        <v>384</v>
      </c>
      <c r="C12" s="175" t="s">
        <v>212</v>
      </c>
      <c r="D12" s="176" t="s">
        <v>220</v>
      </c>
      <c r="E12" s="177">
        <v>0</v>
      </c>
      <c r="F12" s="174">
        <v>6</v>
      </c>
      <c r="G12" s="138">
        <f>ROUND((B12*E12/('ESTIMATIVA MODELO'!F17-1))/F12,2)</f>
        <v>0</v>
      </c>
    </row>
    <row r="13" spans="2:7" x14ac:dyDescent="0.3">
      <c r="B13" s="174">
        <v>256</v>
      </c>
      <c r="C13" s="175" t="s">
        <v>18</v>
      </c>
      <c r="D13" s="176" t="s">
        <v>221</v>
      </c>
      <c r="E13" s="177">
        <v>0</v>
      </c>
      <c r="F13" s="174">
        <v>12</v>
      </c>
      <c r="G13" s="138">
        <f>ROUND((B13*E13/('ESTIMATIVA MODELO'!F17-1))/F13,2)</f>
        <v>0</v>
      </c>
    </row>
    <row r="14" spans="2:7" ht="17.25" thickBot="1" x14ac:dyDescent="0.35">
      <c r="B14" s="174">
        <v>128</v>
      </c>
      <c r="C14" s="175" t="s">
        <v>18</v>
      </c>
      <c r="D14" s="176" t="s">
        <v>19</v>
      </c>
      <c r="E14" s="177">
        <v>0</v>
      </c>
      <c r="F14" s="174">
        <v>12</v>
      </c>
      <c r="G14" s="138">
        <f>ROUND((B14*E14/('ESTIMATIVA MODELO'!F17-1))/F14,2)</f>
        <v>0</v>
      </c>
    </row>
    <row r="15" spans="2:7" ht="18" customHeight="1" thickBot="1" x14ac:dyDescent="0.25">
      <c r="B15" s="338" t="s">
        <v>158</v>
      </c>
      <c r="C15" s="339"/>
      <c r="D15" s="339"/>
      <c r="E15" s="340">
        <f>SUM(G6:G14)</f>
        <v>0</v>
      </c>
      <c r="F15" s="341"/>
      <c r="G15" s="342"/>
    </row>
    <row r="16" spans="2:7" x14ac:dyDescent="0.2">
      <c r="B16" s="53"/>
      <c r="C16" s="53"/>
      <c r="D16" s="53"/>
      <c r="E16" s="53"/>
      <c r="F16" s="53"/>
      <c r="G16" s="119"/>
    </row>
  </sheetData>
  <mergeCells count="11">
    <mergeCell ref="B1:G1"/>
    <mergeCell ref="B2:G2"/>
    <mergeCell ref="B15:D15"/>
    <mergeCell ref="E15:G15"/>
    <mergeCell ref="B4:B5"/>
    <mergeCell ref="C4:C5"/>
    <mergeCell ref="D4:D5"/>
    <mergeCell ref="E4:E5"/>
    <mergeCell ref="F4:F5"/>
    <mergeCell ref="G4:G5"/>
    <mergeCell ref="B3:G3"/>
  </mergeCells>
  <printOptions horizontalCentered="1"/>
  <pageMargins left="0.78740157480314965" right="0.78740157480314965" top="0.51181102362204722" bottom="0.78740157480314965" header="0.31496062992125984" footer="0.51181102362204722"/>
  <pageSetup paperSize="9" orientation="portrait" r:id="rId1"/>
  <headerFooter alignWithMargins="0">
    <oddHeader>&amp;R&amp;9Planilha Modelo Licitante</oddHeader>
    <oddFooter>&amp;C&amp;9&amp;A - Pág.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11"/>
  <dimension ref="A1:H143"/>
  <sheetViews>
    <sheetView view="pageBreakPreview" topLeftCell="A7" zoomScaleNormal="100" zoomScaleSheetLayoutView="100" workbookViewId="0">
      <selection activeCell="F32" sqref="F32"/>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177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1717.2</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20</v>
      </c>
      <c r="G22" s="408"/>
    </row>
    <row r="23" spans="1:8" ht="12.75" customHeight="1" x14ac:dyDescent="0.2">
      <c r="A23" s="365" t="s">
        <v>34</v>
      </c>
      <c r="B23" s="366"/>
      <c r="C23" s="366"/>
      <c r="D23" s="366"/>
      <c r="E23" s="367"/>
      <c r="F23" s="397" t="s">
        <v>178</v>
      </c>
      <c r="G23" s="398"/>
    </row>
    <row r="24" spans="1:8" ht="12.75" customHeight="1" x14ac:dyDescent="0.2">
      <c r="A24" s="401" t="s">
        <v>201</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0" t="s">
        <v>36</v>
      </c>
      <c r="G26" s="144" t="s">
        <v>3</v>
      </c>
    </row>
    <row r="27" spans="1:8" x14ac:dyDescent="0.2">
      <c r="A27" s="63" t="s">
        <v>37</v>
      </c>
      <c r="B27" s="399" t="s">
        <v>185</v>
      </c>
      <c r="C27" s="399"/>
      <c r="D27" s="399"/>
      <c r="E27" s="399"/>
      <c r="F27" s="64">
        <v>1</v>
      </c>
      <c r="G27" s="3">
        <f>F18*F27</f>
        <v>1717.2</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0.4</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ROUND((ROUND((7*26),2)/52.5)*60,2)*0</f>
        <v>0</v>
      </c>
      <c r="G31" s="3">
        <f>ROUND((F18/220*0.2)*F31,2)</f>
        <v>0</v>
      </c>
      <c r="H31" s="4"/>
    </row>
    <row r="32" spans="1:8" x14ac:dyDescent="0.2">
      <c r="A32" s="63" t="s">
        <v>43</v>
      </c>
      <c r="B32" s="400" t="s">
        <v>187</v>
      </c>
      <c r="C32" s="400"/>
      <c r="D32" s="400"/>
      <c r="E32" s="400"/>
      <c r="F32" s="64">
        <f>ROUND(SUM(F31)/25*5,2)</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1717.2</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9"/>
    </row>
    <row r="37" spans="1:8" x14ac:dyDescent="0.2">
      <c r="A37" s="67" t="s">
        <v>37</v>
      </c>
      <c r="B37" s="409" t="s">
        <v>47</v>
      </c>
      <c r="C37" s="410"/>
      <c r="D37" s="410"/>
      <c r="E37" s="411"/>
      <c r="F37" s="68">
        <f>ROUND((1/12),6)</f>
        <v>8.3299999999999999E-2</v>
      </c>
      <c r="G37" s="8">
        <f>ROUND(G$34*F37,2)</f>
        <v>143.04</v>
      </c>
      <c r="H37" s="5"/>
    </row>
    <row r="38" spans="1:8" x14ac:dyDescent="0.2">
      <c r="A38" s="69" t="s">
        <v>38</v>
      </c>
      <c r="B38" s="412" t="s">
        <v>189</v>
      </c>
      <c r="C38" s="413"/>
      <c r="D38" s="413"/>
      <c r="E38" s="414"/>
      <c r="F38" s="70">
        <f>ROUND((1/11)+(1/11)/3, 3)</f>
        <v>0.121</v>
      </c>
      <c r="G38" s="11">
        <f>ROUND(G$34*F38,2)</f>
        <v>207.78</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118.66</v>
      </c>
      <c r="H40" s="5"/>
    </row>
    <row r="41" spans="1:8" x14ac:dyDescent="0.2">
      <c r="A41" s="422" t="s">
        <v>50</v>
      </c>
      <c r="B41" s="423"/>
      <c r="C41" s="423"/>
      <c r="D41" s="423"/>
      <c r="E41" s="424"/>
      <c r="F41" s="76">
        <f>ROUND(SUM(F39:F40),4)</f>
        <v>0.27339999999999998</v>
      </c>
      <c r="G41" s="147">
        <f>SUM(G37:G40)</f>
        <v>469.48</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343.44</v>
      </c>
      <c r="H43" s="5"/>
    </row>
    <row r="44" spans="1:8" x14ac:dyDescent="0.2">
      <c r="A44" s="67" t="s">
        <v>38</v>
      </c>
      <c r="B44" s="370" t="s">
        <v>52</v>
      </c>
      <c r="C44" s="371"/>
      <c r="D44" s="371"/>
      <c r="E44" s="372"/>
      <c r="F44" s="68">
        <v>2.5000000000000001E-2</v>
      </c>
      <c r="G44" s="27">
        <f>ROUND((G$34)*F44,2)</f>
        <v>42.93</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25.76</v>
      </c>
      <c r="H46" s="5"/>
    </row>
    <row r="47" spans="1:8" x14ac:dyDescent="0.2">
      <c r="A47" s="67" t="s">
        <v>41</v>
      </c>
      <c r="B47" s="370" t="s">
        <v>55</v>
      </c>
      <c r="C47" s="371"/>
      <c r="D47" s="371"/>
      <c r="E47" s="372"/>
      <c r="F47" s="68">
        <v>0.01</v>
      </c>
      <c r="G47" s="27">
        <f t="shared" si="0"/>
        <v>17.170000000000002</v>
      </c>
      <c r="H47" s="5"/>
    </row>
    <row r="48" spans="1:8" x14ac:dyDescent="0.2">
      <c r="A48" s="67" t="s">
        <v>43</v>
      </c>
      <c r="B48" s="370" t="s">
        <v>56</v>
      </c>
      <c r="C48" s="371"/>
      <c r="D48" s="371"/>
      <c r="E48" s="372"/>
      <c r="F48" s="68">
        <v>6.0000000000000001E-3</v>
      </c>
      <c r="G48" s="27">
        <f t="shared" si="0"/>
        <v>10.3</v>
      </c>
      <c r="H48" s="5"/>
    </row>
    <row r="49" spans="1:8" x14ac:dyDescent="0.2">
      <c r="A49" s="67" t="s">
        <v>57</v>
      </c>
      <c r="B49" s="370" t="s">
        <v>58</v>
      </c>
      <c r="C49" s="371"/>
      <c r="D49" s="371"/>
      <c r="E49" s="372"/>
      <c r="F49" s="68">
        <v>2E-3</v>
      </c>
      <c r="G49" s="27">
        <f t="shared" si="0"/>
        <v>3.43</v>
      </c>
      <c r="H49" s="5"/>
    </row>
    <row r="50" spans="1:8" x14ac:dyDescent="0.2">
      <c r="A50" s="69" t="s">
        <v>59</v>
      </c>
      <c r="B50" s="412" t="s">
        <v>60</v>
      </c>
      <c r="C50" s="413"/>
      <c r="D50" s="413"/>
      <c r="E50" s="414"/>
      <c r="F50" s="70">
        <v>0.08</v>
      </c>
      <c r="G50" s="27">
        <f t="shared" si="0"/>
        <v>137.38</v>
      </c>
      <c r="H50" s="5"/>
    </row>
    <row r="51" spans="1:8" x14ac:dyDescent="0.2">
      <c r="A51" s="422" t="s">
        <v>61</v>
      </c>
      <c r="B51" s="423"/>
      <c r="C51" s="423"/>
      <c r="D51" s="423"/>
      <c r="E51" s="424"/>
      <c r="F51" s="76">
        <f>SUM(F43:F50)</f>
        <v>0.33800000000000002</v>
      </c>
      <c r="G51" s="147">
        <f>SUM(G43:G50)</f>
        <v>580.41</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469.48</v>
      </c>
      <c r="H65" s="5"/>
    </row>
    <row r="66" spans="1:8" x14ac:dyDescent="0.2">
      <c r="A66" s="20" t="s">
        <v>71</v>
      </c>
      <c r="B66" s="437" t="s">
        <v>142</v>
      </c>
      <c r="C66" s="438"/>
      <c r="D66" s="438"/>
      <c r="E66" s="438"/>
      <c r="F66" s="21">
        <f>F51</f>
        <v>0.33800000000000002</v>
      </c>
      <c r="G66" s="22">
        <f>G51</f>
        <v>580.41</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2051.21</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1717.2</v>
      </c>
      <c r="H130" s="5"/>
    </row>
    <row r="131" spans="1:8" x14ac:dyDescent="0.2">
      <c r="A131" s="20" t="s">
        <v>38</v>
      </c>
      <c r="B131" s="437" t="s">
        <v>114</v>
      </c>
      <c r="C131" s="438"/>
      <c r="D131" s="438"/>
      <c r="E131" s="438"/>
      <c r="F131" s="439"/>
      <c r="G131" s="22">
        <f>G68</f>
        <v>2051.21</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3768.41</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20</v>
      </c>
    </row>
    <row r="142" spans="1:8" x14ac:dyDescent="0.2">
      <c r="A142" s="45"/>
      <c r="B142" s="478" t="s">
        <v>4</v>
      </c>
      <c r="C142" s="478"/>
      <c r="D142" s="478"/>
      <c r="E142" s="478"/>
      <c r="F142" s="46">
        <f>F22</f>
        <v>20</v>
      </c>
      <c r="G142" s="47">
        <f ca="1">G140*F142</f>
        <v>0</v>
      </c>
    </row>
    <row r="143" spans="1:8" ht="13.5" thickBot="1" x14ac:dyDescent="0.25">
      <c r="A143" s="49"/>
      <c r="B143" s="470" t="s">
        <v>199</v>
      </c>
      <c r="C143" s="470"/>
      <c r="D143" s="470"/>
      <c r="E143" s="470"/>
      <c r="F143" s="50">
        <v>12</v>
      </c>
      <c r="G143" s="51">
        <f ca="1">G142*F143</f>
        <v>0</v>
      </c>
    </row>
  </sheetData>
  <mergeCells count="151">
    <mergeCell ref="B143:E143"/>
    <mergeCell ref="B131:F131"/>
    <mergeCell ref="B132:F132"/>
    <mergeCell ref="B133:F133"/>
    <mergeCell ref="B134:F134"/>
    <mergeCell ref="B135:F135"/>
    <mergeCell ref="B136:F136"/>
    <mergeCell ref="A137:F137"/>
    <mergeCell ref="A138:G138"/>
    <mergeCell ref="B142:E142"/>
    <mergeCell ref="B122:E122"/>
    <mergeCell ref="B123:E123"/>
    <mergeCell ref="B124:E124"/>
    <mergeCell ref="B125:E125"/>
    <mergeCell ref="B126:E126"/>
    <mergeCell ref="B127:E127"/>
    <mergeCell ref="A128:E128"/>
    <mergeCell ref="A129:G129"/>
    <mergeCell ref="B130:F130"/>
    <mergeCell ref="B50:E50"/>
    <mergeCell ref="A51:E51"/>
    <mergeCell ref="B119:E119"/>
    <mergeCell ref="A116:F116"/>
    <mergeCell ref="A117:G117"/>
    <mergeCell ref="B90:E90"/>
    <mergeCell ref="B88:E88"/>
    <mergeCell ref="B89:E89"/>
    <mergeCell ref="B85:E85"/>
    <mergeCell ref="A86:E86"/>
    <mergeCell ref="A87:G87"/>
    <mergeCell ref="B91:E91"/>
    <mergeCell ref="A92:E92"/>
    <mergeCell ref="A93:G93"/>
    <mergeCell ref="B80:E80"/>
    <mergeCell ref="B81:E81"/>
    <mergeCell ref="B82:E82"/>
    <mergeCell ref="B83:E83"/>
    <mergeCell ref="A107:G107"/>
    <mergeCell ref="B108:D108"/>
    <mergeCell ref="B109:D109"/>
    <mergeCell ref="B110:D110"/>
    <mergeCell ref="B111:D111"/>
    <mergeCell ref="B112:D112"/>
    <mergeCell ref="B120:E120"/>
    <mergeCell ref="B121:E121"/>
    <mergeCell ref="B99:E99"/>
    <mergeCell ref="B102:E102"/>
    <mergeCell ref="B94:E94"/>
    <mergeCell ref="B95:E95"/>
    <mergeCell ref="A96:E96"/>
    <mergeCell ref="A97:G97"/>
    <mergeCell ref="B98:E98"/>
    <mergeCell ref="A100:E100"/>
    <mergeCell ref="A101:G101"/>
    <mergeCell ref="B103:E103"/>
    <mergeCell ref="B104:E104"/>
    <mergeCell ref="B105:E105"/>
    <mergeCell ref="A106:F106"/>
    <mergeCell ref="B113:D113"/>
    <mergeCell ref="B114:D114"/>
    <mergeCell ref="B115:D115"/>
    <mergeCell ref="B84:E84"/>
    <mergeCell ref="B75:E75"/>
    <mergeCell ref="A78:G78"/>
    <mergeCell ref="B76:E76"/>
    <mergeCell ref="A77:E77"/>
    <mergeCell ref="A79:G79"/>
    <mergeCell ref="B71:E71"/>
    <mergeCell ref="B72:E72"/>
    <mergeCell ref="B73:E73"/>
    <mergeCell ref="B74:E74"/>
    <mergeCell ref="B65:E65"/>
    <mergeCell ref="A64:G64"/>
    <mergeCell ref="B66:E66"/>
    <mergeCell ref="B67:F67"/>
    <mergeCell ref="A68:F68"/>
    <mergeCell ref="A69:G69"/>
    <mergeCell ref="B56:D56"/>
    <mergeCell ref="B57:D57"/>
    <mergeCell ref="B61:D61"/>
    <mergeCell ref="B53:D53"/>
    <mergeCell ref="B54:D54"/>
    <mergeCell ref="B55:D55"/>
    <mergeCell ref="B59:D59"/>
    <mergeCell ref="B58:D58"/>
    <mergeCell ref="B60:D60"/>
    <mergeCell ref="A52:G52"/>
    <mergeCell ref="B62:D62"/>
    <mergeCell ref="A63:F63"/>
    <mergeCell ref="B43:E43"/>
    <mergeCell ref="B44:E44"/>
    <mergeCell ref="B45:E45"/>
    <mergeCell ref="B46:E46"/>
    <mergeCell ref="B47:E47"/>
    <mergeCell ref="B37:E37"/>
    <mergeCell ref="B38:E38"/>
    <mergeCell ref="B32:E32"/>
    <mergeCell ref="A35:G35"/>
    <mergeCell ref="B33:E33"/>
    <mergeCell ref="A34:F34"/>
    <mergeCell ref="A36:G36"/>
    <mergeCell ref="B39:E39"/>
    <mergeCell ref="A41:E41"/>
    <mergeCell ref="A42:G42"/>
    <mergeCell ref="B27:E27"/>
    <mergeCell ref="B28:E28"/>
    <mergeCell ref="B29:E29"/>
    <mergeCell ref="B30:E30"/>
    <mergeCell ref="B31:E31"/>
    <mergeCell ref="A24:G24"/>
    <mergeCell ref="A25:G25"/>
    <mergeCell ref="B26:E26"/>
    <mergeCell ref="A20:E20"/>
    <mergeCell ref="F20:G20"/>
    <mergeCell ref="A21:E21"/>
    <mergeCell ref="F21:G21"/>
    <mergeCell ref="A22:E22"/>
    <mergeCell ref="F22:G22"/>
    <mergeCell ref="A19:E19"/>
    <mergeCell ref="F19:G19"/>
    <mergeCell ref="A14:G14"/>
    <mergeCell ref="A15:E15"/>
    <mergeCell ref="F15:G15"/>
    <mergeCell ref="A16:E16"/>
    <mergeCell ref="F16:G16"/>
    <mergeCell ref="A23:E23"/>
    <mergeCell ref="F23:G23"/>
    <mergeCell ref="A2:E2"/>
    <mergeCell ref="A1:G1"/>
    <mergeCell ref="F2:G2"/>
    <mergeCell ref="A3:G4"/>
    <mergeCell ref="A5:G5"/>
    <mergeCell ref="A6:E6"/>
    <mergeCell ref="F6:G6"/>
    <mergeCell ref="B48:E48"/>
    <mergeCell ref="B49:E49"/>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 ref="F18:G18"/>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ignoredErrors>
    <ignoredError sqref="G58"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3" zoomScaleNormal="100" zoomScaleSheetLayoutView="100" workbookViewId="0">
      <selection activeCell="F32" sqref="F32"/>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177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1717.2</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20</v>
      </c>
      <c r="G22" s="408"/>
    </row>
    <row r="23" spans="1:8" ht="12.75" customHeight="1" x14ac:dyDescent="0.2">
      <c r="A23" s="365" t="s">
        <v>34</v>
      </c>
      <c r="B23" s="366"/>
      <c r="C23" s="366"/>
      <c r="D23" s="366"/>
      <c r="E23" s="367"/>
      <c r="F23" s="397" t="s">
        <v>202</v>
      </c>
      <c r="G23" s="398"/>
    </row>
    <row r="24" spans="1:8" ht="12.75" customHeight="1" x14ac:dyDescent="0.2">
      <c r="A24" s="401" t="s">
        <v>201</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0" t="s">
        <v>36</v>
      </c>
      <c r="G26" s="144" t="s">
        <v>3</v>
      </c>
    </row>
    <row r="27" spans="1:8" x14ac:dyDescent="0.2">
      <c r="A27" s="63" t="s">
        <v>37</v>
      </c>
      <c r="B27" s="399" t="s">
        <v>185</v>
      </c>
      <c r="C27" s="399"/>
      <c r="D27" s="399"/>
      <c r="E27" s="399"/>
      <c r="F27" s="64">
        <v>1</v>
      </c>
      <c r="G27" s="3">
        <f>F18*F27</f>
        <v>1717.2</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0.4</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ROUND((ROUND((7*26),2)/52.5)*60,2)*0</f>
        <v>0</v>
      </c>
      <c r="G31" s="3">
        <f>ROUND((F18/220*0.2)*F31,2)</f>
        <v>0</v>
      </c>
      <c r="H31" s="4"/>
    </row>
    <row r="32" spans="1:8" x14ac:dyDescent="0.2">
      <c r="A32" s="63" t="s">
        <v>43</v>
      </c>
      <c r="B32" s="400" t="s">
        <v>187</v>
      </c>
      <c r="C32" s="400"/>
      <c r="D32" s="400"/>
      <c r="E32" s="400"/>
      <c r="F32" s="64">
        <f>ROUND(SUM(F31)/25*5,2)</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1717.2</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39"/>
    </row>
    <row r="37" spans="1:8" x14ac:dyDescent="0.2">
      <c r="A37" s="67" t="s">
        <v>37</v>
      </c>
      <c r="B37" s="409" t="s">
        <v>47</v>
      </c>
      <c r="C37" s="410"/>
      <c r="D37" s="410"/>
      <c r="E37" s="411"/>
      <c r="F37" s="68">
        <f>ROUND((1/12),6)</f>
        <v>8.3299999999999999E-2</v>
      </c>
      <c r="G37" s="8">
        <f>ROUND(G$34*F37,2)</f>
        <v>143.04</v>
      </c>
      <c r="H37" s="5"/>
    </row>
    <row r="38" spans="1:8" x14ac:dyDescent="0.2">
      <c r="A38" s="69" t="s">
        <v>38</v>
      </c>
      <c r="B38" s="412" t="s">
        <v>189</v>
      </c>
      <c r="C38" s="413"/>
      <c r="D38" s="413"/>
      <c r="E38" s="414"/>
      <c r="F38" s="70">
        <f>ROUND((1/11)+(1/11)/3, 3)</f>
        <v>0.121</v>
      </c>
      <c r="G38" s="11">
        <f>ROUND(G$34*F38,2)</f>
        <v>207.78</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118.66</v>
      </c>
      <c r="H40" s="5"/>
    </row>
    <row r="41" spans="1:8" x14ac:dyDescent="0.2">
      <c r="A41" s="422" t="s">
        <v>50</v>
      </c>
      <c r="B41" s="423"/>
      <c r="C41" s="423"/>
      <c r="D41" s="423"/>
      <c r="E41" s="424"/>
      <c r="F41" s="76">
        <f>ROUND(SUM(F39:F40),4)</f>
        <v>0.27339999999999998</v>
      </c>
      <c r="G41" s="147">
        <f>SUM(G37:G40)</f>
        <v>469.48</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343.44</v>
      </c>
      <c r="H43" s="5"/>
    </row>
    <row r="44" spans="1:8" x14ac:dyDescent="0.2">
      <c r="A44" s="67" t="s">
        <v>38</v>
      </c>
      <c r="B44" s="370" t="s">
        <v>52</v>
      </c>
      <c r="C44" s="371"/>
      <c r="D44" s="371"/>
      <c r="E44" s="372"/>
      <c r="F44" s="68">
        <v>2.5000000000000001E-2</v>
      </c>
      <c r="G44" s="27">
        <f>ROUND((G$34)*F44,2)</f>
        <v>42.93</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25.76</v>
      </c>
      <c r="H46" s="5"/>
    </row>
    <row r="47" spans="1:8" x14ac:dyDescent="0.2">
      <c r="A47" s="67" t="s">
        <v>41</v>
      </c>
      <c r="B47" s="370" t="s">
        <v>55</v>
      </c>
      <c r="C47" s="371"/>
      <c r="D47" s="371"/>
      <c r="E47" s="372"/>
      <c r="F47" s="68">
        <v>0.01</v>
      </c>
      <c r="G47" s="27">
        <f t="shared" si="0"/>
        <v>17.170000000000002</v>
      </c>
      <c r="H47" s="5"/>
    </row>
    <row r="48" spans="1:8" x14ac:dyDescent="0.2">
      <c r="A48" s="67" t="s">
        <v>43</v>
      </c>
      <c r="B48" s="370" t="s">
        <v>56</v>
      </c>
      <c r="C48" s="371"/>
      <c r="D48" s="371"/>
      <c r="E48" s="372"/>
      <c r="F48" s="68">
        <v>6.0000000000000001E-3</v>
      </c>
      <c r="G48" s="27">
        <f t="shared" si="0"/>
        <v>10.3</v>
      </c>
      <c r="H48" s="5"/>
    </row>
    <row r="49" spans="1:8" x14ac:dyDescent="0.2">
      <c r="A49" s="67" t="s">
        <v>57</v>
      </c>
      <c r="B49" s="370" t="s">
        <v>58</v>
      </c>
      <c r="C49" s="371"/>
      <c r="D49" s="371"/>
      <c r="E49" s="372"/>
      <c r="F49" s="68">
        <v>2E-3</v>
      </c>
      <c r="G49" s="27">
        <f t="shared" si="0"/>
        <v>3.43</v>
      </c>
      <c r="H49" s="5"/>
    </row>
    <row r="50" spans="1:8" x14ac:dyDescent="0.2">
      <c r="A50" s="69" t="s">
        <v>59</v>
      </c>
      <c r="B50" s="412" t="s">
        <v>60</v>
      </c>
      <c r="C50" s="413"/>
      <c r="D50" s="413"/>
      <c r="E50" s="414"/>
      <c r="F50" s="70">
        <v>0.08</v>
      </c>
      <c r="G50" s="27">
        <f t="shared" si="0"/>
        <v>137.38</v>
      </c>
      <c r="H50" s="5"/>
    </row>
    <row r="51" spans="1:8" x14ac:dyDescent="0.2">
      <c r="A51" s="422" t="s">
        <v>61</v>
      </c>
      <c r="B51" s="423"/>
      <c r="C51" s="423"/>
      <c r="D51" s="423"/>
      <c r="E51" s="424"/>
      <c r="F51" s="76">
        <f>SUM(F43:F50)</f>
        <v>0.33800000000000002</v>
      </c>
      <c r="G51" s="147">
        <f>SUM(G43:G50)</f>
        <v>580.41</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469.48</v>
      </c>
      <c r="H65" s="5"/>
    </row>
    <row r="66" spans="1:8" x14ac:dyDescent="0.2">
      <c r="A66" s="20" t="s">
        <v>71</v>
      </c>
      <c r="B66" s="437" t="s">
        <v>142</v>
      </c>
      <c r="C66" s="438"/>
      <c r="D66" s="438"/>
      <c r="E66" s="438"/>
      <c r="F66" s="21">
        <f>F51</f>
        <v>0.33800000000000002</v>
      </c>
      <c r="G66" s="22">
        <f>G51</f>
        <v>580.41</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2051.21</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1717.2</v>
      </c>
      <c r="H130" s="5"/>
    </row>
    <row r="131" spans="1:8" x14ac:dyDescent="0.2">
      <c r="A131" s="20" t="s">
        <v>38</v>
      </c>
      <c r="B131" s="437" t="s">
        <v>114</v>
      </c>
      <c r="C131" s="438"/>
      <c r="D131" s="438"/>
      <c r="E131" s="438"/>
      <c r="F131" s="439"/>
      <c r="G131" s="22">
        <f>G68</f>
        <v>2051.21</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3768.41</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20</v>
      </c>
    </row>
    <row r="142" spans="1:8" x14ac:dyDescent="0.2">
      <c r="A142" s="45"/>
      <c r="B142" s="478" t="s">
        <v>4</v>
      </c>
      <c r="C142" s="478"/>
      <c r="D142" s="478"/>
      <c r="E142" s="478"/>
      <c r="F142" s="46">
        <f>F22</f>
        <v>20</v>
      </c>
      <c r="G142" s="47">
        <f ca="1">G140*F142</f>
        <v>0</v>
      </c>
    </row>
    <row r="143" spans="1:8" ht="13.5" thickBot="1" x14ac:dyDescent="0.25">
      <c r="A143" s="49"/>
      <c r="B143" s="470" t="s">
        <v>199</v>
      </c>
      <c r="C143" s="470"/>
      <c r="D143" s="470"/>
      <c r="E143" s="470"/>
      <c r="F143" s="50">
        <v>12</v>
      </c>
      <c r="G143" s="51">
        <f ca="1">G142*F143</f>
        <v>0</v>
      </c>
    </row>
  </sheetData>
  <mergeCells count="151">
    <mergeCell ref="A137:F137"/>
    <mergeCell ref="A138:G138"/>
    <mergeCell ref="B142:E142"/>
    <mergeCell ref="B143:E143"/>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E2"/>
    <mergeCell ref="F2:G2"/>
    <mergeCell ref="A3:G4"/>
    <mergeCell ref="A5:G5"/>
    <mergeCell ref="A6:E6"/>
    <mergeCell ref="F6:G6"/>
    <mergeCell ref="A12:E12"/>
    <mergeCell ref="F12:G12"/>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0" zoomScaleNormal="100" zoomScaleSheetLayoutView="100" workbookViewId="0">
      <selection activeCell="F32" sqref="F32"/>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177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1717.2</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6</v>
      </c>
      <c r="G22" s="408"/>
    </row>
    <row r="23" spans="1:8" ht="12.75" customHeight="1" x14ac:dyDescent="0.2">
      <c r="A23" s="365" t="s">
        <v>34</v>
      </c>
      <c r="B23" s="366"/>
      <c r="C23" s="366"/>
      <c r="D23" s="366"/>
      <c r="E23" s="367"/>
      <c r="F23" s="397" t="s">
        <v>127</v>
      </c>
      <c r="G23" s="398"/>
    </row>
    <row r="24" spans="1:8" ht="12.75" customHeight="1" x14ac:dyDescent="0.2">
      <c r="A24" s="401" t="s">
        <v>203</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1" t="s">
        <v>36</v>
      </c>
      <c r="G26" s="144" t="s">
        <v>3</v>
      </c>
    </row>
    <row r="27" spans="1:8" x14ac:dyDescent="0.2">
      <c r="A27" s="63" t="s">
        <v>37</v>
      </c>
      <c r="B27" s="399" t="s">
        <v>185</v>
      </c>
      <c r="C27" s="399"/>
      <c r="D27" s="399"/>
      <c r="E27" s="399"/>
      <c r="F27" s="64">
        <v>1</v>
      </c>
      <c r="G27" s="3">
        <f>F18*F27</f>
        <v>1717.2</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0.4</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f>
        <v>208</v>
      </c>
      <c r="G31" s="3">
        <f>ROUND((F18/220*0.2)*F31,2)</f>
        <v>324.70999999999998</v>
      </c>
      <c r="H31" s="4"/>
    </row>
    <row r="32" spans="1:8" x14ac:dyDescent="0.2">
      <c r="A32" s="63" t="s">
        <v>43</v>
      </c>
      <c r="B32" s="400" t="s">
        <v>187</v>
      </c>
      <c r="C32" s="400"/>
      <c r="D32" s="400"/>
      <c r="E32" s="400"/>
      <c r="F32" s="64">
        <f>ROUND(SUM(F31)/25*5,2)</f>
        <v>41.6</v>
      </c>
      <c r="G32" s="3">
        <f>ROUND((F18/220*0.2)*F32,2)</f>
        <v>64.94</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2106.85</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42"/>
    </row>
    <row r="37" spans="1:8" x14ac:dyDescent="0.2">
      <c r="A37" s="67" t="s">
        <v>37</v>
      </c>
      <c r="B37" s="409" t="s">
        <v>47</v>
      </c>
      <c r="C37" s="410"/>
      <c r="D37" s="410"/>
      <c r="E37" s="411"/>
      <c r="F37" s="68">
        <f>ROUND((1/12),6)</f>
        <v>8.3299999999999999E-2</v>
      </c>
      <c r="G37" s="8">
        <f>ROUND(G$34*F37,2)</f>
        <v>175.5</v>
      </c>
      <c r="H37" s="5"/>
    </row>
    <row r="38" spans="1:8" x14ac:dyDescent="0.2">
      <c r="A38" s="69" t="s">
        <v>38</v>
      </c>
      <c r="B38" s="412" t="s">
        <v>189</v>
      </c>
      <c r="C38" s="413"/>
      <c r="D38" s="413"/>
      <c r="E38" s="414"/>
      <c r="F38" s="70">
        <f>ROUND((1/11)+(1/11)/3, 3)</f>
        <v>0.121</v>
      </c>
      <c r="G38" s="11">
        <f>ROUND(G$34*F38,2)</f>
        <v>254.93</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145.58000000000001</v>
      </c>
      <c r="H40" s="5"/>
    </row>
    <row r="41" spans="1:8" x14ac:dyDescent="0.2">
      <c r="A41" s="422" t="s">
        <v>50</v>
      </c>
      <c r="B41" s="423"/>
      <c r="C41" s="423"/>
      <c r="D41" s="423"/>
      <c r="E41" s="424"/>
      <c r="F41" s="76">
        <f>ROUND(SUM(F39:F40),4)</f>
        <v>0.27339999999999998</v>
      </c>
      <c r="G41" s="147">
        <f>SUM(G37:G40)</f>
        <v>576.01</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421.37</v>
      </c>
      <c r="H43" s="5"/>
    </row>
    <row r="44" spans="1:8" x14ac:dyDescent="0.2">
      <c r="A44" s="67" t="s">
        <v>38</v>
      </c>
      <c r="B44" s="370" t="s">
        <v>52</v>
      </c>
      <c r="C44" s="371"/>
      <c r="D44" s="371"/>
      <c r="E44" s="372"/>
      <c r="F44" s="68">
        <v>2.5000000000000001E-2</v>
      </c>
      <c r="G44" s="27">
        <f>ROUND((G$34)*F44,2)</f>
        <v>52.67</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31.6</v>
      </c>
      <c r="H46" s="5"/>
    </row>
    <row r="47" spans="1:8" x14ac:dyDescent="0.2">
      <c r="A47" s="67" t="s">
        <v>41</v>
      </c>
      <c r="B47" s="370" t="s">
        <v>55</v>
      </c>
      <c r="C47" s="371"/>
      <c r="D47" s="371"/>
      <c r="E47" s="372"/>
      <c r="F47" s="68">
        <v>0.01</v>
      </c>
      <c r="G47" s="27">
        <f t="shared" si="0"/>
        <v>21.07</v>
      </c>
      <c r="H47" s="5"/>
    </row>
    <row r="48" spans="1:8" x14ac:dyDescent="0.2">
      <c r="A48" s="67" t="s">
        <v>43</v>
      </c>
      <c r="B48" s="370" t="s">
        <v>56</v>
      </c>
      <c r="C48" s="371"/>
      <c r="D48" s="371"/>
      <c r="E48" s="372"/>
      <c r="F48" s="68">
        <v>6.0000000000000001E-3</v>
      </c>
      <c r="G48" s="27">
        <f t="shared" si="0"/>
        <v>12.64</v>
      </c>
      <c r="H48" s="5"/>
    </row>
    <row r="49" spans="1:8" x14ac:dyDescent="0.2">
      <c r="A49" s="67" t="s">
        <v>57</v>
      </c>
      <c r="B49" s="370" t="s">
        <v>58</v>
      </c>
      <c r="C49" s="371"/>
      <c r="D49" s="371"/>
      <c r="E49" s="372"/>
      <c r="F49" s="68">
        <v>2E-3</v>
      </c>
      <c r="G49" s="27">
        <f t="shared" si="0"/>
        <v>4.21</v>
      </c>
      <c r="H49" s="5"/>
    </row>
    <row r="50" spans="1:8" x14ac:dyDescent="0.2">
      <c r="A50" s="69" t="s">
        <v>59</v>
      </c>
      <c r="B50" s="412" t="s">
        <v>60</v>
      </c>
      <c r="C50" s="413"/>
      <c r="D50" s="413"/>
      <c r="E50" s="414"/>
      <c r="F50" s="70">
        <v>0.08</v>
      </c>
      <c r="G50" s="27">
        <f t="shared" si="0"/>
        <v>168.55</v>
      </c>
      <c r="H50" s="5"/>
    </row>
    <row r="51" spans="1:8" x14ac:dyDescent="0.2">
      <c r="A51" s="422" t="s">
        <v>61</v>
      </c>
      <c r="B51" s="423"/>
      <c r="C51" s="423"/>
      <c r="D51" s="423"/>
      <c r="E51" s="424"/>
      <c r="F51" s="76">
        <f>SUM(F43:F50)</f>
        <v>0.33800000000000002</v>
      </c>
      <c r="G51" s="147">
        <f>SUM(G43:G50)</f>
        <v>712.11</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204</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576.01</v>
      </c>
      <c r="H65" s="5"/>
    </row>
    <row r="66" spans="1:8" x14ac:dyDescent="0.2">
      <c r="A66" s="20" t="s">
        <v>71</v>
      </c>
      <c r="B66" s="437" t="s">
        <v>142</v>
      </c>
      <c r="C66" s="438"/>
      <c r="D66" s="438"/>
      <c r="E66" s="438"/>
      <c r="F66" s="21">
        <f>F51</f>
        <v>0.33800000000000002</v>
      </c>
      <c r="G66" s="22">
        <f>G51</f>
        <v>712.11</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2289.44</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2106.85</v>
      </c>
      <c r="H130" s="5"/>
    </row>
    <row r="131" spans="1:8" x14ac:dyDescent="0.2">
      <c r="A131" s="20" t="s">
        <v>38</v>
      </c>
      <c r="B131" s="437" t="s">
        <v>114</v>
      </c>
      <c r="C131" s="438"/>
      <c r="D131" s="438"/>
      <c r="E131" s="438"/>
      <c r="F131" s="439"/>
      <c r="G131" s="22">
        <f>G68</f>
        <v>2289.44</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4396.29</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6</v>
      </c>
    </row>
    <row r="142" spans="1:8" x14ac:dyDescent="0.2">
      <c r="A142" s="45"/>
      <c r="B142" s="478" t="s">
        <v>4</v>
      </c>
      <c r="C142" s="478"/>
      <c r="D142" s="478"/>
      <c r="E142" s="478"/>
      <c r="F142" s="46">
        <f>F22</f>
        <v>6</v>
      </c>
      <c r="G142" s="47">
        <f ca="1">G140*F142</f>
        <v>0</v>
      </c>
    </row>
    <row r="143" spans="1:8" ht="13.5" thickBot="1" x14ac:dyDescent="0.25">
      <c r="A143" s="49"/>
      <c r="B143" s="470" t="s">
        <v>199</v>
      </c>
      <c r="C143" s="470"/>
      <c r="D143" s="470"/>
      <c r="E143" s="470"/>
      <c r="F143" s="50">
        <v>12</v>
      </c>
      <c r="G143" s="51">
        <f ca="1">G142*F143</f>
        <v>0</v>
      </c>
    </row>
  </sheetData>
  <mergeCells count="151">
    <mergeCell ref="A1:G1"/>
    <mergeCell ref="A2:E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6" zoomScaleNormal="100" zoomScaleSheetLayoutView="100" workbookViewId="0">
      <selection activeCell="F33" sqref="F33"/>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177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1717.2</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167</v>
      </c>
      <c r="G20" s="406"/>
    </row>
    <row r="21" spans="1:8" ht="14.1" customHeight="1" x14ac:dyDescent="0.2">
      <c r="A21" s="365" t="s">
        <v>32</v>
      </c>
      <c r="B21" s="366"/>
      <c r="C21" s="366"/>
      <c r="D21" s="366"/>
      <c r="E21" s="367"/>
      <c r="F21" s="407">
        <v>2</v>
      </c>
      <c r="G21" s="408"/>
    </row>
    <row r="22" spans="1:8" ht="14.1" customHeight="1" x14ac:dyDescent="0.2">
      <c r="A22" s="365" t="s">
        <v>33</v>
      </c>
      <c r="B22" s="366"/>
      <c r="C22" s="366"/>
      <c r="D22" s="366"/>
      <c r="E22" s="367"/>
      <c r="F22" s="407">
        <v>19</v>
      </c>
      <c r="G22" s="408"/>
    </row>
    <row r="23" spans="1:8" ht="12.75" customHeight="1" x14ac:dyDescent="0.2">
      <c r="A23" s="365" t="s">
        <v>34</v>
      </c>
      <c r="B23" s="366"/>
      <c r="C23" s="366"/>
      <c r="D23" s="366"/>
      <c r="E23" s="367"/>
      <c r="F23" s="397" t="s">
        <v>126</v>
      </c>
      <c r="G23" s="398"/>
    </row>
    <row r="24" spans="1:8" ht="12.75" customHeight="1" x14ac:dyDescent="0.2">
      <c r="A24" s="401" t="s">
        <v>208</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66" t="s">
        <v>36</v>
      </c>
      <c r="G26" s="144" t="s">
        <v>3</v>
      </c>
    </row>
    <row r="27" spans="1:8" x14ac:dyDescent="0.2">
      <c r="A27" s="63" t="s">
        <v>37</v>
      </c>
      <c r="B27" s="399" t="s">
        <v>185</v>
      </c>
      <c r="C27" s="399"/>
      <c r="D27" s="399"/>
      <c r="E27" s="399"/>
      <c r="F27" s="64">
        <v>1</v>
      </c>
      <c r="G27" s="3">
        <f>F18*F27</f>
        <v>1717.2</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0.4</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ROUND((ROUND((7*15.22),2)/52.5)*60,2)*0</f>
        <v>0</v>
      </c>
      <c r="G31" s="3">
        <f>ROUND((F18/220*0.2)*F31,2)</f>
        <v>0</v>
      </c>
      <c r="H31" s="4"/>
    </row>
    <row r="32" spans="1:8" x14ac:dyDescent="0.2">
      <c r="A32" s="63" t="s">
        <v>43</v>
      </c>
      <c r="B32" s="400" t="s">
        <v>187</v>
      </c>
      <c r="C32" s="400"/>
      <c r="D32" s="400"/>
      <c r="E32" s="400"/>
      <c r="F32" s="64">
        <f>ROUND(SUM(F31)/25*5,2)*0</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1717.2</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65"/>
    </row>
    <row r="37" spans="1:8" x14ac:dyDescent="0.2">
      <c r="A37" s="67" t="s">
        <v>37</v>
      </c>
      <c r="B37" s="409" t="s">
        <v>47</v>
      </c>
      <c r="C37" s="410"/>
      <c r="D37" s="410"/>
      <c r="E37" s="411"/>
      <c r="F37" s="68">
        <f>ROUND((1/12),6)</f>
        <v>8.3299999999999999E-2</v>
      </c>
      <c r="G37" s="8">
        <f>ROUND(G$34*F37,2)</f>
        <v>143.04</v>
      </c>
      <c r="H37" s="5"/>
    </row>
    <row r="38" spans="1:8" x14ac:dyDescent="0.2">
      <c r="A38" s="69" t="s">
        <v>38</v>
      </c>
      <c r="B38" s="412" t="s">
        <v>189</v>
      </c>
      <c r="C38" s="413"/>
      <c r="D38" s="413"/>
      <c r="E38" s="414"/>
      <c r="F38" s="70">
        <f>ROUND((1/11)+(1/11)/3, 3)</f>
        <v>0.121</v>
      </c>
      <c r="G38" s="11">
        <f>ROUND(G$34*F38,2)</f>
        <v>207.78</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118.66</v>
      </c>
      <c r="H40" s="5"/>
    </row>
    <row r="41" spans="1:8" x14ac:dyDescent="0.2">
      <c r="A41" s="422" t="s">
        <v>50</v>
      </c>
      <c r="B41" s="423"/>
      <c r="C41" s="423"/>
      <c r="D41" s="423"/>
      <c r="E41" s="424"/>
      <c r="F41" s="76">
        <f>ROUND(SUM(F39:F40),4)</f>
        <v>0.27339999999999998</v>
      </c>
      <c r="G41" s="147">
        <f>SUM(G37:G40)</f>
        <v>469.48</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343.44</v>
      </c>
      <c r="H43" s="5"/>
    </row>
    <row r="44" spans="1:8" x14ac:dyDescent="0.2">
      <c r="A44" s="67" t="s">
        <v>38</v>
      </c>
      <c r="B44" s="370" t="s">
        <v>52</v>
      </c>
      <c r="C44" s="371"/>
      <c r="D44" s="371"/>
      <c r="E44" s="372"/>
      <c r="F44" s="68">
        <v>2.5000000000000001E-2</v>
      </c>
      <c r="G44" s="27">
        <f>ROUND((G$34)*F44,2)</f>
        <v>42.93</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25.76</v>
      </c>
      <c r="H46" s="5"/>
    </row>
    <row r="47" spans="1:8" x14ac:dyDescent="0.2">
      <c r="A47" s="67" t="s">
        <v>41</v>
      </c>
      <c r="B47" s="370" t="s">
        <v>55</v>
      </c>
      <c r="C47" s="371"/>
      <c r="D47" s="371"/>
      <c r="E47" s="372"/>
      <c r="F47" s="68">
        <v>0.01</v>
      </c>
      <c r="G47" s="27">
        <f t="shared" si="0"/>
        <v>17.170000000000002</v>
      </c>
      <c r="H47" s="5"/>
    </row>
    <row r="48" spans="1:8" x14ac:dyDescent="0.2">
      <c r="A48" s="67" t="s">
        <v>43</v>
      </c>
      <c r="B48" s="370" t="s">
        <v>56</v>
      </c>
      <c r="C48" s="371"/>
      <c r="D48" s="371"/>
      <c r="E48" s="372"/>
      <c r="F48" s="68">
        <v>6.0000000000000001E-3</v>
      </c>
      <c r="G48" s="27">
        <f t="shared" si="0"/>
        <v>10.3</v>
      </c>
      <c r="H48" s="5"/>
    </row>
    <row r="49" spans="1:8" x14ac:dyDescent="0.2">
      <c r="A49" s="67" t="s">
        <v>57</v>
      </c>
      <c r="B49" s="370" t="s">
        <v>58</v>
      </c>
      <c r="C49" s="371"/>
      <c r="D49" s="371"/>
      <c r="E49" s="372"/>
      <c r="F49" s="68">
        <v>2E-3</v>
      </c>
      <c r="G49" s="27">
        <f t="shared" si="0"/>
        <v>3.43</v>
      </c>
      <c r="H49" s="5"/>
    </row>
    <row r="50" spans="1:8" x14ac:dyDescent="0.2">
      <c r="A50" s="69" t="s">
        <v>59</v>
      </c>
      <c r="B50" s="412" t="s">
        <v>60</v>
      </c>
      <c r="C50" s="413"/>
      <c r="D50" s="413"/>
      <c r="E50" s="414"/>
      <c r="F50" s="70">
        <v>0.08</v>
      </c>
      <c r="G50" s="27">
        <f t="shared" si="0"/>
        <v>137.38</v>
      </c>
      <c r="H50" s="5"/>
    </row>
    <row r="51" spans="1:8" x14ac:dyDescent="0.2">
      <c r="A51" s="422" t="s">
        <v>61</v>
      </c>
      <c r="B51" s="423"/>
      <c r="C51" s="423"/>
      <c r="D51" s="423"/>
      <c r="E51" s="424"/>
      <c r="F51" s="76">
        <f>SUM(F43:F50)</f>
        <v>0.33800000000000002</v>
      </c>
      <c r="G51" s="147">
        <f>SUM(G43:G50)</f>
        <v>580.41</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f>F54*2</f>
        <v>30.44</v>
      </c>
      <c r="G53" s="16">
        <f>IF(ROUND((E53*F53)-(G27*0.06),2)&lt;0,0,ROUND((E53*F53)-(G27*0.06),2))</f>
        <v>0</v>
      </c>
      <c r="H53" s="5"/>
    </row>
    <row r="54" spans="1:8" x14ac:dyDescent="0.2">
      <c r="A54" s="67" t="s">
        <v>38</v>
      </c>
      <c r="B54" s="427" t="s">
        <v>64</v>
      </c>
      <c r="C54" s="428"/>
      <c r="D54" s="428"/>
      <c r="E54" s="148">
        <f>20.76-1.39</f>
        <v>19.37</v>
      </c>
      <c r="F54" s="150">
        <v>15.22</v>
      </c>
      <c r="G54" s="3">
        <f>ROUND((E54*F54),2)</f>
        <v>294.81</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792.51</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469.48</v>
      </c>
      <c r="H65" s="5"/>
    </row>
    <row r="66" spans="1:8" x14ac:dyDescent="0.2">
      <c r="A66" s="20" t="s">
        <v>71</v>
      </c>
      <c r="B66" s="437" t="s">
        <v>142</v>
      </c>
      <c r="C66" s="438"/>
      <c r="D66" s="438"/>
      <c r="E66" s="438"/>
      <c r="F66" s="21">
        <f>F51</f>
        <v>0.33800000000000002</v>
      </c>
      <c r="G66" s="22">
        <f>G51</f>
        <v>580.41</v>
      </c>
      <c r="H66" s="5"/>
    </row>
    <row r="67" spans="1:8" x14ac:dyDescent="0.2">
      <c r="A67" s="20" t="s">
        <v>72</v>
      </c>
      <c r="B67" s="437" t="s">
        <v>73</v>
      </c>
      <c r="C67" s="438"/>
      <c r="D67" s="438"/>
      <c r="E67" s="438"/>
      <c r="F67" s="439"/>
      <c r="G67" s="22">
        <f>G63</f>
        <v>792.51</v>
      </c>
      <c r="H67" s="5"/>
    </row>
    <row r="68" spans="1:8" x14ac:dyDescent="0.2">
      <c r="A68" s="433" t="s">
        <v>74</v>
      </c>
      <c r="B68" s="434"/>
      <c r="C68" s="434"/>
      <c r="D68" s="434"/>
      <c r="E68" s="434"/>
      <c r="F68" s="416"/>
      <c r="G68" s="145">
        <f>SUM(G65:G67)</f>
        <v>1842.4</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81" t="s">
        <v>139</v>
      </c>
      <c r="B97" s="482"/>
      <c r="C97" s="482"/>
      <c r="D97" s="482"/>
      <c r="E97" s="482"/>
      <c r="F97" s="482"/>
      <c r="G97" s="483"/>
      <c r="H97" s="66"/>
    </row>
    <row r="98" spans="1:8" x14ac:dyDescent="0.2">
      <c r="A98" s="232" t="s">
        <v>37</v>
      </c>
      <c r="B98" s="484" t="s">
        <v>140</v>
      </c>
      <c r="C98" s="485"/>
      <c r="D98" s="485"/>
      <c r="E98" s="485"/>
      <c r="F98" s="233">
        <f>((((8*13)/12)/220)+((((8*13)/12)/220)*100%))*0</f>
        <v>0</v>
      </c>
      <c r="G98" s="158">
        <f>ROUND(G$34*F98,2)</f>
        <v>0</v>
      </c>
      <c r="H98" s="5"/>
    </row>
    <row r="99" spans="1:8" x14ac:dyDescent="0.2">
      <c r="A99" s="156" t="s">
        <v>38</v>
      </c>
      <c r="B99" s="453" t="s">
        <v>195</v>
      </c>
      <c r="C99" s="454"/>
      <c r="D99" s="454"/>
      <c r="E99" s="455"/>
      <c r="F99" s="159">
        <f>F98*F51</f>
        <v>0</v>
      </c>
      <c r="G99" s="158">
        <f>ROUND(G$34*F99,2)</f>
        <v>0</v>
      </c>
      <c r="H99" s="5"/>
    </row>
    <row r="100" spans="1:8" x14ac:dyDescent="0.2">
      <c r="A100" s="479" t="s">
        <v>141</v>
      </c>
      <c r="B100" s="480"/>
      <c r="C100" s="480"/>
      <c r="D100" s="480"/>
      <c r="E100" s="480"/>
      <c r="F100" s="234">
        <f>SUM(F98:F99)</f>
        <v>0</v>
      </c>
      <c r="G100" s="235">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1717.2</v>
      </c>
      <c r="H130" s="5"/>
    </row>
    <row r="131" spans="1:8" x14ac:dyDescent="0.2">
      <c r="A131" s="20" t="s">
        <v>38</v>
      </c>
      <c r="B131" s="437" t="s">
        <v>114</v>
      </c>
      <c r="C131" s="438"/>
      <c r="D131" s="438"/>
      <c r="E131" s="438"/>
      <c r="F131" s="439"/>
      <c r="G131" s="22">
        <f>G68</f>
        <v>1842.4</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3559.6</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2</v>
      </c>
      <c r="G140" s="40">
        <f ca="1">G139*F140</f>
        <v>0</v>
      </c>
    </row>
    <row r="141" spans="1:8" x14ac:dyDescent="0.2">
      <c r="A141" s="41"/>
      <c r="B141" s="42" t="s">
        <v>123</v>
      </c>
      <c r="C141" s="42"/>
      <c r="D141" s="42"/>
      <c r="E141" s="42"/>
      <c r="F141" s="43"/>
      <c r="G141" s="44">
        <f>F21*F22</f>
        <v>38</v>
      </c>
    </row>
    <row r="142" spans="1:8" x14ac:dyDescent="0.2">
      <c r="A142" s="45"/>
      <c r="B142" s="478" t="s">
        <v>4</v>
      </c>
      <c r="C142" s="478"/>
      <c r="D142" s="478"/>
      <c r="E142" s="478"/>
      <c r="F142" s="46">
        <f>F22</f>
        <v>19</v>
      </c>
      <c r="G142" s="47">
        <f ca="1">G140*F142</f>
        <v>0</v>
      </c>
    </row>
    <row r="143" spans="1:8" ht="13.5" thickBot="1" x14ac:dyDescent="0.25">
      <c r="A143" s="49"/>
      <c r="B143" s="470" t="s">
        <v>199</v>
      </c>
      <c r="C143" s="470"/>
      <c r="D143" s="470"/>
      <c r="E143" s="470"/>
      <c r="F143" s="50">
        <v>12</v>
      </c>
      <c r="G143" s="51">
        <f ca="1">G142*F143</f>
        <v>0</v>
      </c>
    </row>
  </sheetData>
  <mergeCells count="151">
    <mergeCell ref="A137:F137"/>
    <mergeCell ref="A138:G138"/>
    <mergeCell ref="B142:E142"/>
    <mergeCell ref="B143:E143"/>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E2"/>
    <mergeCell ref="F2:G2"/>
    <mergeCell ref="A3:G4"/>
    <mergeCell ref="A5:G5"/>
    <mergeCell ref="A6:E6"/>
    <mergeCell ref="F6:G6"/>
    <mergeCell ref="A12:E12"/>
    <mergeCell ref="F12:G12"/>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ignoredErrors>
    <ignoredError sqref="G58"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3" zoomScaleNormal="100" zoomScaleSheetLayoutView="100" workbookViewId="0">
      <selection activeCell="F32" sqref="F32"/>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177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1717.2</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167</v>
      </c>
      <c r="G20" s="406"/>
    </row>
    <row r="21" spans="1:8" ht="14.1" customHeight="1" x14ac:dyDescent="0.2">
      <c r="A21" s="365" t="s">
        <v>32</v>
      </c>
      <c r="B21" s="366"/>
      <c r="C21" s="366"/>
      <c r="D21" s="366"/>
      <c r="E21" s="367"/>
      <c r="F21" s="407">
        <v>2</v>
      </c>
      <c r="G21" s="408"/>
    </row>
    <row r="22" spans="1:8" ht="14.1" customHeight="1" x14ac:dyDescent="0.2">
      <c r="A22" s="365" t="s">
        <v>33</v>
      </c>
      <c r="B22" s="366"/>
      <c r="C22" s="366"/>
      <c r="D22" s="366"/>
      <c r="E22" s="367"/>
      <c r="F22" s="407">
        <v>19</v>
      </c>
      <c r="G22" s="408"/>
    </row>
    <row r="23" spans="1:8" ht="12.75" customHeight="1" x14ac:dyDescent="0.2">
      <c r="A23" s="365" t="s">
        <v>34</v>
      </c>
      <c r="B23" s="366"/>
      <c r="C23" s="366"/>
      <c r="D23" s="366"/>
      <c r="E23" s="367"/>
      <c r="F23" s="397" t="s">
        <v>127</v>
      </c>
      <c r="G23" s="398"/>
    </row>
    <row r="24" spans="1:8" ht="12.75" customHeight="1" x14ac:dyDescent="0.2">
      <c r="A24" s="401" t="s">
        <v>208</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66" t="s">
        <v>36</v>
      </c>
      <c r="G26" s="144" t="s">
        <v>3</v>
      </c>
    </row>
    <row r="27" spans="1:8" x14ac:dyDescent="0.2">
      <c r="A27" s="63" t="s">
        <v>37</v>
      </c>
      <c r="B27" s="399" t="s">
        <v>185</v>
      </c>
      <c r="C27" s="399"/>
      <c r="D27" s="399"/>
      <c r="E27" s="399"/>
      <c r="F27" s="64">
        <v>1</v>
      </c>
      <c r="G27" s="3">
        <f>F18*F27</f>
        <v>1717.2</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0.4</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ROUND((ROUND((7*15.22),2)/52.5)*60,2)</f>
        <v>121.76</v>
      </c>
      <c r="G31" s="3">
        <f>ROUND((F18/220*0.2)*F31,2)</f>
        <v>190.08</v>
      </c>
      <c r="H31" s="4"/>
    </row>
    <row r="32" spans="1:8" x14ac:dyDescent="0.2">
      <c r="A32" s="63" t="s">
        <v>43</v>
      </c>
      <c r="B32" s="400" t="s">
        <v>187</v>
      </c>
      <c r="C32" s="400"/>
      <c r="D32" s="400"/>
      <c r="E32" s="400"/>
      <c r="F32" s="64">
        <f>ROUND(SUM(F31)/25*5,2)*0</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1907.28</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65"/>
    </row>
    <row r="37" spans="1:8" x14ac:dyDescent="0.2">
      <c r="A37" s="67" t="s">
        <v>37</v>
      </c>
      <c r="B37" s="409" t="s">
        <v>47</v>
      </c>
      <c r="C37" s="410"/>
      <c r="D37" s="410"/>
      <c r="E37" s="411"/>
      <c r="F37" s="68">
        <f>ROUND((1/12),6)</f>
        <v>8.3299999999999999E-2</v>
      </c>
      <c r="G37" s="8">
        <f>ROUND(G$34*F37,2)</f>
        <v>158.88</v>
      </c>
      <c r="H37" s="5"/>
    </row>
    <row r="38" spans="1:8" x14ac:dyDescent="0.2">
      <c r="A38" s="69" t="s">
        <v>38</v>
      </c>
      <c r="B38" s="412" t="s">
        <v>189</v>
      </c>
      <c r="C38" s="413"/>
      <c r="D38" s="413"/>
      <c r="E38" s="414"/>
      <c r="F38" s="70">
        <f>ROUND((1/11)+(1/11)/3, 3)</f>
        <v>0.121</v>
      </c>
      <c r="G38" s="11">
        <f>ROUND(G$34*F38,2)</f>
        <v>230.78</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131.79</v>
      </c>
      <c r="H40" s="5"/>
    </row>
    <row r="41" spans="1:8" x14ac:dyDescent="0.2">
      <c r="A41" s="422" t="s">
        <v>50</v>
      </c>
      <c r="B41" s="423"/>
      <c r="C41" s="423"/>
      <c r="D41" s="423"/>
      <c r="E41" s="424"/>
      <c r="F41" s="76">
        <f>ROUND(SUM(F39:F40),4)</f>
        <v>0.27339999999999998</v>
      </c>
      <c r="G41" s="147">
        <f>SUM(G37:G40)</f>
        <v>521.45000000000005</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381.46</v>
      </c>
      <c r="H43" s="5"/>
    </row>
    <row r="44" spans="1:8" x14ac:dyDescent="0.2">
      <c r="A44" s="67" t="s">
        <v>38</v>
      </c>
      <c r="B44" s="370" t="s">
        <v>52</v>
      </c>
      <c r="C44" s="371"/>
      <c r="D44" s="371"/>
      <c r="E44" s="372"/>
      <c r="F44" s="68">
        <v>2.5000000000000001E-2</v>
      </c>
      <c r="G44" s="27">
        <f>ROUND((G$34)*F44,2)</f>
        <v>47.68</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28.61</v>
      </c>
      <c r="H46" s="5"/>
    </row>
    <row r="47" spans="1:8" x14ac:dyDescent="0.2">
      <c r="A47" s="67" t="s">
        <v>41</v>
      </c>
      <c r="B47" s="370" t="s">
        <v>55</v>
      </c>
      <c r="C47" s="371"/>
      <c r="D47" s="371"/>
      <c r="E47" s="372"/>
      <c r="F47" s="68">
        <v>0.01</v>
      </c>
      <c r="G47" s="27">
        <f t="shared" si="0"/>
        <v>19.07</v>
      </c>
      <c r="H47" s="5"/>
    </row>
    <row r="48" spans="1:8" x14ac:dyDescent="0.2">
      <c r="A48" s="67" t="s">
        <v>43</v>
      </c>
      <c r="B48" s="370" t="s">
        <v>56</v>
      </c>
      <c r="C48" s="371"/>
      <c r="D48" s="371"/>
      <c r="E48" s="372"/>
      <c r="F48" s="68">
        <v>6.0000000000000001E-3</v>
      </c>
      <c r="G48" s="27">
        <f t="shared" si="0"/>
        <v>11.44</v>
      </c>
      <c r="H48" s="5"/>
    </row>
    <row r="49" spans="1:8" x14ac:dyDescent="0.2">
      <c r="A49" s="67" t="s">
        <v>57</v>
      </c>
      <c r="B49" s="370" t="s">
        <v>58</v>
      </c>
      <c r="C49" s="371"/>
      <c r="D49" s="371"/>
      <c r="E49" s="372"/>
      <c r="F49" s="68">
        <v>2E-3</v>
      </c>
      <c r="G49" s="27">
        <f t="shared" si="0"/>
        <v>3.81</v>
      </c>
      <c r="H49" s="5"/>
    </row>
    <row r="50" spans="1:8" x14ac:dyDescent="0.2">
      <c r="A50" s="69" t="s">
        <v>59</v>
      </c>
      <c r="B50" s="412" t="s">
        <v>60</v>
      </c>
      <c r="C50" s="413"/>
      <c r="D50" s="413"/>
      <c r="E50" s="414"/>
      <c r="F50" s="70">
        <v>0.08</v>
      </c>
      <c r="G50" s="27">
        <f t="shared" si="0"/>
        <v>152.58000000000001</v>
      </c>
      <c r="H50" s="5"/>
    </row>
    <row r="51" spans="1:8" x14ac:dyDescent="0.2">
      <c r="A51" s="422" t="s">
        <v>61</v>
      </c>
      <c r="B51" s="423"/>
      <c r="C51" s="423"/>
      <c r="D51" s="423"/>
      <c r="E51" s="424"/>
      <c r="F51" s="76">
        <f>SUM(F43:F50)</f>
        <v>0.33800000000000002</v>
      </c>
      <c r="G51" s="147">
        <f>SUM(G43:G50)</f>
        <v>644.65</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f>F54*2</f>
        <v>30.44</v>
      </c>
      <c r="G53" s="16">
        <f>IF(ROUND((E53*F53)-(G27*0.06),2)&lt;0,0,ROUND((E53*F53)-(G27*0.06),2))</f>
        <v>0</v>
      </c>
      <c r="H53" s="5"/>
    </row>
    <row r="54" spans="1:8" x14ac:dyDescent="0.2">
      <c r="A54" s="67" t="s">
        <v>38</v>
      </c>
      <c r="B54" s="427" t="s">
        <v>64</v>
      </c>
      <c r="C54" s="428"/>
      <c r="D54" s="428"/>
      <c r="E54" s="148">
        <f>20.76-1.39</f>
        <v>19.37</v>
      </c>
      <c r="F54" s="150">
        <v>15.22</v>
      </c>
      <c r="G54" s="3">
        <f>ROUND((E54*F54),2)</f>
        <v>294.81</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792.51</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521.45000000000005</v>
      </c>
      <c r="H65" s="5"/>
    </row>
    <row r="66" spans="1:8" x14ac:dyDescent="0.2">
      <c r="A66" s="20" t="s">
        <v>71</v>
      </c>
      <c r="B66" s="437" t="s">
        <v>142</v>
      </c>
      <c r="C66" s="438"/>
      <c r="D66" s="438"/>
      <c r="E66" s="438"/>
      <c r="F66" s="21">
        <f>F51</f>
        <v>0.33800000000000002</v>
      </c>
      <c r="G66" s="22">
        <f>G51</f>
        <v>644.65</v>
      </c>
      <c r="H66" s="5"/>
    </row>
    <row r="67" spans="1:8" x14ac:dyDescent="0.2">
      <c r="A67" s="20" t="s">
        <v>72</v>
      </c>
      <c r="B67" s="437" t="s">
        <v>73</v>
      </c>
      <c r="C67" s="438"/>
      <c r="D67" s="438"/>
      <c r="E67" s="438"/>
      <c r="F67" s="439"/>
      <c r="G67" s="22">
        <f>G63</f>
        <v>792.51</v>
      </c>
      <c r="H67" s="5"/>
    </row>
    <row r="68" spans="1:8" x14ac:dyDescent="0.2">
      <c r="A68" s="433" t="s">
        <v>74</v>
      </c>
      <c r="B68" s="434"/>
      <c r="C68" s="434"/>
      <c r="D68" s="434"/>
      <c r="E68" s="434"/>
      <c r="F68" s="416"/>
      <c r="G68" s="145">
        <f>SUM(G65:G67)</f>
        <v>1958.61</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81" t="s">
        <v>139</v>
      </c>
      <c r="B97" s="482"/>
      <c r="C97" s="482"/>
      <c r="D97" s="482"/>
      <c r="E97" s="482"/>
      <c r="F97" s="482"/>
      <c r="G97" s="483"/>
      <c r="H97" s="66"/>
    </row>
    <row r="98" spans="1:8" x14ac:dyDescent="0.2">
      <c r="A98" s="232" t="s">
        <v>37</v>
      </c>
      <c r="B98" s="484" t="s">
        <v>140</v>
      </c>
      <c r="C98" s="485"/>
      <c r="D98" s="485"/>
      <c r="E98" s="485"/>
      <c r="F98" s="233">
        <f>((((8*13)/12)/220)+((((8*13)/12)/220)*100%))*0</f>
        <v>0</v>
      </c>
      <c r="G98" s="158">
        <f>ROUND(G$34*F98,2)</f>
        <v>0</v>
      </c>
      <c r="H98" s="5"/>
    </row>
    <row r="99" spans="1:8" x14ac:dyDescent="0.2">
      <c r="A99" s="156" t="s">
        <v>38</v>
      </c>
      <c r="B99" s="453" t="s">
        <v>195</v>
      </c>
      <c r="C99" s="454"/>
      <c r="D99" s="454"/>
      <c r="E99" s="455"/>
      <c r="F99" s="159">
        <f>F98*F51</f>
        <v>0</v>
      </c>
      <c r="G99" s="158">
        <f>ROUND(G$34*F99,2)</f>
        <v>0</v>
      </c>
      <c r="H99" s="5"/>
    </row>
    <row r="100" spans="1:8" x14ac:dyDescent="0.2">
      <c r="A100" s="479" t="s">
        <v>141</v>
      </c>
      <c r="B100" s="480"/>
      <c r="C100" s="480"/>
      <c r="D100" s="480"/>
      <c r="E100" s="480"/>
      <c r="F100" s="234">
        <f>SUM(F98:F99)</f>
        <v>0</v>
      </c>
      <c r="G100" s="235">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1907.28</v>
      </c>
      <c r="H130" s="5"/>
    </row>
    <row r="131" spans="1:8" x14ac:dyDescent="0.2">
      <c r="A131" s="20" t="s">
        <v>38</v>
      </c>
      <c r="B131" s="437" t="s">
        <v>114</v>
      </c>
      <c r="C131" s="438"/>
      <c r="D131" s="438"/>
      <c r="E131" s="438"/>
      <c r="F131" s="439"/>
      <c r="G131" s="22">
        <f>G68</f>
        <v>1958.61</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3865.89</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2</v>
      </c>
      <c r="G140" s="40">
        <f ca="1">G139*F140</f>
        <v>0</v>
      </c>
    </row>
    <row r="141" spans="1:8" x14ac:dyDescent="0.2">
      <c r="A141" s="41"/>
      <c r="B141" s="42" t="s">
        <v>123</v>
      </c>
      <c r="C141" s="42"/>
      <c r="D141" s="42"/>
      <c r="E141" s="42"/>
      <c r="F141" s="43"/>
      <c r="G141" s="44">
        <f>F21*F22</f>
        <v>38</v>
      </c>
    </row>
    <row r="142" spans="1:8" x14ac:dyDescent="0.2">
      <c r="A142" s="45"/>
      <c r="B142" s="478" t="s">
        <v>4</v>
      </c>
      <c r="C142" s="478"/>
      <c r="D142" s="478"/>
      <c r="E142" s="478"/>
      <c r="F142" s="46">
        <f>F22</f>
        <v>19</v>
      </c>
      <c r="G142" s="47">
        <f ca="1">G140*F142</f>
        <v>0</v>
      </c>
    </row>
    <row r="143" spans="1:8" ht="13.5" thickBot="1" x14ac:dyDescent="0.25">
      <c r="A143" s="49"/>
      <c r="B143" s="470" t="s">
        <v>199</v>
      </c>
      <c r="C143" s="470"/>
      <c r="D143" s="470"/>
      <c r="E143" s="470"/>
      <c r="F143" s="50">
        <v>12</v>
      </c>
      <c r="G143" s="51">
        <f ca="1">G142*F143</f>
        <v>0</v>
      </c>
    </row>
  </sheetData>
  <mergeCells count="151">
    <mergeCell ref="A137:F137"/>
    <mergeCell ref="A138:G138"/>
    <mergeCell ref="B142:E142"/>
    <mergeCell ref="B143:E143"/>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E2"/>
    <mergeCell ref="F2:G2"/>
    <mergeCell ref="A3:G4"/>
    <mergeCell ref="A5:G5"/>
    <mergeCell ref="A6:E6"/>
    <mergeCell ref="F6:G6"/>
    <mergeCell ref="A12:E12"/>
    <mergeCell ref="F12:G12"/>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ignoredErrors>
    <ignoredError sqref="G58"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6" zoomScaleNormal="100" zoomScaleSheetLayoutView="100" workbookViewId="0">
      <selection activeCell="F31" sqref="F31"/>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207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1872.8</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1</v>
      </c>
      <c r="G22" s="408"/>
    </row>
    <row r="23" spans="1:8" ht="12.75" customHeight="1" x14ac:dyDescent="0.2">
      <c r="A23" s="365" t="s">
        <v>34</v>
      </c>
      <c r="B23" s="366"/>
      <c r="C23" s="366"/>
      <c r="D23" s="366"/>
      <c r="E23" s="367"/>
      <c r="F23" s="397" t="s">
        <v>178</v>
      </c>
      <c r="G23" s="398"/>
    </row>
    <row r="24" spans="1:8" ht="12.75" customHeight="1" x14ac:dyDescent="0.2">
      <c r="A24" s="401" t="s">
        <v>206</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1" t="s">
        <v>36</v>
      </c>
      <c r="G26" s="144" t="s">
        <v>3</v>
      </c>
    </row>
    <row r="27" spans="1:8" x14ac:dyDescent="0.2">
      <c r="A27" s="63" t="s">
        <v>37</v>
      </c>
      <c r="B27" s="399" t="s">
        <v>185</v>
      </c>
      <c r="C27" s="399"/>
      <c r="D27" s="399"/>
      <c r="E27" s="399"/>
      <c r="F27" s="64">
        <v>1</v>
      </c>
      <c r="G27" s="3">
        <f>F18*F27</f>
        <v>1872.8</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ROUND((ROUND((7*26),2)/52.5)*60,2)*0</f>
        <v>0</v>
      </c>
      <c r="G31" s="3">
        <f>ROUND((F18/220*0.2)*F31,2)</f>
        <v>0</v>
      </c>
      <c r="H31" s="4"/>
    </row>
    <row r="32" spans="1:8" x14ac:dyDescent="0.2">
      <c r="A32" s="63" t="s">
        <v>43</v>
      </c>
      <c r="B32" s="400" t="s">
        <v>187</v>
      </c>
      <c r="C32" s="400"/>
      <c r="D32" s="400"/>
      <c r="E32" s="400"/>
      <c r="F32" s="64">
        <f>ROUND(SUM(F31)/25*5,2)</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1872.8</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42"/>
    </row>
    <row r="37" spans="1:8" x14ac:dyDescent="0.2">
      <c r="A37" s="67" t="s">
        <v>37</v>
      </c>
      <c r="B37" s="409" t="s">
        <v>47</v>
      </c>
      <c r="C37" s="410"/>
      <c r="D37" s="410"/>
      <c r="E37" s="411"/>
      <c r="F37" s="68">
        <f>ROUND((1/12),6)</f>
        <v>8.3299999999999999E-2</v>
      </c>
      <c r="G37" s="8">
        <f>ROUND(G$34*F37,2)</f>
        <v>156</v>
      </c>
      <c r="H37" s="5"/>
    </row>
    <row r="38" spans="1:8" x14ac:dyDescent="0.2">
      <c r="A38" s="69" t="s">
        <v>38</v>
      </c>
      <c r="B38" s="412" t="s">
        <v>189</v>
      </c>
      <c r="C38" s="413"/>
      <c r="D38" s="413"/>
      <c r="E38" s="414"/>
      <c r="F38" s="70">
        <f>ROUND((1/11)+(1/11)/3, 3)</f>
        <v>0.121</v>
      </c>
      <c r="G38" s="11">
        <f>ROUND(G$34*F38,2)</f>
        <v>226.61</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129.41</v>
      </c>
      <c r="H40" s="5"/>
    </row>
    <row r="41" spans="1:8" x14ac:dyDescent="0.2">
      <c r="A41" s="422" t="s">
        <v>50</v>
      </c>
      <c r="B41" s="423"/>
      <c r="C41" s="423"/>
      <c r="D41" s="423"/>
      <c r="E41" s="424"/>
      <c r="F41" s="76">
        <f>ROUND(SUM(F39:F40),4)</f>
        <v>0.27339999999999998</v>
      </c>
      <c r="G41" s="147">
        <f>SUM(G37:G40)</f>
        <v>512.02</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374.56</v>
      </c>
      <c r="H43" s="5"/>
    </row>
    <row r="44" spans="1:8" x14ac:dyDescent="0.2">
      <c r="A44" s="67" t="s">
        <v>38</v>
      </c>
      <c r="B44" s="370" t="s">
        <v>52</v>
      </c>
      <c r="C44" s="371"/>
      <c r="D44" s="371"/>
      <c r="E44" s="372"/>
      <c r="F44" s="68">
        <v>2.5000000000000001E-2</v>
      </c>
      <c r="G44" s="27">
        <f>ROUND((G$34)*F44,2)</f>
        <v>46.82</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28.09</v>
      </c>
      <c r="H46" s="5"/>
    </row>
    <row r="47" spans="1:8" x14ac:dyDescent="0.2">
      <c r="A47" s="67" t="s">
        <v>41</v>
      </c>
      <c r="B47" s="370" t="s">
        <v>55</v>
      </c>
      <c r="C47" s="371"/>
      <c r="D47" s="371"/>
      <c r="E47" s="372"/>
      <c r="F47" s="68">
        <v>0.01</v>
      </c>
      <c r="G47" s="27">
        <f t="shared" si="0"/>
        <v>18.73</v>
      </c>
      <c r="H47" s="5"/>
    </row>
    <row r="48" spans="1:8" x14ac:dyDescent="0.2">
      <c r="A48" s="67" t="s">
        <v>43</v>
      </c>
      <c r="B48" s="370" t="s">
        <v>56</v>
      </c>
      <c r="C48" s="371"/>
      <c r="D48" s="371"/>
      <c r="E48" s="372"/>
      <c r="F48" s="68">
        <v>6.0000000000000001E-3</v>
      </c>
      <c r="G48" s="27">
        <f t="shared" si="0"/>
        <v>11.24</v>
      </c>
      <c r="H48" s="5"/>
    </row>
    <row r="49" spans="1:8" x14ac:dyDescent="0.2">
      <c r="A49" s="67" t="s">
        <v>57</v>
      </c>
      <c r="B49" s="370" t="s">
        <v>58</v>
      </c>
      <c r="C49" s="371"/>
      <c r="D49" s="371"/>
      <c r="E49" s="372"/>
      <c r="F49" s="68">
        <v>2E-3</v>
      </c>
      <c r="G49" s="27">
        <f t="shared" si="0"/>
        <v>3.75</v>
      </c>
      <c r="H49" s="5"/>
    </row>
    <row r="50" spans="1:8" x14ac:dyDescent="0.2">
      <c r="A50" s="69" t="s">
        <v>59</v>
      </c>
      <c r="B50" s="412" t="s">
        <v>60</v>
      </c>
      <c r="C50" s="413"/>
      <c r="D50" s="413"/>
      <c r="E50" s="414"/>
      <c r="F50" s="70">
        <v>0.08</v>
      </c>
      <c r="G50" s="27">
        <f t="shared" si="0"/>
        <v>149.82</v>
      </c>
      <c r="H50" s="5"/>
    </row>
    <row r="51" spans="1:8" x14ac:dyDescent="0.2">
      <c r="A51" s="422" t="s">
        <v>61</v>
      </c>
      <c r="B51" s="423"/>
      <c r="C51" s="423"/>
      <c r="D51" s="423"/>
      <c r="E51" s="424"/>
      <c r="F51" s="76">
        <f>SUM(F43:F50)</f>
        <v>0.33800000000000002</v>
      </c>
      <c r="G51" s="147">
        <f>SUM(G43:G50)</f>
        <v>633.01</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512.02</v>
      </c>
      <c r="H65" s="5"/>
    </row>
    <row r="66" spans="1:8" x14ac:dyDescent="0.2">
      <c r="A66" s="20" t="s">
        <v>71</v>
      </c>
      <c r="B66" s="437" t="s">
        <v>142</v>
      </c>
      <c r="C66" s="438"/>
      <c r="D66" s="438"/>
      <c r="E66" s="438"/>
      <c r="F66" s="21">
        <f>F51</f>
        <v>0.33800000000000002</v>
      </c>
      <c r="G66" s="22">
        <f>G51</f>
        <v>633.01</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2146.35</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1872.8</v>
      </c>
      <c r="H130" s="5"/>
    </row>
    <row r="131" spans="1:8" x14ac:dyDescent="0.2">
      <c r="A131" s="20" t="s">
        <v>38</v>
      </c>
      <c r="B131" s="437" t="s">
        <v>114</v>
      </c>
      <c r="C131" s="438"/>
      <c r="D131" s="438"/>
      <c r="E131" s="438"/>
      <c r="F131" s="439"/>
      <c r="G131" s="22">
        <f>G68</f>
        <v>2146.35</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4019.15</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1</v>
      </c>
    </row>
    <row r="142" spans="1:8" x14ac:dyDescent="0.2">
      <c r="A142" s="45"/>
      <c r="B142" s="478" t="s">
        <v>4</v>
      </c>
      <c r="C142" s="478"/>
      <c r="D142" s="478"/>
      <c r="E142" s="478"/>
      <c r="F142" s="46">
        <f>F22</f>
        <v>1</v>
      </c>
      <c r="G142" s="47">
        <f ca="1">G140*F142</f>
        <v>0</v>
      </c>
    </row>
    <row r="143" spans="1:8" ht="13.5" thickBot="1" x14ac:dyDescent="0.25">
      <c r="A143" s="49"/>
      <c r="B143" s="470" t="s">
        <v>199</v>
      </c>
      <c r="C143" s="470"/>
      <c r="D143" s="470"/>
      <c r="E143" s="470"/>
      <c r="F143" s="50">
        <v>12</v>
      </c>
      <c r="G143" s="51">
        <f ca="1">G142*F143</f>
        <v>0</v>
      </c>
    </row>
  </sheetData>
  <mergeCells count="151">
    <mergeCell ref="A1:G1"/>
    <mergeCell ref="A2:E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3" zoomScaleNormal="100" zoomScaleSheetLayoutView="100" workbookViewId="0">
      <selection activeCell="F31" sqref="F31"/>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207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1872.8</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1</v>
      </c>
      <c r="G22" s="408"/>
    </row>
    <row r="23" spans="1:8" ht="12.75" customHeight="1" x14ac:dyDescent="0.2">
      <c r="A23" s="365" t="s">
        <v>34</v>
      </c>
      <c r="B23" s="366"/>
      <c r="C23" s="366"/>
      <c r="D23" s="366"/>
      <c r="E23" s="367"/>
      <c r="F23" s="397" t="s">
        <v>202</v>
      </c>
      <c r="G23" s="398"/>
    </row>
    <row r="24" spans="1:8" ht="12.75" customHeight="1" x14ac:dyDescent="0.2">
      <c r="A24" s="401" t="s">
        <v>206</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1" t="s">
        <v>36</v>
      </c>
      <c r="G26" s="144" t="s">
        <v>3</v>
      </c>
    </row>
    <row r="27" spans="1:8" x14ac:dyDescent="0.2">
      <c r="A27" s="63" t="s">
        <v>37</v>
      </c>
      <c r="B27" s="399" t="s">
        <v>185</v>
      </c>
      <c r="C27" s="399"/>
      <c r="D27" s="399"/>
      <c r="E27" s="399"/>
      <c r="F27" s="64">
        <v>1</v>
      </c>
      <c r="G27" s="3">
        <f>F18*F27</f>
        <v>1872.8</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ROUND((ROUND((7*26),2)/52.5)*60,2)*0</f>
        <v>0</v>
      </c>
      <c r="G31" s="3">
        <f>ROUND((F18/220*0.2)*F31,2)</f>
        <v>0</v>
      </c>
      <c r="H31" s="4"/>
    </row>
    <row r="32" spans="1:8" x14ac:dyDescent="0.2">
      <c r="A32" s="63" t="s">
        <v>43</v>
      </c>
      <c r="B32" s="400" t="s">
        <v>187</v>
      </c>
      <c r="C32" s="400"/>
      <c r="D32" s="400"/>
      <c r="E32" s="400"/>
      <c r="F32" s="64">
        <f>ROUND(SUM(F31)/25*5,2)</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1872.8</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42"/>
    </row>
    <row r="37" spans="1:8" x14ac:dyDescent="0.2">
      <c r="A37" s="67" t="s">
        <v>37</v>
      </c>
      <c r="B37" s="409" t="s">
        <v>47</v>
      </c>
      <c r="C37" s="410"/>
      <c r="D37" s="410"/>
      <c r="E37" s="411"/>
      <c r="F37" s="68">
        <f>ROUND((1/12),6)</f>
        <v>8.3299999999999999E-2</v>
      </c>
      <c r="G37" s="8">
        <f>ROUND(G$34*F37,2)</f>
        <v>156</v>
      </c>
      <c r="H37" s="5"/>
    </row>
    <row r="38" spans="1:8" x14ac:dyDescent="0.2">
      <c r="A38" s="69" t="s">
        <v>38</v>
      </c>
      <c r="B38" s="412" t="s">
        <v>189</v>
      </c>
      <c r="C38" s="413"/>
      <c r="D38" s="413"/>
      <c r="E38" s="414"/>
      <c r="F38" s="70">
        <f>ROUND((1/11)+(1/11)/3, 3)</f>
        <v>0.121</v>
      </c>
      <c r="G38" s="11">
        <f>ROUND(G$34*F38,2)</f>
        <v>226.61</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129.41</v>
      </c>
      <c r="H40" s="5"/>
    </row>
    <row r="41" spans="1:8" x14ac:dyDescent="0.2">
      <c r="A41" s="422" t="s">
        <v>50</v>
      </c>
      <c r="B41" s="423"/>
      <c r="C41" s="423"/>
      <c r="D41" s="423"/>
      <c r="E41" s="424"/>
      <c r="F41" s="76">
        <f>ROUND(SUM(F39:F40),4)</f>
        <v>0.27339999999999998</v>
      </c>
      <c r="G41" s="147">
        <f>SUM(G37:G40)</f>
        <v>512.02</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374.56</v>
      </c>
      <c r="H43" s="5"/>
    </row>
    <row r="44" spans="1:8" x14ac:dyDescent="0.2">
      <c r="A44" s="67" t="s">
        <v>38</v>
      </c>
      <c r="B44" s="370" t="s">
        <v>52</v>
      </c>
      <c r="C44" s="371"/>
      <c r="D44" s="371"/>
      <c r="E44" s="372"/>
      <c r="F44" s="68">
        <v>2.5000000000000001E-2</v>
      </c>
      <c r="G44" s="27">
        <f>ROUND((G$34)*F44,2)</f>
        <v>46.82</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28.09</v>
      </c>
      <c r="H46" s="5"/>
    </row>
    <row r="47" spans="1:8" x14ac:dyDescent="0.2">
      <c r="A47" s="67" t="s">
        <v>41</v>
      </c>
      <c r="B47" s="370" t="s">
        <v>55</v>
      </c>
      <c r="C47" s="371"/>
      <c r="D47" s="371"/>
      <c r="E47" s="372"/>
      <c r="F47" s="68">
        <v>0.01</v>
      </c>
      <c r="G47" s="27">
        <f t="shared" si="0"/>
        <v>18.73</v>
      </c>
      <c r="H47" s="5"/>
    </row>
    <row r="48" spans="1:8" x14ac:dyDescent="0.2">
      <c r="A48" s="67" t="s">
        <v>43</v>
      </c>
      <c r="B48" s="370" t="s">
        <v>56</v>
      </c>
      <c r="C48" s="371"/>
      <c r="D48" s="371"/>
      <c r="E48" s="372"/>
      <c r="F48" s="68">
        <v>6.0000000000000001E-3</v>
      </c>
      <c r="G48" s="27">
        <f t="shared" si="0"/>
        <v>11.24</v>
      </c>
      <c r="H48" s="5"/>
    </row>
    <row r="49" spans="1:8" x14ac:dyDescent="0.2">
      <c r="A49" s="67" t="s">
        <v>57</v>
      </c>
      <c r="B49" s="370" t="s">
        <v>58</v>
      </c>
      <c r="C49" s="371"/>
      <c r="D49" s="371"/>
      <c r="E49" s="372"/>
      <c r="F49" s="68">
        <v>2E-3</v>
      </c>
      <c r="G49" s="27">
        <f t="shared" si="0"/>
        <v>3.75</v>
      </c>
      <c r="H49" s="5"/>
    </row>
    <row r="50" spans="1:8" x14ac:dyDescent="0.2">
      <c r="A50" s="69" t="s">
        <v>59</v>
      </c>
      <c r="B50" s="412" t="s">
        <v>60</v>
      </c>
      <c r="C50" s="413"/>
      <c r="D50" s="413"/>
      <c r="E50" s="414"/>
      <c r="F50" s="70">
        <v>0.08</v>
      </c>
      <c r="G50" s="27">
        <f t="shared" si="0"/>
        <v>149.82</v>
      </c>
      <c r="H50" s="5"/>
    </row>
    <row r="51" spans="1:8" x14ac:dyDescent="0.2">
      <c r="A51" s="422" t="s">
        <v>61</v>
      </c>
      <c r="B51" s="423"/>
      <c r="C51" s="423"/>
      <c r="D51" s="423"/>
      <c r="E51" s="424"/>
      <c r="F51" s="76">
        <f>SUM(F43:F50)</f>
        <v>0.33800000000000002</v>
      </c>
      <c r="G51" s="147">
        <f>SUM(G43:G50)</f>
        <v>633.01</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512.02</v>
      </c>
      <c r="H65" s="5"/>
    </row>
    <row r="66" spans="1:8" x14ac:dyDescent="0.2">
      <c r="A66" s="20" t="s">
        <v>71</v>
      </c>
      <c r="B66" s="437" t="s">
        <v>142</v>
      </c>
      <c r="C66" s="438"/>
      <c r="D66" s="438"/>
      <c r="E66" s="438"/>
      <c r="F66" s="21">
        <f>F51</f>
        <v>0.33800000000000002</v>
      </c>
      <c r="G66" s="22">
        <f>G51</f>
        <v>633.01</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2146.35</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1872.8</v>
      </c>
      <c r="H130" s="5"/>
    </row>
    <row r="131" spans="1:8" x14ac:dyDescent="0.2">
      <c r="A131" s="20" t="s">
        <v>38</v>
      </c>
      <c r="B131" s="437" t="s">
        <v>114</v>
      </c>
      <c r="C131" s="438"/>
      <c r="D131" s="438"/>
      <c r="E131" s="438"/>
      <c r="F131" s="439"/>
      <c r="G131" s="22">
        <f>G68</f>
        <v>2146.35</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4019.15</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1</v>
      </c>
    </row>
    <row r="142" spans="1:8" x14ac:dyDescent="0.2">
      <c r="A142" s="45"/>
      <c r="B142" s="478" t="s">
        <v>4</v>
      </c>
      <c r="C142" s="478"/>
      <c r="D142" s="478"/>
      <c r="E142" s="478"/>
      <c r="F142" s="46">
        <f>F22</f>
        <v>1</v>
      </c>
      <c r="G142" s="47">
        <f ca="1">G140*F142</f>
        <v>0</v>
      </c>
    </row>
    <row r="143" spans="1:8" ht="13.5" thickBot="1" x14ac:dyDescent="0.25">
      <c r="A143" s="49"/>
      <c r="B143" s="470" t="s">
        <v>199</v>
      </c>
      <c r="C143" s="470"/>
      <c r="D143" s="470"/>
      <c r="E143" s="470"/>
      <c r="F143" s="50">
        <v>12</v>
      </c>
      <c r="G143" s="51">
        <f ca="1">G142*F143</f>
        <v>0</v>
      </c>
    </row>
  </sheetData>
  <mergeCells count="151">
    <mergeCell ref="A1:G1"/>
    <mergeCell ref="A2:E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zoomScaleNormal="100" zoomScaleSheetLayoutView="100" workbookViewId="0">
      <selection activeCell="G31" sqref="G31"/>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207</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1872.8</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1</v>
      </c>
      <c r="G22" s="408"/>
    </row>
    <row r="23" spans="1:8" ht="12.75" customHeight="1" x14ac:dyDescent="0.2">
      <c r="A23" s="365" t="s">
        <v>34</v>
      </c>
      <c r="B23" s="366"/>
      <c r="C23" s="366"/>
      <c r="D23" s="366"/>
      <c r="E23" s="367"/>
      <c r="F23" s="397" t="s">
        <v>127</v>
      </c>
      <c r="G23" s="398"/>
    </row>
    <row r="24" spans="1:8" ht="12.75" customHeight="1" x14ac:dyDescent="0.2">
      <c r="A24" s="401" t="s">
        <v>206</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1" t="s">
        <v>36</v>
      </c>
      <c r="G26" s="144" t="s">
        <v>3</v>
      </c>
    </row>
    <row r="27" spans="1:8" x14ac:dyDescent="0.2">
      <c r="A27" s="63" t="s">
        <v>37</v>
      </c>
      <c r="B27" s="399" t="s">
        <v>185</v>
      </c>
      <c r="C27" s="399"/>
      <c r="D27" s="399"/>
      <c r="E27" s="399"/>
      <c r="F27" s="64">
        <v>1</v>
      </c>
      <c r="G27" s="3">
        <f>F18*F27</f>
        <v>1872.8</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f>
        <v>208</v>
      </c>
      <c r="G31" s="3">
        <f>ROUND((F18/220*0.2)*F31,2)</f>
        <v>354.13</v>
      </c>
      <c r="H31" s="4"/>
    </row>
    <row r="32" spans="1:8" x14ac:dyDescent="0.2">
      <c r="A32" s="63" t="s">
        <v>43</v>
      </c>
      <c r="B32" s="400" t="s">
        <v>187</v>
      </c>
      <c r="C32" s="400"/>
      <c r="D32" s="400"/>
      <c r="E32" s="400"/>
      <c r="F32" s="64">
        <f>ROUND(SUM(F31)/25*5,2)</f>
        <v>41.6</v>
      </c>
      <c r="G32" s="3">
        <f>ROUND((F18/220*0.2)*F32,2)</f>
        <v>70.83</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2297.7600000000002</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42"/>
    </row>
    <row r="37" spans="1:8" x14ac:dyDescent="0.2">
      <c r="A37" s="67" t="s">
        <v>37</v>
      </c>
      <c r="B37" s="409" t="s">
        <v>47</v>
      </c>
      <c r="C37" s="410"/>
      <c r="D37" s="410"/>
      <c r="E37" s="411"/>
      <c r="F37" s="68">
        <f>ROUND((1/12),6)</f>
        <v>8.3299999999999999E-2</v>
      </c>
      <c r="G37" s="8">
        <f>ROUND(G$34*F37,2)</f>
        <v>191.4</v>
      </c>
      <c r="H37" s="5"/>
    </row>
    <row r="38" spans="1:8" x14ac:dyDescent="0.2">
      <c r="A38" s="69" t="s">
        <v>38</v>
      </c>
      <c r="B38" s="412" t="s">
        <v>189</v>
      </c>
      <c r="C38" s="413"/>
      <c r="D38" s="413"/>
      <c r="E38" s="414"/>
      <c r="F38" s="70">
        <f>ROUND((1/11)+(1/11)/3, 3)</f>
        <v>0.121</v>
      </c>
      <c r="G38" s="11">
        <f>ROUND(G$34*F38,2)</f>
        <v>278.02999999999997</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158.78</v>
      </c>
      <c r="H40" s="5"/>
    </row>
    <row r="41" spans="1:8" x14ac:dyDescent="0.2">
      <c r="A41" s="422" t="s">
        <v>50</v>
      </c>
      <c r="B41" s="423"/>
      <c r="C41" s="423"/>
      <c r="D41" s="423"/>
      <c r="E41" s="424"/>
      <c r="F41" s="76">
        <f>ROUND(SUM(F39:F40),4)</f>
        <v>0.27339999999999998</v>
      </c>
      <c r="G41" s="147">
        <f>SUM(G37:G40)</f>
        <v>628.21</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459.55</v>
      </c>
      <c r="H43" s="5"/>
    </row>
    <row r="44" spans="1:8" x14ac:dyDescent="0.2">
      <c r="A44" s="67" t="s">
        <v>38</v>
      </c>
      <c r="B44" s="370" t="s">
        <v>52</v>
      </c>
      <c r="C44" s="371"/>
      <c r="D44" s="371"/>
      <c r="E44" s="372"/>
      <c r="F44" s="68">
        <v>2.5000000000000001E-2</v>
      </c>
      <c r="G44" s="27">
        <f>ROUND((G$34)*F44,2)</f>
        <v>57.44</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34.47</v>
      </c>
      <c r="H46" s="5"/>
    </row>
    <row r="47" spans="1:8" x14ac:dyDescent="0.2">
      <c r="A47" s="67" t="s">
        <v>41</v>
      </c>
      <c r="B47" s="370" t="s">
        <v>55</v>
      </c>
      <c r="C47" s="371"/>
      <c r="D47" s="371"/>
      <c r="E47" s="372"/>
      <c r="F47" s="68">
        <v>0.01</v>
      </c>
      <c r="G47" s="27">
        <f t="shared" si="0"/>
        <v>22.98</v>
      </c>
      <c r="H47" s="5"/>
    </row>
    <row r="48" spans="1:8" x14ac:dyDescent="0.2">
      <c r="A48" s="67" t="s">
        <v>43</v>
      </c>
      <c r="B48" s="370" t="s">
        <v>56</v>
      </c>
      <c r="C48" s="371"/>
      <c r="D48" s="371"/>
      <c r="E48" s="372"/>
      <c r="F48" s="68">
        <v>6.0000000000000001E-3</v>
      </c>
      <c r="G48" s="27">
        <f t="shared" si="0"/>
        <v>13.79</v>
      </c>
      <c r="H48" s="5"/>
    </row>
    <row r="49" spans="1:8" x14ac:dyDescent="0.2">
      <c r="A49" s="67" t="s">
        <v>57</v>
      </c>
      <c r="B49" s="370" t="s">
        <v>58</v>
      </c>
      <c r="C49" s="371"/>
      <c r="D49" s="371"/>
      <c r="E49" s="372"/>
      <c r="F49" s="68">
        <v>2E-3</v>
      </c>
      <c r="G49" s="27">
        <f t="shared" si="0"/>
        <v>4.5999999999999996</v>
      </c>
      <c r="H49" s="5"/>
    </row>
    <row r="50" spans="1:8" x14ac:dyDescent="0.2">
      <c r="A50" s="69" t="s">
        <v>59</v>
      </c>
      <c r="B50" s="412" t="s">
        <v>60</v>
      </c>
      <c r="C50" s="413"/>
      <c r="D50" s="413"/>
      <c r="E50" s="414"/>
      <c r="F50" s="70">
        <v>0.08</v>
      </c>
      <c r="G50" s="27">
        <f t="shared" si="0"/>
        <v>183.82</v>
      </c>
      <c r="H50" s="5"/>
    </row>
    <row r="51" spans="1:8" x14ac:dyDescent="0.2">
      <c r="A51" s="422" t="s">
        <v>61</v>
      </c>
      <c r="B51" s="423"/>
      <c r="C51" s="423"/>
      <c r="D51" s="423"/>
      <c r="E51" s="424"/>
      <c r="F51" s="76">
        <f>SUM(F43:F50)</f>
        <v>0.33800000000000002</v>
      </c>
      <c r="G51" s="147">
        <f>SUM(G43:G50)</f>
        <v>776.65</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628.21</v>
      </c>
      <c r="H65" s="5"/>
    </row>
    <row r="66" spans="1:8" x14ac:dyDescent="0.2">
      <c r="A66" s="20" t="s">
        <v>71</v>
      </c>
      <c r="B66" s="437" t="s">
        <v>142</v>
      </c>
      <c r="C66" s="438"/>
      <c r="D66" s="438"/>
      <c r="E66" s="438"/>
      <c r="F66" s="21">
        <f>F51</f>
        <v>0.33800000000000002</v>
      </c>
      <c r="G66" s="22">
        <f>G51</f>
        <v>776.65</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2406.1799999999998</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2297.7600000000002</v>
      </c>
      <c r="H130" s="5"/>
    </row>
    <row r="131" spans="1:8" x14ac:dyDescent="0.2">
      <c r="A131" s="20" t="s">
        <v>38</v>
      </c>
      <c r="B131" s="437" t="s">
        <v>114</v>
      </c>
      <c r="C131" s="438"/>
      <c r="D131" s="438"/>
      <c r="E131" s="438"/>
      <c r="F131" s="439"/>
      <c r="G131" s="22">
        <f>G68</f>
        <v>2406.1799999999998</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4703.9399999999996</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1</v>
      </c>
    </row>
    <row r="142" spans="1:8" x14ac:dyDescent="0.2">
      <c r="A142" s="45"/>
      <c r="B142" s="478" t="s">
        <v>4</v>
      </c>
      <c r="C142" s="478"/>
      <c r="D142" s="478"/>
      <c r="E142" s="478"/>
      <c r="F142" s="46">
        <f>F22</f>
        <v>1</v>
      </c>
      <c r="G142" s="47">
        <f ca="1">G140*F142</f>
        <v>0</v>
      </c>
    </row>
    <row r="143" spans="1:8" ht="13.5" thickBot="1" x14ac:dyDescent="0.25">
      <c r="A143" s="49"/>
      <c r="B143" s="470" t="s">
        <v>199</v>
      </c>
      <c r="C143" s="470"/>
      <c r="D143" s="470"/>
      <c r="E143" s="470"/>
      <c r="F143" s="50">
        <v>12</v>
      </c>
      <c r="G143" s="51">
        <f ca="1">G142*F143</f>
        <v>0</v>
      </c>
    </row>
  </sheetData>
  <mergeCells count="151">
    <mergeCell ref="A1:G1"/>
    <mergeCell ref="A2:E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6" zoomScaleNormal="100" zoomScaleSheetLayoutView="100" workbookViewId="0">
      <selection activeCell="F31" sqref="F31"/>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205</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2247.37</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1</v>
      </c>
      <c r="G22" s="408"/>
    </row>
    <row r="23" spans="1:8" ht="12.75" customHeight="1" x14ac:dyDescent="0.2">
      <c r="A23" s="365" t="s">
        <v>34</v>
      </c>
      <c r="B23" s="366"/>
      <c r="C23" s="366"/>
      <c r="D23" s="366"/>
      <c r="E23" s="367"/>
      <c r="F23" s="397" t="s">
        <v>178</v>
      </c>
      <c r="G23" s="398"/>
    </row>
    <row r="24" spans="1:8" ht="12.75" customHeight="1" x14ac:dyDescent="0.2">
      <c r="A24" s="401" t="s">
        <v>206</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1" t="s">
        <v>36</v>
      </c>
      <c r="G26" s="144" t="s">
        <v>3</v>
      </c>
    </row>
    <row r="27" spans="1:8" x14ac:dyDescent="0.2">
      <c r="A27" s="63" t="s">
        <v>37</v>
      </c>
      <c r="B27" s="399" t="s">
        <v>185</v>
      </c>
      <c r="C27" s="399"/>
      <c r="D27" s="399"/>
      <c r="E27" s="399"/>
      <c r="F27" s="64">
        <v>1</v>
      </c>
      <c r="G27" s="3">
        <f>F18*F27</f>
        <v>2247.37</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ROUND((ROUND((7*26),2)/52.5)*60,2)*0</f>
        <v>0</v>
      </c>
      <c r="G31" s="3">
        <f>ROUND((F18/220*0.2)*F31,2)</f>
        <v>0</v>
      </c>
      <c r="H31" s="4"/>
    </row>
    <row r="32" spans="1:8" x14ac:dyDescent="0.2">
      <c r="A32" s="63" t="s">
        <v>43</v>
      </c>
      <c r="B32" s="400" t="s">
        <v>187</v>
      </c>
      <c r="C32" s="400"/>
      <c r="D32" s="400"/>
      <c r="E32" s="400"/>
      <c r="F32" s="64">
        <f>ROUND(SUM(F31)/25*5,2)</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2247.37</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42"/>
    </row>
    <row r="37" spans="1:8" x14ac:dyDescent="0.2">
      <c r="A37" s="67" t="s">
        <v>37</v>
      </c>
      <c r="B37" s="409" t="s">
        <v>47</v>
      </c>
      <c r="C37" s="410"/>
      <c r="D37" s="410"/>
      <c r="E37" s="411"/>
      <c r="F37" s="68">
        <f>ROUND((1/12),6)</f>
        <v>8.3299999999999999E-2</v>
      </c>
      <c r="G37" s="8">
        <f>ROUND(G$34*F37,2)</f>
        <v>187.21</v>
      </c>
      <c r="H37" s="5"/>
    </row>
    <row r="38" spans="1:8" x14ac:dyDescent="0.2">
      <c r="A38" s="69" t="s">
        <v>38</v>
      </c>
      <c r="B38" s="412" t="s">
        <v>189</v>
      </c>
      <c r="C38" s="413"/>
      <c r="D38" s="413"/>
      <c r="E38" s="414"/>
      <c r="F38" s="70">
        <f>ROUND((1/11)+(1/11)/3, 3)</f>
        <v>0.121</v>
      </c>
      <c r="G38" s="11">
        <f>ROUND(G$34*F38,2)</f>
        <v>271.93</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155.29</v>
      </c>
      <c r="H40" s="5"/>
    </row>
    <row r="41" spans="1:8" x14ac:dyDescent="0.2">
      <c r="A41" s="422" t="s">
        <v>50</v>
      </c>
      <c r="B41" s="423"/>
      <c r="C41" s="423"/>
      <c r="D41" s="423"/>
      <c r="E41" s="424"/>
      <c r="F41" s="76">
        <f>ROUND(SUM(F39:F40),4)</f>
        <v>0.27339999999999998</v>
      </c>
      <c r="G41" s="147">
        <f>SUM(G37:G40)</f>
        <v>614.42999999999995</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449.47</v>
      </c>
      <c r="H43" s="5"/>
    </row>
    <row r="44" spans="1:8" x14ac:dyDescent="0.2">
      <c r="A44" s="67" t="s">
        <v>38</v>
      </c>
      <c r="B44" s="370" t="s">
        <v>52</v>
      </c>
      <c r="C44" s="371"/>
      <c r="D44" s="371"/>
      <c r="E44" s="372"/>
      <c r="F44" s="68">
        <v>2.5000000000000001E-2</v>
      </c>
      <c r="G44" s="27">
        <f>ROUND((G$34)*F44,2)</f>
        <v>56.18</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33.71</v>
      </c>
      <c r="H46" s="5"/>
    </row>
    <row r="47" spans="1:8" x14ac:dyDescent="0.2">
      <c r="A47" s="67" t="s">
        <v>41</v>
      </c>
      <c r="B47" s="370" t="s">
        <v>55</v>
      </c>
      <c r="C47" s="371"/>
      <c r="D47" s="371"/>
      <c r="E47" s="372"/>
      <c r="F47" s="68">
        <v>0.01</v>
      </c>
      <c r="G47" s="27">
        <f t="shared" si="0"/>
        <v>22.47</v>
      </c>
      <c r="H47" s="5"/>
    </row>
    <row r="48" spans="1:8" x14ac:dyDescent="0.2">
      <c r="A48" s="67" t="s">
        <v>43</v>
      </c>
      <c r="B48" s="370" t="s">
        <v>56</v>
      </c>
      <c r="C48" s="371"/>
      <c r="D48" s="371"/>
      <c r="E48" s="372"/>
      <c r="F48" s="68">
        <v>6.0000000000000001E-3</v>
      </c>
      <c r="G48" s="27">
        <f t="shared" si="0"/>
        <v>13.48</v>
      </c>
      <c r="H48" s="5"/>
    </row>
    <row r="49" spans="1:8" x14ac:dyDescent="0.2">
      <c r="A49" s="67" t="s">
        <v>57</v>
      </c>
      <c r="B49" s="370" t="s">
        <v>58</v>
      </c>
      <c r="C49" s="371"/>
      <c r="D49" s="371"/>
      <c r="E49" s="372"/>
      <c r="F49" s="68">
        <v>2E-3</v>
      </c>
      <c r="G49" s="27">
        <f t="shared" si="0"/>
        <v>4.49</v>
      </c>
      <c r="H49" s="5"/>
    </row>
    <row r="50" spans="1:8" x14ac:dyDescent="0.2">
      <c r="A50" s="69" t="s">
        <v>59</v>
      </c>
      <c r="B50" s="412" t="s">
        <v>60</v>
      </c>
      <c r="C50" s="413"/>
      <c r="D50" s="413"/>
      <c r="E50" s="414"/>
      <c r="F50" s="70">
        <v>0.08</v>
      </c>
      <c r="G50" s="27">
        <f t="shared" si="0"/>
        <v>179.79</v>
      </c>
      <c r="H50" s="5"/>
    </row>
    <row r="51" spans="1:8" x14ac:dyDescent="0.2">
      <c r="A51" s="422" t="s">
        <v>61</v>
      </c>
      <c r="B51" s="423"/>
      <c r="C51" s="423"/>
      <c r="D51" s="423"/>
      <c r="E51" s="424"/>
      <c r="F51" s="76">
        <f>SUM(F43:F50)</f>
        <v>0.33800000000000002</v>
      </c>
      <c r="G51" s="147">
        <f>SUM(G43:G50)</f>
        <v>759.59</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614.42999999999995</v>
      </c>
      <c r="H65" s="5"/>
    </row>
    <row r="66" spans="1:8" x14ac:dyDescent="0.2">
      <c r="A66" s="20" t="s">
        <v>71</v>
      </c>
      <c r="B66" s="437" t="s">
        <v>142</v>
      </c>
      <c r="C66" s="438"/>
      <c r="D66" s="438"/>
      <c r="E66" s="438"/>
      <c r="F66" s="21">
        <f>F51</f>
        <v>0.33800000000000002</v>
      </c>
      <c r="G66" s="22">
        <f>G51</f>
        <v>759.59</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2375.34</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2247.37</v>
      </c>
      <c r="H130" s="5"/>
    </row>
    <row r="131" spans="1:8" x14ac:dyDescent="0.2">
      <c r="A131" s="20" t="s">
        <v>38</v>
      </c>
      <c r="B131" s="437" t="s">
        <v>114</v>
      </c>
      <c r="C131" s="438"/>
      <c r="D131" s="438"/>
      <c r="E131" s="438"/>
      <c r="F131" s="439"/>
      <c r="G131" s="22">
        <f>G68</f>
        <v>2375.34</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4622.71</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1</v>
      </c>
    </row>
    <row r="142" spans="1:8" x14ac:dyDescent="0.2">
      <c r="A142" s="45"/>
      <c r="B142" s="478" t="s">
        <v>4</v>
      </c>
      <c r="C142" s="478"/>
      <c r="D142" s="478"/>
      <c r="E142" s="478"/>
      <c r="F142" s="46">
        <f>F22</f>
        <v>1</v>
      </c>
      <c r="G142" s="47">
        <f ca="1">G140*F142</f>
        <v>0</v>
      </c>
    </row>
    <row r="143" spans="1:8" ht="13.5" thickBot="1" x14ac:dyDescent="0.25">
      <c r="A143" s="49"/>
      <c r="B143" s="470" t="s">
        <v>199</v>
      </c>
      <c r="C143" s="470"/>
      <c r="D143" s="470"/>
      <c r="E143" s="470"/>
      <c r="F143" s="50">
        <v>12</v>
      </c>
      <c r="G143" s="51">
        <f ca="1">G142*F143</f>
        <v>0</v>
      </c>
    </row>
  </sheetData>
  <mergeCells count="151">
    <mergeCell ref="A1:G1"/>
    <mergeCell ref="A2:E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9" zoomScaleNormal="100" zoomScaleSheetLayoutView="100" workbookViewId="0">
      <selection activeCell="F31" sqref="F31"/>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205</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2247.37</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1</v>
      </c>
      <c r="G22" s="408"/>
    </row>
    <row r="23" spans="1:8" ht="12.75" customHeight="1" x14ac:dyDescent="0.2">
      <c r="A23" s="365" t="s">
        <v>34</v>
      </c>
      <c r="B23" s="366"/>
      <c r="C23" s="366"/>
      <c r="D23" s="366"/>
      <c r="E23" s="367"/>
      <c r="F23" s="397" t="s">
        <v>202</v>
      </c>
      <c r="G23" s="398"/>
    </row>
    <row r="24" spans="1:8" ht="12.75" customHeight="1" x14ac:dyDescent="0.2">
      <c r="A24" s="401" t="s">
        <v>206</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1" t="s">
        <v>36</v>
      </c>
      <c r="G26" s="144" t="s">
        <v>3</v>
      </c>
    </row>
    <row r="27" spans="1:8" x14ac:dyDescent="0.2">
      <c r="A27" s="63" t="s">
        <v>37</v>
      </c>
      <c r="B27" s="399" t="s">
        <v>185</v>
      </c>
      <c r="C27" s="399"/>
      <c r="D27" s="399"/>
      <c r="E27" s="399"/>
      <c r="F27" s="64">
        <v>1</v>
      </c>
      <c r="G27" s="3">
        <f>F18*F27</f>
        <v>2247.37</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ROUND((ROUND((7*26),2)/52.5)*60,2)*0</f>
        <v>0</v>
      </c>
      <c r="G31" s="3">
        <f>ROUND((F18/220*0.2)*F31,2)</f>
        <v>0</v>
      </c>
      <c r="H31" s="4"/>
    </row>
    <row r="32" spans="1:8" x14ac:dyDescent="0.2">
      <c r="A32" s="63" t="s">
        <v>43</v>
      </c>
      <c r="B32" s="400" t="s">
        <v>187</v>
      </c>
      <c r="C32" s="400"/>
      <c r="D32" s="400"/>
      <c r="E32" s="400"/>
      <c r="F32" s="64">
        <f>ROUND(SUM(F31)/25*5,2)</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2247.37</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42"/>
    </row>
    <row r="37" spans="1:8" x14ac:dyDescent="0.2">
      <c r="A37" s="67" t="s">
        <v>37</v>
      </c>
      <c r="B37" s="409" t="s">
        <v>47</v>
      </c>
      <c r="C37" s="410"/>
      <c r="D37" s="410"/>
      <c r="E37" s="411"/>
      <c r="F37" s="68">
        <f>ROUND((1/12),6)</f>
        <v>8.3299999999999999E-2</v>
      </c>
      <c r="G37" s="8">
        <f>ROUND(G$34*F37,2)</f>
        <v>187.21</v>
      </c>
      <c r="H37" s="5"/>
    </row>
    <row r="38" spans="1:8" x14ac:dyDescent="0.2">
      <c r="A38" s="69" t="s">
        <v>38</v>
      </c>
      <c r="B38" s="412" t="s">
        <v>189</v>
      </c>
      <c r="C38" s="413"/>
      <c r="D38" s="413"/>
      <c r="E38" s="414"/>
      <c r="F38" s="70">
        <f>ROUND((1/11)+(1/11)/3, 3)</f>
        <v>0.121</v>
      </c>
      <c r="G38" s="11">
        <f>ROUND(G$34*F38,2)</f>
        <v>271.93</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155.29</v>
      </c>
      <c r="H40" s="5"/>
    </row>
    <row r="41" spans="1:8" x14ac:dyDescent="0.2">
      <c r="A41" s="422" t="s">
        <v>50</v>
      </c>
      <c r="B41" s="423"/>
      <c r="C41" s="423"/>
      <c r="D41" s="423"/>
      <c r="E41" s="424"/>
      <c r="F41" s="76">
        <f>ROUND(SUM(F39:F40),4)</f>
        <v>0.27339999999999998</v>
      </c>
      <c r="G41" s="147">
        <f>SUM(G37:G40)</f>
        <v>614.42999999999995</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449.47</v>
      </c>
      <c r="H43" s="5"/>
    </row>
    <row r="44" spans="1:8" x14ac:dyDescent="0.2">
      <c r="A44" s="67" t="s">
        <v>38</v>
      </c>
      <c r="B44" s="370" t="s">
        <v>52</v>
      </c>
      <c r="C44" s="371"/>
      <c r="D44" s="371"/>
      <c r="E44" s="372"/>
      <c r="F44" s="68">
        <v>2.5000000000000001E-2</v>
      </c>
      <c r="G44" s="27">
        <f>ROUND((G$34)*F44,2)</f>
        <v>56.18</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33.71</v>
      </c>
      <c r="H46" s="5"/>
    </row>
    <row r="47" spans="1:8" x14ac:dyDescent="0.2">
      <c r="A47" s="67" t="s">
        <v>41</v>
      </c>
      <c r="B47" s="370" t="s">
        <v>55</v>
      </c>
      <c r="C47" s="371"/>
      <c r="D47" s="371"/>
      <c r="E47" s="372"/>
      <c r="F47" s="68">
        <v>0.01</v>
      </c>
      <c r="G47" s="27">
        <f t="shared" si="0"/>
        <v>22.47</v>
      </c>
      <c r="H47" s="5"/>
    </row>
    <row r="48" spans="1:8" x14ac:dyDescent="0.2">
      <c r="A48" s="67" t="s">
        <v>43</v>
      </c>
      <c r="B48" s="370" t="s">
        <v>56</v>
      </c>
      <c r="C48" s="371"/>
      <c r="D48" s="371"/>
      <c r="E48" s="372"/>
      <c r="F48" s="68">
        <v>6.0000000000000001E-3</v>
      </c>
      <c r="G48" s="27">
        <f t="shared" si="0"/>
        <v>13.48</v>
      </c>
      <c r="H48" s="5"/>
    </row>
    <row r="49" spans="1:8" x14ac:dyDescent="0.2">
      <c r="A49" s="67" t="s">
        <v>57</v>
      </c>
      <c r="B49" s="370" t="s">
        <v>58</v>
      </c>
      <c r="C49" s="371"/>
      <c r="D49" s="371"/>
      <c r="E49" s="372"/>
      <c r="F49" s="68">
        <v>2E-3</v>
      </c>
      <c r="G49" s="27">
        <f t="shared" si="0"/>
        <v>4.49</v>
      </c>
      <c r="H49" s="5"/>
    </row>
    <row r="50" spans="1:8" x14ac:dyDescent="0.2">
      <c r="A50" s="69" t="s">
        <v>59</v>
      </c>
      <c r="B50" s="412" t="s">
        <v>60</v>
      </c>
      <c r="C50" s="413"/>
      <c r="D50" s="413"/>
      <c r="E50" s="414"/>
      <c r="F50" s="70">
        <v>0.08</v>
      </c>
      <c r="G50" s="27">
        <f t="shared" si="0"/>
        <v>179.79</v>
      </c>
      <c r="H50" s="5"/>
    </row>
    <row r="51" spans="1:8" x14ac:dyDescent="0.2">
      <c r="A51" s="422" t="s">
        <v>61</v>
      </c>
      <c r="B51" s="423"/>
      <c r="C51" s="423"/>
      <c r="D51" s="423"/>
      <c r="E51" s="424"/>
      <c r="F51" s="76">
        <f>SUM(F43:F50)</f>
        <v>0.33800000000000002</v>
      </c>
      <c r="G51" s="147">
        <f>SUM(G43:G50)</f>
        <v>759.59</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614.42999999999995</v>
      </c>
      <c r="H65" s="5"/>
    </row>
    <row r="66" spans="1:8" x14ac:dyDescent="0.2">
      <c r="A66" s="20" t="s">
        <v>71</v>
      </c>
      <c r="B66" s="437" t="s">
        <v>142</v>
      </c>
      <c r="C66" s="438"/>
      <c r="D66" s="438"/>
      <c r="E66" s="438"/>
      <c r="F66" s="21">
        <f>F51</f>
        <v>0.33800000000000002</v>
      </c>
      <c r="G66" s="22">
        <f>G51</f>
        <v>759.59</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2375.34</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2247.37</v>
      </c>
      <c r="H130" s="5"/>
    </row>
    <row r="131" spans="1:8" x14ac:dyDescent="0.2">
      <c r="A131" s="20" t="s">
        <v>38</v>
      </c>
      <c r="B131" s="437" t="s">
        <v>114</v>
      </c>
      <c r="C131" s="438"/>
      <c r="D131" s="438"/>
      <c r="E131" s="438"/>
      <c r="F131" s="439"/>
      <c r="G131" s="22">
        <f>G68</f>
        <v>2375.34</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4622.71</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1</v>
      </c>
    </row>
    <row r="142" spans="1:8" x14ac:dyDescent="0.2">
      <c r="A142" s="45"/>
      <c r="B142" s="478" t="s">
        <v>4</v>
      </c>
      <c r="C142" s="478"/>
      <c r="D142" s="478"/>
      <c r="E142" s="478"/>
      <c r="F142" s="46">
        <f>F22</f>
        <v>1</v>
      </c>
      <c r="G142" s="47">
        <f ca="1">G140*F142</f>
        <v>0</v>
      </c>
    </row>
    <row r="143" spans="1:8" ht="13.5" thickBot="1" x14ac:dyDescent="0.25">
      <c r="A143" s="49"/>
      <c r="B143" s="470" t="s">
        <v>199</v>
      </c>
      <c r="C143" s="470"/>
      <c r="D143" s="470"/>
      <c r="E143" s="470"/>
      <c r="F143" s="50">
        <v>12</v>
      </c>
      <c r="G143" s="51">
        <f ca="1">G142*F143</f>
        <v>0</v>
      </c>
    </row>
  </sheetData>
  <mergeCells count="151">
    <mergeCell ref="A1:G1"/>
    <mergeCell ref="A2:E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7" zoomScaleNormal="100" zoomScaleSheetLayoutView="100" workbookViewId="0">
      <selection activeCell="G31" sqref="G31"/>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205</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v>2247.37</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1</v>
      </c>
      <c r="G22" s="408"/>
    </row>
    <row r="23" spans="1:8" ht="12.75" customHeight="1" x14ac:dyDescent="0.2">
      <c r="A23" s="365" t="s">
        <v>34</v>
      </c>
      <c r="B23" s="366"/>
      <c r="C23" s="366"/>
      <c r="D23" s="366"/>
      <c r="E23" s="367"/>
      <c r="F23" s="397" t="s">
        <v>127</v>
      </c>
      <c r="G23" s="398"/>
    </row>
    <row r="24" spans="1:8" ht="12.75" customHeight="1" x14ac:dyDescent="0.2">
      <c r="A24" s="401" t="s">
        <v>206</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41" t="s">
        <v>36</v>
      </c>
      <c r="G26" s="144" t="s">
        <v>3</v>
      </c>
    </row>
    <row r="27" spans="1:8" x14ac:dyDescent="0.2">
      <c r="A27" s="63" t="s">
        <v>37</v>
      </c>
      <c r="B27" s="399" t="s">
        <v>185</v>
      </c>
      <c r="C27" s="399"/>
      <c r="D27" s="399"/>
      <c r="E27" s="399"/>
      <c r="F27" s="64">
        <v>1</v>
      </c>
      <c r="G27" s="3">
        <f>F18*F27</f>
        <v>2247.37</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f>
        <v>208</v>
      </c>
      <c r="G31" s="3">
        <f>ROUND((F18/220*0.2)*F31,2)</f>
        <v>424.96</v>
      </c>
      <c r="H31" s="4"/>
    </row>
    <row r="32" spans="1:8" x14ac:dyDescent="0.2">
      <c r="A32" s="63" t="s">
        <v>43</v>
      </c>
      <c r="B32" s="400" t="s">
        <v>187</v>
      </c>
      <c r="C32" s="400"/>
      <c r="D32" s="400"/>
      <c r="E32" s="400"/>
      <c r="F32" s="64">
        <f>ROUND(SUM(F31)/25*5,2)</f>
        <v>41.6</v>
      </c>
      <c r="G32" s="3">
        <f>ROUND((F18/220*0.2)*F32,2)</f>
        <v>84.99</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2757.32</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42"/>
    </row>
    <row r="37" spans="1:8" x14ac:dyDescent="0.2">
      <c r="A37" s="67" t="s">
        <v>37</v>
      </c>
      <c r="B37" s="409" t="s">
        <v>47</v>
      </c>
      <c r="C37" s="410"/>
      <c r="D37" s="410"/>
      <c r="E37" s="411"/>
      <c r="F37" s="68">
        <f>ROUND((1/12),6)</f>
        <v>8.3299999999999999E-2</v>
      </c>
      <c r="G37" s="8">
        <f>ROUND(G$34*F37,2)</f>
        <v>229.68</v>
      </c>
      <c r="H37" s="5"/>
    </row>
    <row r="38" spans="1:8" x14ac:dyDescent="0.2">
      <c r="A38" s="69" t="s">
        <v>38</v>
      </c>
      <c r="B38" s="412" t="s">
        <v>189</v>
      </c>
      <c r="C38" s="413"/>
      <c r="D38" s="413"/>
      <c r="E38" s="414"/>
      <c r="F38" s="70">
        <f>ROUND((1/11)+(1/11)/3, 3)</f>
        <v>0.121</v>
      </c>
      <c r="G38" s="11">
        <f>ROUND(G$34*F38,2)</f>
        <v>333.64</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190.53</v>
      </c>
      <c r="H40" s="5"/>
    </row>
    <row r="41" spans="1:8" x14ac:dyDescent="0.2">
      <c r="A41" s="422" t="s">
        <v>50</v>
      </c>
      <c r="B41" s="423"/>
      <c r="C41" s="423"/>
      <c r="D41" s="423"/>
      <c r="E41" s="424"/>
      <c r="F41" s="76">
        <f>ROUND(SUM(F39:F40),4)</f>
        <v>0.27339999999999998</v>
      </c>
      <c r="G41" s="147">
        <f>SUM(G37:G40)</f>
        <v>753.85</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551.46</v>
      </c>
      <c r="H43" s="5"/>
    </row>
    <row r="44" spans="1:8" x14ac:dyDescent="0.2">
      <c r="A44" s="67" t="s">
        <v>38</v>
      </c>
      <c r="B44" s="370" t="s">
        <v>52</v>
      </c>
      <c r="C44" s="371"/>
      <c r="D44" s="371"/>
      <c r="E44" s="372"/>
      <c r="F44" s="68">
        <v>2.5000000000000001E-2</v>
      </c>
      <c r="G44" s="27">
        <f>ROUND((G$34)*F44,2)</f>
        <v>68.930000000000007</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41.36</v>
      </c>
      <c r="H46" s="5"/>
    </row>
    <row r="47" spans="1:8" x14ac:dyDescent="0.2">
      <c r="A47" s="67" t="s">
        <v>41</v>
      </c>
      <c r="B47" s="370" t="s">
        <v>55</v>
      </c>
      <c r="C47" s="371"/>
      <c r="D47" s="371"/>
      <c r="E47" s="372"/>
      <c r="F47" s="68">
        <v>0.01</v>
      </c>
      <c r="G47" s="27">
        <f t="shared" si="0"/>
        <v>27.57</v>
      </c>
      <c r="H47" s="5"/>
    </row>
    <row r="48" spans="1:8" x14ac:dyDescent="0.2">
      <c r="A48" s="67" t="s">
        <v>43</v>
      </c>
      <c r="B48" s="370" t="s">
        <v>56</v>
      </c>
      <c r="C48" s="371"/>
      <c r="D48" s="371"/>
      <c r="E48" s="372"/>
      <c r="F48" s="68">
        <v>6.0000000000000001E-3</v>
      </c>
      <c r="G48" s="27">
        <f t="shared" si="0"/>
        <v>16.54</v>
      </c>
      <c r="H48" s="5"/>
    </row>
    <row r="49" spans="1:8" x14ac:dyDescent="0.2">
      <c r="A49" s="67" t="s">
        <v>57</v>
      </c>
      <c r="B49" s="370" t="s">
        <v>58</v>
      </c>
      <c r="C49" s="371"/>
      <c r="D49" s="371"/>
      <c r="E49" s="372"/>
      <c r="F49" s="68">
        <v>2E-3</v>
      </c>
      <c r="G49" s="27">
        <f t="shared" si="0"/>
        <v>5.51</v>
      </c>
      <c r="H49" s="5"/>
    </row>
    <row r="50" spans="1:8" x14ac:dyDescent="0.2">
      <c r="A50" s="69" t="s">
        <v>59</v>
      </c>
      <c r="B50" s="412" t="s">
        <v>60</v>
      </c>
      <c r="C50" s="413"/>
      <c r="D50" s="413"/>
      <c r="E50" s="414"/>
      <c r="F50" s="70">
        <v>0.08</v>
      </c>
      <c r="G50" s="27">
        <f t="shared" si="0"/>
        <v>220.59</v>
      </c>
      <c r="H50" s="5"/>
    </row>
    <row r="51" spans="1:8" x14ac:dyDescent="0.2">
      <c r="A51" s="422" t="s">
        <v>61</v>
      </c>
      <c r="B51" s="423"/>
      <c r="C51" s="423"/>
      <c r="D51" s="423"/>
      <c r="E51" s="424"/>
      <c r="F51" s="76">
        <f>SUM(F43:F50)</f>
        <v>0.33800000000000002</v>
      </c>
      <c r="G51" s="147">
        <f>SUM(G43:G50)</f>
        <v>931.96</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52</v>
      </c>
      <c r="G53" s="16">
        <f>IF(ROUND((E53*F53)-(G27*0.06),2)&lt;0,0,ROUND((E53*F53)-(G27*0.06),2))</f>
        <v>0</v>
      </c>
      <c r="H53" s="5"/>
    </row>
    <row r="54" spans="1:8" x14ac:dyDescent="0.2">
      <c r="A54" s="67" t="s">
        <v>38</v>
      </c>
      <c r="B54" s="427" t="s">
        <v>64</v>
      </c>
      <c r="C54" s="428"/>
      <c r="D54" s="428"/>
      <c r="E54" s="148">
        <f>20.76-1.39</f>
        <v>19.37</v>
      </c>
      <c r="F54" s="150">
        <v>26</v>
      </c>
      <c r="G54" s="3">
        <f>ROUND((E54*F54),2)</f>
        <v>503.62</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1001.32</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753.85</v>
      </c>
      <c r="H65" s="5"/>
    </row>
    <row r="66" spans="1:8" x14ac:dyDescent="0.2">
      <c r="A66" s="20" t="s">
        <v>71</v>
      </c>
      <c r="B66" s="437" t="s">
        <v>142</v>
      </c>
      <c r="C66" s="438"/>
      <c r="D66" s="438"/>
      <c r="E66" s="438"/>
      <c r="F66" s="21">
        <f>F51</f>
        <v>0.33800000000000002</v>
      </c>
      <c r="G66" s="22">
        <f>G51</f>
        <v>931.96</v>
      </c>
      <c r="H66" s="5"/>
    </row>
    <row r="67" spans="1:8" x14ac:dyDescent="0.2">
      <c r="A67" s="20" t="s">
        <v>72</v>
      </c>
      <c r="B67" s="437" t="s">
        <v>73</v>
      </c>
      <c r="C67" s="438"/>
      <c r="D67" s="438"/>
      <c r="E67" s="438"/>
      <c r="F67" s="439"/>
      <c r="G67" s="22">
        <f>G63</f>
        <v>1001.32</v>
      </c>
      <c r="H67" s="5"/>
    </row>
    <row r="68" spans="1:8" x14ac:dyDescent="0.2">
      <c r="A68" s="433" t="s">
        <v>74</v>
      </c>
      <c r="B68" s="434"/>
      <c r="C68" s="434"/>
      <c r="D68" s="434"/>
      <c r="E68" s="434"/>
      <c r="F68" s="416"/>
      <c r="G68" s="145">
        <f>SUM(G65:G67)</f>
        <v>2687.13</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'UNIFORMES e EPI''s'!B3</f>
        <v>UNIFORMES E EPI'S</v>
      </c>
      <c r="C108" s="445"/>
      <c r="D108" s="445"/>
      <c r="E108" s="163">
        <f>'UNIFORMES e EPI''s'!E15</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2757.32</v>
      </c>
      <c r="H130" s="5"/>
    </row>
    <row r="131" spans="1:8" x14ac:dyDescent="0.2">
      <c r="A131" s="20" t="s">
        <v>38</v>
      </c>
      <c r="B131" s="437" t="s">
        <v>114</v>
      </c>
      <c r="C131" s="438"/>
      <c r="D131" s="438"/>
      <c r="E131" s="438"/>
      <c r="F131" s="439"/>
      <c r="G131" s="22">
        <f>G68</f>
        <v>2687.13</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5444.45</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1</v>
      </c>
    </row>
    <row r="142" spans="1:8" x14ac:dyDescent="0.2">
      <c r="A142" s="45"/>
      <c r="B142" s="478" t="s">
        <v>4</v>
      </c>
      <c r="C142" s="478"/>
      <c r="D142" s="478"/>
      <c r="E142" s="478"/>
      <c r="F142" s="46">
        <f>F22</f>
        <v>1</v>
      </c>
      <c r="G142" s="47">
        <f ca="1">G140*F142</f>
        <v>0</v>
      </c>
    </row>
    <row r="143" spans="1:8" ht="13.5" thickBot="1" x14ac:dyDescent="0.25">
      <c r="A143" s="49"/>
      <c r="B143" s="470" t="s">
        <v>199</v>
      </c>
      <c r="C143" s="470"/>
      <c r="D143" s="470"/>
      <c r="E143" s="470"/>
      <c r="F143" s="50">
        <v>12</v>
      </c>
      <c r="G143" s="51">
        <f ca="1">G142*F143</f>
        <v>0</v>
      </c>
    </row>
  </sheetData>
  <mergeCells count="151">
    <mergeCell ref="A1:G1"/>
    <mergeCell ref="A2:E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42:E142"/>
    <mergeCell ref="B143:E143"/>
    <mergeCell ref="B131:F131"/>
    <mergeCell ref="B132:F132"/>
    <mergeCell ref="B133:F133"/>
    <mergeCell ref="B134:F134"/>
    <mergeCell ref="B135:F135"/>
    <mergeCell ref="B136:F136"/>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3"/>
  <sheetViews>
    <sheetView view="pageBreakPreview" topLeftCell="A16" zoomScaleNormal="100" zoomScaleSheetLayoutView="100" workbookViewId="0">
      <selection activeCell="F31" sqref="F31"/>
    </sheetView>
  </sheetViews>
  <sheetFormatPr defaultColWidth="9.140625" defaultRowHeight="12.75" x14ac:dyDescent="0.2"/>
  <cols>
    <col min="1" max="1" width="4.7109375" style="1" customWidth="1"/>
    <col min="2" max="4" width="13.7109375" style="1" customWidth="1"/>
    <col min="5" max="5" width="14.5703125" style="1" customWidth="1"/>
    <col min="6" max="6" width="13.7109375" style="1" customWidth="1"/>
    <col min="7" max="7" width="16.85546875" style="1" customWidth="1"/>
    <col min="8" max="16381" width="9.140625" style="1"/>
    <col min="16382" max="16384" width="17" style="1" customWidth="1"/>
  </cols>
  <sheetData>
    <row r="1" spans="1:8" ht="30" customHeight="1" thickBot="1" x14ac:dyDescent="0.25">
      <c r="A1" s="352" t="s">
        <v>15</v>
      </c>
      <c r="B1" s="352"/>
      <c r="C1" s="352"/>
      <c r="D1" s="352"/>
      <c r="E1" s="352"/>
      <c r="F1" s="352"/>
      <c r="G1" s="352"/>
    </row>
    <row r="2" spans="1:8" ht="18.75" customHeight="1" x14ac:dyDescent="0.2">
      <c r="A2" s="349" t="s">
        <v>175</v>
      </c>
      <c r="B2" s="350"/>
      <c r="C2" s="350"/>
      <c r="D2" s="350"/>
      <c r="E2" s="351"/>
      <c r="F2" s="353" t="s">
        <v>176</v>
      </c>
      <c r="G2" s="354"/>
    </row>
    <row r="3" spans="1:8" ht="18" customHeight="1" x14ac:dyDescent="0.2">
      <c r="A3" s="355" t="s">
        <v>182</v>
      </c>
      <c r="B3" s="356"/>
      <c r="C3" s="356"/>
      <c r="D3" s="356"/>
      <c r="E3" s="356"/>
      <c r="F3" s="356"/>
      <c r="G3" s="357"/>
    </row>
    <row r="4" spans="1:8" ht="18" customHeight="1" thickBot="1" x14ac:dyDescent="0.25">
      <c r="A4" s="358"/>
      <c r="B4" s="359"/>
      <c r="C4" s="359"/>
      <c r="D4" s="359"/>
      <c r="E4" s="359"/>
      <c r="F4" s="359"/>
      <c r="G4" s="360"/>
    </row>
    <row r="5" spans="1:8" ht="14.1" customHeight="1" x14ac:dyDescent="0.2">
      <c r="A5" s="361" t="s">
        <v>5</v>
      </c>
      <c r="B5" s="362"/>
      <c r="C5" s="362"/>
      <c r="D5" s="362"/>
      <c r="E5" s="362"/>
      <c r="F5" s="363"/>
      <c r="G5" s="364"/>
    </row>
    <row r="6" spans="1:8" ht="12.75" customHeight="1" x14ac:dyDescent="0.2">
      <c r="A6" s="365" t="s">
        <v>25</v>
      </c>
      <c r="B6" s="366"/>
      <c r="C6" s="366"/>
      <c r="D6" s="366"/>
      <c r="E6" s="367"/>
      <c r="F6" s="368"/>
      <c r="G6" s="369"/>
    </row>
    <row r="7" spans="1:8" ht="14.1" customHeight="1" x14ac:dyDescent="0.2">
      <c r="A7" s="365" t="s">
        <v>11</v>
      </c>
      <c r="B7" s="366"/>
      <c r="C7" s="366"/>
      <c r="D7" s="366"/>
      <c r="E7" s="367"/>
      <c r="F7" s="378" t="s">
        <v>200</v>
      </c>
      <c r="G7" s="369"/>
    </row>
    <row r="8" spans="1:8" ht="19.5" customHeight="1" x14ac:dyDescent="0.2">
      <c r="A8" s="379" t="s">
        <v>183</v>
      </c>
      <c r="B8" s="380"/>
      <c r="C8" s="380"/>
      <c r="D8" s="380"/>
      <c r="E8" s="380"/>
      <c r="F8" s="380"/>
      <c r="G8" s="381"/>
    </row>
    <row r="9" spans="1:8" ht="19.5" customHeight="1" x14ac:dyDescent="0.2">
      <c r="A9" s="382"/>
      <c r="B9" s="383"/>
      <c r="C9" s="383"/>
      <c r="D9" s="383"/>
      <c r="E9" s="383"/>
      <c r="F9" s="383"/>
      <c r="G9" s="384"/>
    </row>
    <row r="10" spans="1:8" ht="14.1" customHeight="1" x14ac:dyDescent="0.2">
      <c r="A10" s="375" t="s">
        <v>26</v>
      </c>
      <c r="B10" s="376"/>
      <c r="C10" s="376"/>
      <c r="D10" s="376"/>
      <c r="E10" s="377"/>
      <c r="F10" s="373">
        <v>2025</v>
      </c>
      <c r="G10" s="374"/>
    </row>
    <row r="11" spans="1:8" ht="14.1" customHeight="1" x14ac:dyDescent="0.2">
      <c r="A11" s="375" t="s">
        <v>27</v>
      </c>
      <c r="B11" s="376"/>
      <c r="C11" s="376"/>
      <c r="D11" s="376"/>
      <c r="E11" s="377"/>
      <c r="F11" s="373" t="s">
        <v>184</v>
      </c>
      <c r="G11" s="374"/>
    </row>
    <row r="12" spans="1:8" ht="14.1" customHeight="1" x14ac:dyDescent="0.2">
      <c r="A12" s="375" t="s">
        <v>28</v>
      </c>
      <c r="B12" s="376"/>
      <c r="C12" s="376"/>
      <c r="D12" s="376"/>
      <c r="E12" s="377"/>
      <c r="F12" s="373" t="s">
        <v>29</v>
      </c>
      <c r="G12" s="374"/>
    </row>
    <row r="13" spans="1:8" ht="14.1" customHeight="1" x14ac:dyDescent="0.2">
      <c r="A13" s="375" t="s">
        <v>10</v>
      </c>
      <c r="B13" s="376"/>
      <c r="C13" s="376"/>
      <c r="D13" s="376"/>
      <c r="E13" s="377"/>
      <c r="F13" s="373" t="s">
        <v>9</v>
      </c>
      <c r="G13" s="374"/>
    </row>
    <row r="14" spans="1:8" ht="14.1" customHeight="1" x14ac:dyDescent="0.2">
      <c r="A14" s="391" t="s">
        <v>6</v>
      </c>
      <c r="B14" s="392"/>
      <c r="C14" s="392"/>
      <c r="D14" s="392"/>
      <c r="E14" s="392"/>
      <c r="F14" s="393"/>
      <c r="G14" s="394"/>
    </row>
    <row r="15" spans="1:8" ht="14.1" customHeight="1" x14ac:dyDescent="0.2">
      <c r="A15" s="375" t="s">
        <v>7</v>
      </c>
      <c r="B15" s="376"/>
      <c r="C15" s="376"/>
      <c r="D15" s="376"/>
      <c r="E15" s="377"/>
      <c r="F15" s="395">
        <v>0</v>
      </c>
      <c r="G15" s="396"/>
    </row>
    <row r="16" spans="1:8" ht="14.1" customHeight="1" x14ac:dyDescent="0.2">
      <c r="A16" s="375" t="s">
        <v>0</v>
      </c>
      <c r="B16" s="376"/>
      <c r="C16" s="376"/>
      <c r="D16" s="376"/>
      <c r="E16" s="377"/>
      <c r="F16" s="385" t="s">
        <v>209</v>
      </c>
      <c r="G16" s="386"/>
      <c r="H16" s="2"/>
    </row>
    <row r="17" spans="1:8" ht="14.1" customHeight="1" x14ac:dyDescent="0.2">
      <c r="A17" s="375" t="s">
        <v>30</v>
      </c>
      <c r="B17" s="376"/>
      <c r="C17" s="376"/>
      <c r="D17" s="376"/>
      <c r="E17" s="377"/>
      <c r="F17" s="385" t="s">
        <v>147</v>
      </c>
      <c r="G17" s="386"/>
      <c r="H17" s="2"/>
    </row>
    <row r="18" spans="1:8" ht="14.1" customHeight="1" x14ac:dyDescent="0.2">
      <c r="A18" s="375" t="s">
        <v>1</v>
      </c>
      <c r="B18" s="376"/>
      <c r="C18" s="376"/>
      <c r="D18" s="376"/>
      <c r="E18" s="377"/>
      <c r="F18" s="387">
        <f>ROUND(2247.37+(2247.37*20%),2)</f>
        <v>2696.84</v>
      </c>
      <c r="G18" s="388"/>
    </row>
    <row r="19" spans="1:8" ht="14.1" customHeight="1" x14ac:dyDescent="0.2">
      <c r="A19" s="365" t="s">
        <v>8</v>
      </c>
      <c r="B19" s="366"/>
      <c r="C19" s="366"/>
      <c r="D19" s="366"/>
      <c r="E19" s="367"/>
      <c r="F19" s="389">
        <v>45658</v>
      </c>
      <c r="G19" s="390"/>
    </row>
    <row r="20" spans="1:8" ht="14.1" customHeight="1" x14ac:dyDescent="0.2">
      <c r="A20" s="375" t="s">
        <v>31</v>
      </c>
      <c r="B20" s="376"/>
      <c r="C20" s="376"/>
      <c r="D20" s="376"/>
      <c r="E20" s="377"/>
      <c r="F20" s="405" t="s">
        <v>124</v>
      </c>
      <c r="G20" s="406"/>
    </row>
    <row r="21" spans="1:8" ht="14.1" customHeight="1" x14ac:dyDescent="0.2">
      <c r="A21" s="365" t="s">
        <v>32</v>
      </c>
      <c r="B21" s="366"/>
      <c r="C21" s="366"/>
      <c r="D21" s="366"/>
      <c r="E21" s="367"/>
      <c r="F21" s="407">
        <v>1</v>
      </c>
      <c r="G21" s="408"/>
    </row>
    <row r="22" spans="1:8" ht="14.1" customHeight="1" x14ac:dyDescent="0.2">
      <c r="A22" s="365" t="s">
        <v>33</v>
      </c>
      <c r="B22" s="366"/>
      <c r="C22" s="366"/>
      <c r="D22" s="366"/>
      <c r="E22" s="367"/>
      <c r="F22" s="407">
        <v>1</v>
      </c>
      <c r="G22" s="408"/>
    </row>
    <row r="23" spans="1:8" ht="12.75" customHeight="1" x14ac:dyDescent="0.2">
      <c r="A23" s="365" t="s">
        <v>34</v>
      </c>
      <c r="B23" s="366"/>
      <c r="C23" s="366"/>
      <c r="D23" s="366"/>
      <c r="E23" s="367"/>
      <c r="F23" s="397" t="s">
        <v>126</v>
      </c>
      <c r="G23" s="398"/>
    </row>
    <row r="24" spans="1:8" ht="12.75" customHeight="1" x14ac:dyDescent="0.2">
      <c r="A24" s="401" t="s">
        <v>210</v>
      </c>
      <c r="B24" s="402"/>
      <c r="C24" s="402"/>
      <c r="D24" s="402"/>
      <c r="E24" s="402"/>
      <c r="F24" s="402"/>
      <c r="G24" s="403"/>
    </row>
    <row r="25" spans="1:8" x14ac:dyDescent="0.2">
      <c r="A25" s="391" t="s">
        <v>2</v>
      </c>
      <c r="B25" s="392"/>
      <c r="C25" s="392"/>
      <c r="D25" s="392"/>
      <c r="E25" s="392"/>
      <c r="F25" s="393"/>
      <c r="G25" s="394"/>
    </row>
    <row r="26" spans="1:8" x14ac:dyDescent="0.2">
      <c r="A26" s="143">
        <v>1</v>
      </c>
      <c r="B26" s="404" t="s">
        <v>35</v>
      </c>
      <c r="C26" s="404"/>
      <c r="D26" s="404"/>
      <c r="E26" s="404"/>
      <c r="F26" s="166" t="s">
        <v>36</v>
      </c>
      <c r="G26" s="144" t="s">
        <v>3</v>
      </c>
    </row>
    <row r="27" spans="1:8" x14ac:dyDescent="0.2">
      <c r="A27" s="63" t="s">
        <v>37</v>
      </c>
      <c r="B27" s="399" t="s">
        <v>185</v>
      </c>
      <c r="C27" s="399"/>
      <c r="D27" s="399"/>
      <c r="E27" s="399"/>
      <c r="F27" s="64">
        <v>1</v>
      </c>
      <c r="G27" s="3">
        <f>F18*F27</f>
        <v>2696.84</v>
      </c>
      <c r="H27" s="4"/>
    </row>
    <row r="28" spans="1:8" x14ac:dyDescent="0.2">
      <c r="A28" s="63" t="s">
        <v>38</v>
      </c>
      <c r="B28" s="400" t="s">
        <v>131</v>
      </c>
      <c r="C28" s="400"/>
      <c r="D28" s="400"/>
      <c r="E28" s="400"/>
      <c r="F28" s="65"/>
      <c r="G28" s="3">
        <f>ROUND(F18*F28,2)</f>
        <v>0</v>
      </c>
      <c r="H28" s="4"/>
    </row>
    <row r="29" spans="1:8" x14ac:dyDescent="0.2">
      <c r="A29" s="63" t="s">
        <v>39</v>
      </c>
      <c r="B29" s="400" t="s">
        <v>20</v>
      </c>
      <c r="C29" s="400"/>
      <c r="D29" s="400"/>
      <c r="E29" s="400"/>
      <c r="F29" s="65">
        <v>0.4</v>
      </c>
      <c r="G29" s="3">
        <f>ROUND(F15*F29,2)</f>
        <v>0</v>
      </c>
      <c r="H29" s="4"/>
    </row>
    <row r="30" spans="1:8" x14ac:dyDescent="0.2">
      <c r="A30" s="63" t="s">
        <v>40</v>
      </c>
      <c r="B30" s="400" t="s">
        <v>186</v>
      </c>
      <c r="C30" s="400"/>
      <c r="D30" s="400"/>
      <c r="E30" s="400"/>
      <c r="F30" s="65"/>
      <c r="G30" s="3">
        <f>ROUND(F18*F30,2)</f>
        <v>0</v>
      </c>
      <c r="H30" s="4"/>
    </row>
    <row r="31" spans="1:8" x14ac:dyDescent="0.2">
      <c r="A31" s="63" t="s">
        <v>41</v>
      </c>
      <c r="B31" s="400" t="s">
        <v>42</v>
      </c>
      <c r="C31" s="400"/>
      <c r="D31" s="400"/>
      <c r="E31" s="400"/>
      <c r="F31" s="64">
        <f>ROUND((ROUND((7*26),2)/52.5)*60,2)*0</f>
        <v>0</v>
      </c>
      <c r="G31" s="3">
        <f>ROUND((F18/220*0.2)*F31,2)</f>
        <v>0</v>
      </c>
      <c r="H31" s="4"/>
    </row>
    <row r="32" spans="1:8" x14ac:dyDescent="0.2">
      <c r="A32" s="63" t="s">
        <v>43</v>
      </c>
      <c r="B32" s="400" t="s">
        <v>187</v>
      </c>
      <c r="C32" s="400"/>
      <c r="D32" s="400"/>
      <c r="E32" s="400"/>
      <c r="F32" s="64">
        <f>ROUND(SUM(F31)/25*5,2)</f>
        <v>0</v>
      </c>
      <c r="G32" s="3">
        <f>ROUND((F18/220*0.2)*F32,2)</f>
        <v>0</v>
      </c>
      <c r="H32" s="4"/>
    </row>
    <row r="33" spans="1:8" x14ac:dyDescent="0.2">
      <c r="A33" s="63" t="s">
        <v>57</v>
      </c>
      <c r="B33" s="400" t="s">
        <v>188</v>
      </c>
      <c r="C33" s="400"/>
      <c r="D33" s="400"/>
      <c r="E33" s="400"/>
      <c r="F33" s="65"/>
      <c r="G33" s="3">
        <v>0</v>
      </c>
    </row>
    <row r="34" spans="1:8" x14ac:dyDescent="0.2">
      <c r="A34" s="415" t="s">
        <v>44</v>
      </c>
      <c r="B34" s="416"/>
      <c r="C34" s="416"/>
      <c r="D34" s="416"/>
      <c r="E34" s="416"/>
      <c r="F34" s="417"/>
      <c r="G34" s="145">
        <f>SUM(G27:G33)</f>
        <v>2696.84</v>
      </c>
    </row>
    <row r="35" spans="1:8" x14ac:dyDescent="0.2">
      <c r="A35" s="391" t="s">
        <v>45</v>
      </c>
      <c r="B35" s="392"/>
      <c r="C35" s="392"/>
      <c r="D35" s="392"/>
      <c r="E35" s="392"/>
      <c r="F35" s="393"/>
      <c r="G35" s="394"/>
      <c r="H35" s="5"/>
    </row>
    <row r="36" spans="1:8" s="10" customFormat="1" x14ac:dyDescent="0.2">
      <c r="A36" s="418" t="s">
        <v>46</v>
      </c>
      <c r="B36" s="419"/>
      <c r="C36" s="419"/>
      <c r="D36" s="419"/>
      <c r="E36" s="419"/>
      <c r="F36" s="419"/>
      <c r="G36" s="420"/>
      <c r="H36" s="165"/>
    </row>
    <row r="37" spans="1:8" x14ac:dyDescent="0.2">
      <c r="A37" s="67" t="s">
        <v>37</v>
      </c>
      <c r="B37" s="409" t="s">
        <v>47</v>
      </c>
      <c r="C37" s="410"/>
      <c r="D37" s="410"/>
      <c r="E37" s="411"/>
      <c r="F37" s="68">
        <f>ROUND((1/12),6)</f>
        <v>8.3299999999999999E-2</v>
      </c>
      <c r="G37" s="8">
        <f>ROUND(G$34*F37,2)</f>
        <v>224.65</v>
      </c>
      <c r="H37" s="5"/>
    </row>
    <row r="38" spans="1:8" x14ac:dyDescent="0.2">
      <c r="A38" s="69" t="s">
        <v>38</v>
      </c>
      <c r="B38" s="412" t="s">
        <v>189</v>
      </c>
      <c r="C38" s="413"/>
      <c r="D38" s="413"/>
      <c r="E38" s="414"/>
      <c r="F38" s="70">
        <f>ROUND((1/11)+(1/11)/3, 3)</f>
        <v>0.121</v>
      </c>
      <c r="G38" s="11">
        <f>ROUND(G$34*F38,2)</f>
        <v>326.32</v>
      </c>
      <c r="H38" s="5"/>
    </row>
    <row r="39" spans="1:8" x14ac:dyDescent="0.2">
      <c r="A39" s="71"/>
      <c r="B39" s="421" t="s">
        <v>48</v>
      </c>
      <c r="C39" s="421"/>
      <c r="D39" s="421"/>
      <c r="E39" s="421"/>
      <c r="F39" s="72">
        <f>SUM(F37:F38)</f>
        <v>0.20430000000000001</v>
      </c>
      <c r="G39" s="8"/>
      <c r="H39" s="5"/>
    </row>
    <row r="40" spans="1:8" x14ac:dyDescent="0.2">
      <c r="A40" s="146" t="s">
        <v>39</v>
      </c>
      <c r="B40" s="73" t="s">
        <v>49</v>
      </c>
      <c r="C40" s="74"/>
      <c r="D40" s="74"/>
      <c r="E40" s="74"/>
      <c r="F40" s="75">
        <f>ROUND((F51*F39),4)</f>
        <v>6.9099999999999995E-2</v>
      </c>
      <c r="G40" s="12">
        <f>ROUND(G$34*F40,2)</f>
        <v>186.35</v>
      </c>
      <c r="H40" s="5"/>
    </row>
    <row r="41" spans="1:8" x14ac:dyDescent="0.2">
      <c r="A41" s="422" t="s">
        <v>50</v>
      </c>
      <c r="B41" s="423"/>
      <c r="C41" s="423"/>
      <c r="D41" s="423"/>
      <c r="E41" s="424"/>
      <c r="F41" s="76">
        <f>ROUND(SUM(F39:F40),4)</f>
        <v>0.27339999999999998</v>
      </c>
      <c r="G41" s="147">
        <f>SUM(G37:G40)</f>
        <v>737.32</v>
      </c>
      <c r="H41" s="5"/>
    </row>
    <row r="42" spans="1:8" x14ac:dyDescent="0.2">
      <c r="A42" s="418" t="s">
        <v>132</v>
      </c>
      <c r="B42" s="419"/>
      <c r="C42" s="419"/>
      <c r="D42" s="419"/>
      <c r="E42" s="419"/>
      <c r="F42" s="419"/>
      <c r="G42" s="420"/>
      <c r="H42" s="5"/>
    </row>
    <row r="43" spans="1:8" x14ac:dyDescent="0.2">
      <c r="A43" s="77" t="s">
        <v>37</v>
      </c>
      <c r="B43" s="409" t="s">
        <v>51</v>
      </c>
      <c r="C43" s="410"/>
      <c r="D43" s="410"/>
      <c r="E43" s="411"/>
      <c r="F43" s="78">
        <v>0.2</v>
      </c>
      <c r="G43" s="26">
        <f>ROUND((G$34)*F43,2)</f>
        <v>539.37</v>
      </c>
      <c r="H43" s="5"/>
    </row>
    <row r="44" spans="1:8" x14ac:dyDescent="0.2">
      <c r="A44" s="67" t="s">
        <v>38</v>
      </c>
      <c r="B44" s="370" t="s">
        <v>52</v>
      </c>
      <c r="C44" s="371"/>
      <c r="D44" s="371"/>
      <c r="E44" s="372"/>
      <c r="F44" s="68">
        <v>2.5000000000000001E-2</v>
      </c>
      <c r="G44" s="27">
        <f>ROUND((G$34)*F44,2)</f>
        <v>67.42</v>
      </c>
      <c r="H44" s="5"/>
    </row>
    <row r="45" spans="1:8" x14ac:dyDescent="0.2">
      <c r="A45" s="67" t="s">
        <v>39</v>
      </c>
      <c r="B45" s="370" t="s">
        <v>53</v>
      </c>
      <c r="C45" s="371"/>
      <c r="D45" s="371"/>
      <c r="E45" s="372"/>
      <c r="F45" s="231">
        <f>0</f>
        <v>0</v>
      </c>
      <c r="G45" s="27">
        <f t="shared" ref="G45:G50" si="0">ROUND((G$34)*F45,2)</f>
        <v>0</v>
      </c>
      <c r="H45" s="5"/>
    </row>
    <row r="46" spans="1:8" x14ac:dyDescent="0.2">
      <c r="A46" s="67" t="s">
        <v>40</v>
      </c>
      <c r="B46" s="370" t="s">
        <v>54</v>
      </c>
      <c r="C46" s="371"/>
      <c r="D46" s="371"/>
      <c r="E46" s="372"/>
      <c r="F46" s="68">
        <v>1.4999999999999999E-2</v>
      </c>
      <c r="G46" s="27">
        <f t="shared" si="0"/>
        <v>40.450000000000003</v>
      </c>
      <c r="H46" s="5"/>
    </row>
    <row r="47" spans="1:8" x14ac:dyDescent="0.2">
      <c r="A47" s="67" t="s">
        <v>41</v>
      </c>
      <c r="B47" s="370" t="s">
        <v>55</v>
      </c>
      <c r="C47" s="371"/>
      <c r="D47" s="371"/>
      <c r="E47" s="372"/>
      <c r="F47" s="68">
        <v>0.01</v>
      </c>
      <c r="G47" s="27">
        <f t="shared" si="0"/>
        <v>26.97</v>
      </c>
      <c r="H47" s="5"/>
    </row>
    <row r="48" spans="1:8" x14ac:dyDescent="0.2">
      <c r="A48" s="67" t="s">
        <v>43</v>
      </c>
      <c r="B48" s="370" t="s">
        <v>56</v>
      </c>
      <c r="C48" s="371"/>
      <c r="D48" s="371"/>
      <c r="E48" s="372"/>
      <c r="F48" s="68">
        <v>6.0000000000000001E-3</v>
      </c>
      <c r="G48" s="27">
        <f t="shared" si="0"/>
        <v>16.18</v>
      </c>
      <c r="H48" s="5"/>
    </row>
    <row r="49" spans="1:8" x14ac:dyDescent="0.2">
      <c r="A49" s="67" t="s">
        <v>57</v>
      </c>
      <c r="B49" s="370" t="s">
        <v>58</v>
      </c>
      <c r="C49" s="371"/>
      <c r="D49" s="371"/>
      <c r="E49" s="372"/>
      <c r="F49" s="68">
        <v>2E-3</v>
      </c>
      <c r="G49" s="27">
        <f t="shared" si="0"/>
        <v>5.39</v>
      </c>
      <c r="H49" s="5"/>
    </row>
    <row r="50" spans="1:8" x14ac:dyDescent="0.2">
      <c r="A50" s="69" t="s">
        <v>59</v>
      </c>
      <c r="B50" s="412" t="s">
        <v>60</v>
      </c>
      <c r="C50" s="413"/>
      <c r="D50" s="413"/>
      <c r="E50" s="414"/>
      <c r="F50" s="70">
        <v>0.08</v>
      </c>
      <c r="G50" s="27">
        <f t="shared" si="0"/>
        <v>215.75</v>
      </c>
      <c r="H50" s="5"/>
    </row>
    <row r="51" spans="1:8" x14ac:dyDescent="0.2">
      <c r="A51" s="422" t="s">
        <v>61</v>
      </c>
      <c r="B51" s="423"/>
      <c r="C51" s="423"/>
      <c r="D51" s="423"/>
      <c r="E51" s="424"/>
      <c r="F51" s="76">
        <f>SUM(F43:F50)</f>
        <v>0.33800000000000002</v>
      </c>
      <c r="G51" s="147">
        <f>SUM(G43:G50)</f>
        <v>911.53</v>
      </c>
      <c r="H51" s="5"/>
    </row>
    <row r="52" spans="1:8" x14ac:dyDescent="0.2">
      <c r="A52" s="418" t="s">
        <v>62</v>
      </c>
      <c r="B52" s="419"/>
      <c r="C52" s="419"/>
      <c r="D52" s="419"/>
      <c r="E52" s="419"/>
      <c r="F52" s="419"/>
      <c r="G52" s="420"/>
      <c r="H52" s="5"/>
    </row>
    <row r="53" spans="1:8" x14ac:dyDescent="0.2">
      <c r="A53" s="77" t="s">
        <v>37</v>
      </c>
      <c r="B53" s="425" t="s">
        <v>63</v>
      </c>
      <c r="C53" s="426"/>
      <c r="D53" s="426"/>
      <c r="E53" s="236">
        <f>0</f>
        <v>0</v>
      </c>
      <c r="F53" s="149">
        <v>44</v>
      </c>
      <c r="G53" s="16">
        <f>IF(ROUND((E53*F53)-(G27*0.06),2)&lt;0,0,ROUND((E53*F53)-(G27*0.06),2))</f>
        <v>0</v>
      </c>
      <c r="H53" s="5"/>
    </row>
    <row r="54" spans="1:8" x14ac:dyDescent="0.2">
      <c r="A54" s="67" t="s">
        <v>38</v>
      </c>
      <c r="B54" s="427" t="s">
        <v>64</v>
      </c>
      <c r="C54" s="428"/>
      <c r="D54" s="428"/>
      <c r="E54" s="148">
        <f>20.76-1.39</f>
        <v>19.37</v>
      </c>
      <c r="F54" s="150">
        <v>22</v>
      </c>
      <c r="G54" s="3">
        <f>ROUND((E54*F54),2)</f>
        <v>426.14</v>
      </c>
      <c r="H54" s="5"/>
    </row>
    <row r="55" spans="1:8" x14ac:dyDescent="0.2">
      <c r="A55" s="67" t="s">
        <v>39</v>
      </c>
      <c r="B55" s="427" t="s">
        <v>65</v>
      </c>
      <c r="C55" s="428"/>
      <c r="D55" s="428"/>
      <c r="E55" s="148">
        <v>144.68</v>
      </c>
      <c r="F55" s="150">
        <v>1</v>
      </c>
      <c r="G55" s="3">
        <f>ROUND((E55*F55),2)</f>
        <v>144.68</v>
      </c>
      <c r="H55" s="5"/>
    </row>
    <row r="56" spans="1:8" x14ac:dyDescent="0.2">
      <c r="A56" s="67" t="s">
        <v>40</v>
      </c>
      <c r="B56" s="427" t="s">
        <v>169</v>
      </c>
      <c r="C56" s="428"/>
      <c r="D56" s="428"/>
      <c r="E56" s="148">
        <v>35.33</v>
      </c>
      <c r="F56" s="150">
        <v>1</v>
      </c>
      <c r="G56" s="3">
        <f>ROUND((E56*F56),2)</f>
        <v>35.33</v>
      </c>
      <c r="H56" s="5"/>
    </row>
    <row r="57" spans="1:8" x14ac:dyDescent="0.2">
      <c r="A57" s="67" t="s">
        <v>41</v>
      </c>
      <c r="B57" s="427" t="s">
        <v>125</v>
      </c>
      <c r="C57" s="428"/>
      <c r="D57" s="428"/>
      <c r="E57" s="225">
        <f>ROUND((F15*30%)*5%,2)*0</f>
        <v>0</v>
      </c>
      <c r="F57" s="150">
        <v>1</v>
      </c>
      <c r="G57" s="3">
        <f>ROUND((E57*F57),2)</f>
        <v>0</v>
      </c>
      <c r="H57" s="5"/>
    </row>
    <row r="58" spans="1:8" x14ac:dyDescent="0.2">
      <c r="A58" s="67" t="s">
        <v>43</v>
      </c>
      <c r="B58" s="427" t="s">
        <v>165</v>
      </c>
      <c r="C58" s="428"/>
      <c r="D58" s="428"/>
      <c r="E58" s="148">
        <f>20.76</f>
        <v>20.76</v>
      </c>
      <c r="F58" s="150">
        <v>1</v>
      </c>
      <c r="G58" s="3">
        <f>ROUND((E58*F58)/12,2)</f>
        <v>1.73</v>
      </c>
      <c r="H58" s="5"/>
    </row>
    <row r="59" spans="1:8" x14ac:dyDescent="0.2">
      <c r="A59" s="67" t="s">
        <v>57</v>
      </c>
      <c r="B59" s="429" t="s">
        <v>190</v>
      </c>
      <c r="C59" s="430"/>
      <c r="D59" s="430"/>
      <c r="E59" s="148">
        <f>15.96</f>
        <v>15.96</v>
      </c>
      <c r="F59" s="151">
        <v>1</v>
      </c>
      <c r="G59" s="152">
        <f>ROUND((E59*F59),2)</f>
        <v>15.96</v>
      </c>
      <c r="H59" s="5"/>
    </row>
    <row r="60" spans="1:8" x14ac:dyDescent="0.2">
      <c r="A60" s="67" t="s">
        <v>59</v>
      </c>
      <c r="B60" s="427" t="s">
        <v>191</v>
      </c>
      <c r="C60" s="428"/>
      <c r="D60" s="428"/>
      <c r="E60" s="148">
        <v>300</v>
      </c>
      <c r="F60" s="150">
        <v>1</v>
      </c>
      <c r="G60" s="3">
        <f>ROUND((E60*F60),2)</f>
        <v>300</v>
      </c>
      <c r="H60" s="5"/>
    </row>
    <row r="61" spans="1:8" x14ac:dyDescent="0.2">
      <c r="A61" s="63" t="s">
        <v>179</v>
      </c>
      <c r="B61" s="427" t="s">
        <v>181</v>
      </c>
      <c r="C61" s="428"/>
      <c r="D61" s="428"/>
      <c r="E61" s="148">
        <v>0</v>
      </c>
      <c r="F61" s="150">
        <v>1</v>
      </c>
      <c r="G61" s="153">
        <f>ROUND((E61*F61),2)</f>
        <v>0</v>
      </c>
      <c r="H61" s="5"/>
    </row>
    <row r="62" spans="1:8" x14ac:dyDescent="0.2">
      <c r="A62" s="67" t="s">
        <v>180</v>
      </c>
      <c r="B62" s="431" t="s">
        <v>181</v>
      </c>
      <c r="C62" s="432"/>
      <c r="D62" s="432"/>
      <c r="E62" s="154">
        <v>0</v>
      </c>
      <c r="F62" s="150">
        <v>1</v>
      </c>
      <c r="G62" s="3">
        <v>0</v>
      </c>
      <c r="H62" s="5"/>
    </row>
    <row r="63" spans="1:8" x14ac:dyDescent="0.2">
      <c r="A63" s="433" t="s">
        <v>67</v>
      </c>
      <c r="B63" s="434"/>
      <c r="C63" s="434"/>
      <c r="D63" s="434"/>
      <c r="E63" s="434"/>
      <c r="F63" s="416"/>
      <c r="G63" s="145">
        <f>SUM(G53:G62)</f>
        <v>923.84</v>
      </c>
      <c r="H63" s="5"/>
    </row>
    <row r="64" spans="1:8" x14ac:dyDescent="0.2">
      <c r="A64" s="391" t="s">
        <v>68</v>
      </c>
      <c r="B64" s="392"/>
      <c r="C64" s="392"/>
      <c r="D64" s="392"/>
      <c r="E64" s="392"/>
      <c r="F64" s="393"/>
      <c r="G64" s="394"/>
      <c r="H64" s="5"/>
    </row>
    <row r="65" spans="1:8" x14ac:dyDescent="0.2">
      <c r="A65" s="17" t="s">
        <v>69</v>
      </c>
      <c r="B65" s="435" t="s">
        <v>70</v>
      </c>
      <c r="C65" s="436"/>
      <c r="D65" s="436"/>
      <c r="E65" s="436"/>
      <c r="F65" s="18">
        <f>F41</f>
        <v>0.27339999999999998</v>
      </c>
      <c r="G65" s="19">
        <f>G41</f>
        <v>737.32</v>
      </c>
      <c r="H65" s="5"/>
    </row>
    <row r="66" spans="1:8" x14ac:dyDescent="0.2">
      <c r="A66" s="20" t="s">
        <v>71</v>
      </c>
      <c r="B66" s="437" t="s">
        <v>142</v>
      </c>
      <c r="C66" s="438"/>
      <c r="D66" s="438"/>
      <c r="E66" s="438"/>
      <c r="F66" s="21">
        <f>F51</f>
        <v>0.33800000000000002</v>
      </c>
      <c r="G66" s="22">
        <f>G51</f>
        <v>911.53</v>
      </c>
      <c r="H66" s="5"/>
    </row>
    <row r="67" spans="1:8" x14ac:dyDescent="0.2">
      <c r="A67" s="20" t="s">
        <v>72</v>
      </c>
      <c r="B67" s="437" t="s">
        <v>73</v>
      </c>
      <c r="C67" s="438"/>
      <c r="D67" s="438"/>
      <c r="E67" s="438"/>
      <c r="F67" s="439"/>
      <c r="G67" s="22">
        <f>G63</f>
        <v>923.84</v>
      </c>
      <c r="H67" s="5"/>
    </row>
    <row r="68" spans="1:8" x14ac:dyDescent="0.2">
      <c r="A68" s="433" t="s">
        <v>74</v>
      </c>
      <c r="B68" s="434"/>
      <c r="C68" s="434"/>
      <c r="D68" s="434"/>
      <c r="E68" s="434"/>
      <c r="F68" s="416"/>
      <c r="G68" s="145">
        <f>SUM(G65:G67)</f>
        <v>2572.69</v>
      </c>
      <c r="H68" s="5"/>
    </row>
    <row r="69" spans="1:8" s="25" customFormat="1" x14ac:dyDescent="0.2">
      <c r="A69" s="391" t="s">
        <v>75</v>
      </c>
      <c r="B69" s="392"/>
      <c r="C69" s="392"/>
      <c r="D69" s="392"/>
      <c r="E69" s="392"/>
      <c r="F69" s="393"/>
      <c r="G69" s="394"/>
      <c r="H69" s="5"/>
    </row>
    <row r="70" spans="1:8" x14ac:dyDescent="0.2">
      <c r="A70" s="143">
        <v>3</v>
      </c>
      <c r="B70" s="23" t="s">
        <v>76</v>
      </c>
      <c r="C70" s="23"/>
      <c r="D70" s="23"/>
      <c r="E70" s="23"/>
      <c r="F70" s="23"/>
      <c r="G70" s="24"/>
      <c r="H70" s="5"/>
    </row>
    <row r="71" spans="1:8" x14ac:dyDescent="0.2">
      <c r="A71" s="14" t="s">
        <v>37</v>
      </c>
      <c r="B71" s="444" t="s">
        <v>77</v>
      </c>
      <c r="C71" s="445"/>
      <c r="D71" s="445"/>
      <c r="E71" s="445"/>
      <c r="F71" s="226">
        <f>ROUND((1/12)*0.05,4)*0</f>
        <v>0</v>
      </c>
      <c r="G71" s="26">
        <f t="shared" ref="G71:G76" si="1">ROUND(G$34*F71,2)</f>
        <v>0</v>
      </c>
      <c r="H71" s="5"/>
    </row>
    <row r="72" spans="1:8" x14ac:dyDescent="0.2">
      <c r="A72" s="6" t="s">
        <v>38</v>
      </c>
      <c r="B72" s="440" t="s">
        <v>78</v>
      </c>
      <c r="C72" s="441"/>
      <c r="D72" s="441"/>
      <c r="E72" s="441"/>
      <c r="F72" s="84">
        <f>ROUND((F71*F50),4)</f>
        <v>0</v>
      </c>
      <c r="G72" s="27">
        <f t="shared" si="1"/>
        <v>0</v>
      </c>
      <c r="H72" s="5"/>
    </row>
    <row r="73" spans="1:8" x14ac:dyDescent="0.2">
      <c r="A73" s="6" t="s">
        <v>39</v>
      </c>
      <c r="B73" s="440" t="s">
        <v>192</v>
      </c>
      <c r="C73" s="441"/>
      <c r="D73" s="441"/>
      <c r="E73" s="441"/>
      <c r="F73" s="227">
        <f>ROUND((0.08*0.4*0.9)*(1+0.09+0.09+0.3),2)*0</f>
        <v>0</v>
      </c>
      <c r="G73" s="27">
        <f t="shared" si="1"/>
        <v>0</v>
      </c>
      <c r="H73" s="5"/>
    </row>
    <row r="74" spans="1:8" s="2" customFormat="1" x14ac:dyDescent="0.2">
      <c r="A74" s="6" t="s">
        <v>40</v>
      </c>
      <c r="B74" s="440" t="s">
        <v>79</v>
      </c>
      <c r="C74" s="441"/>
      <c r="D74" s="441"/>
      <c r="E74" s="441"/>
      <c r="F74" s="227">
        <f>ROUND(100%/30*7/12*100%,4)*0</f>
        <v>0</v>
      </c>
      <c r="G74" s="27">
        <f t="shared" si="1"/>
        <v>0</v>
      </c>
      <c r="H74" s="5"/>
    </row>
    <row r="75" spans="1:8" x14ac:dyDescent="0.2">
      <c r="A75" s="6" t="s">
        <v>41</v>
      </c>
      <c r="B75" s="440" t="s">
        <v>133</v>
      </c>
      <c r="C75" s="441"/>
      <c r="D75" s="441"/>
      <c r="E75" s="441"/>
      <c r="F75" s="84">
        <f>ROUND(F74*F51,4)</f>
        <v>0</v>
      </c>
      <c r="G75" s="27">
        <f t="shared" si="1"/>
        <v>0</v>
      </c>
      <c r="H75" s="5"/>
    </row>
    <row r="76" spans="1:8" x14ac:dyDescent="0.2">
      <c r="A76" s="6" t="s">
        <v>43</v>
      </c>
      <c r="B76" s="442" t="s">
        <v>166</v>
      </c>
      <c r="C76" s="443"/>
      <c r="D76" s="443"/>
      <c r="E76" s="443"/>
      <c r="F76" s="85">
        <v>0</v>
      </c>
      <c r="G76" s="28">
        <f t="shared" si="1"/>
        <v>0</v>
      </c>
      <c r="H76" s="5"/>
    </row>
    <row r="77" spans="1:8" x14ac:dyDescent="0.2">
      <c r="A77" s="433" t="s">
        <v>80</v>
      </c>
      <c r="B77" s="434"/>
      <c r="C77" s="434"/>
      <c r="D77" s="434"/>
      <c r="E77" s="434"/>
      <c r="F77" s="29">
        <f>SUM(F71:F76)</f>
        <v>0</v>
      </c>
      <c r="G77" s="30">
        <f>SUM(G71:G76)</f>
        <v>0</v>
      </c>
      <c r="H77" s="5"/>
    </row>
    <row r="78" spans="1:8" s="25" customFormat="1" x14ac:dyDescent="0.2">
      <c r="A78" s="391" t="s">
        <v>81</v>
      </c>
      <c r="B78" s="392"/>
      <c r="C78" s="392"/>
      <c r="D78" s="392"/>
      <c r="E78" s="392"/>
      <c r="F78" s="393"/>
      <c r="G78" s="394"/>
      <c r="H78" s="5"/>
    </row>
    <row r="79" spans="1:8" x14ac:dyDescent="0.2">
      <c r="A79" s="418" t="s">
        <v>134</v>
      </c>
      <c r="B79" s="419"/>
      <c r="C79" s="419"/>
      <c r="D79" s="419"/>
      <c r="E79" s="419"/>
      <c r="F79" s="419"/>
      <c r="G79" s="420"/>
      <c r="H79" s="5"/>
    </row>
    <row r="80" spans="1:8" x14ac:dyDescent="0.2">
      <c r="A80" s="77" t="s">
        <v>37</v>
      </c>
      <c r="B80" s="409" t="s">
        <v>193</v>
      </c>
      <c r="C80" s="410"/>
      <c r="D80" s="410"/>
      <c r="E80" s="410"/>
      <c r="F80" s="78">
        <v>0</v>
      </c>
      <c r="G80" s="26">
        <f t="shared" ref="G80:G85" si="2">ROUND(G$34*F80,2)</f>
        <v>0</v>
      </c>
      <c r="H80" s="5"/>
    </row>
    <row r="81" spans="1:8" x14ac:dyDescent="0.2">
      <c r="A81" s="67" t="s">
        <v>38</v>
      </c>
      <c r="B81" s="370" t="s">
        <v>135</v>
      </c>
      <c r="C81" s="371"/>
      <c r="D81" s="371"/>
      <c r="E81" s="371"/>
      <c r="F81" s="224">
        <f>ROUND(((1/30)/12)*1,4)*0</f>
        <v>0</v>
      </c>
      <c r="G81" s="27">
        <f t="shared" si="2"/>
        <v>0</v>
      </c>
      <c r="H81" s="5"/>
    </row>
    <row r="82" spans="1:8" x14ac:dyDescent="0.2">
      <c r="A82" s="67" t="s">
        <v>39</v>
      </c>
      <c r="B82" s="370" t="s">
        <v>136</v>
      </c>
      <c r="C82" s="371"/>
      <c r="D82" s="371"/>
      <c r="E82" s="371"/>
      <c r="F82" s="224">
        <f>ROUND((((1/30)/12)*5)*0.02,4)*0</f>
        <v>0</v>
      </c>
      <c r="G82" s="27">
        <f t="shared" si="2"/>
        <v>0</v>
      </c>
      <c r="H82" s="5"/>
    </row>
    <row r="83" spans="1:8" x14ac:dyDescent="0.2">
      <c r="A83" s="67" t="s">
        <v>40</v>
      </c>
      <c r="B83" s="370" t="s">
        <v>137</v>
      </c>
      <c r="C83" s="371"/>
      <c r="D83" s="371"/>
      <c r="E83" s="371"/>
      <c r="F83" s="224">
        <f>ROUND((((1/30)/12)*15)*0.05,4)*0</f>
        <v>0</v>
      </c>
      <c r="G83" s="27">
        <f t="shared" si="2"/>
        <v>0</v>
      </c>
      <c r="H83" s="5"/>
    </row>
    <row r="84" spans="1:8" x14ac:dyDescent="0.2">
      <c r="A84" s="67" t="s">
        <v>41</v>
      </c>
      <c r="B84" s="370" t="s">
        <v>194</v>
      </c>
      <c r="C84" s="371"/>
      <c r="D84" s="371"/>
      <c r="E84" s="371"/>
      <c r="F84" s="68">
        <v>0</v>
      </c>
      <c r="G84" s="27">
        <f t="shared" si="2"/>
        <v>0</v>
      </c>
      <c r="H84" s="5"/>
    </row>
    <row r="85" spans="1:8" x14ac:dyDescent="0.2">
      <c r="A85" s="67" t="s">
        <v>43</v>
      </c>
      <c r="B85" s="412" t="s">
        <v>138</v>
      </c>
      <c r="C85" s="413"/>
      <c r="D85" s="413"/>
      <c r="E85" s="413"/>
      <c r="F85" s="228">
        <f>ROUND((((1/30)/12)*5)*0.5,4)*0</f>
        <v>0</v>
      </c>
      <c r="G85" s="28">
        <f t="shared" si="2"/>
        <v>0</v>
      </c>
      <c r="H85" s="5"/>
    </row>
    <row r="86" spans="1:8" s="25" customFormat="1" x14ac:dyDescent="0.2">
      <c r="A86" s="458" t="s">
        <v>82</v>
      </c>
      <c r="B86" s="424"/>
      <c r="C86" s="424"/>
      <c r="D86" s="424"/>
      <c r="E86" s="424"/>
      <c r="F86" s="76">
        <f>SUM(F80:F85)</f>
        <v>0</v>
      </c>
      <c r="G86" s="147">
        <f>SUM(G80:G85)</f>
        <v>0</v>
      </c>
      <c r="H86" s="5"/>
    </row>
    <row r="87" spans="1:8" x14ac:dyDescent="0.2">
      <c r="A87" s="461" t="s">
        <v>83</v>
      </c>
      <c r="B87" s="462"/>
      <c r="C87" s="462"/>
      <c r="D87" s="462"/>
      <c r="E87" s="462"/>
      <c r="F87" s="462"/>
      <c r="G87" s="463"/>
      <c r="H87" s="5"/>
    </row>
    <row r="88" spans="1:8" x14ac:dyDescent="0.2">
      <c r="A88" s="14" t="s">
        <v>37</v>
      </c>
      <c r="B88" s="444" t="s">
        <v>84</v>
      </c>
      <c r="C88" s="445"/>
      <c r="D88" s="445"/>
      <c r="E88" s="445"/>
      <c r="F88" s="229">
        <f xml:space="preserve"> ROUND((((ROUND((1/11)+(1/11)/3, 3))*4)/12)*1%,4)*0</f>
        <v>0</v>
      </c>
      <c r="G88" s="26">
        <f>ROUND(G$34*F88,2)</f>
        <v>0</v>
      </c>
      <c r="H88" s="5"/>
    </row>
    <row r="89" spans="1:8" x14ac:dyDescent="0.2">
      <c r="A89" s="6" t="s">
        <v>38</v>
      </c>
      <c r="B89" s="440" t="s">
        <v>85</v>
      </c>
      <c r="C89" s="441"/>
      <c r="D89" s="441"/>
      <c r="E89" s="441"/>
      <c r="F89" s="68">
        <f>ROUND(F88*F51,4)</f>
        <v>0</v>
      </c>
      <c r="G89" s="27">
        <f>ROUND(G$34*F89,2)</f>
        <v>0</v>
      </c>
      <c r="H89" s="5"/>
    </row>
    <row r="90" spans="1:8" x14ac:dyDescent="0.2">
      <c r="A90" s="6" t="s">
        <v>39</v>
      </c>
      <c r="B90" s="440" t="s">
        <v>86</v>
      </c>
      <c r="C90" s="441"/>
      <c r="D90" s="441"/>
      <c r="E90" s="441"/>
      <c r="F90" s="224">
        <f>ROUND(ROUND(ROUND(((1+1/12)*4)/12,4)*1%,4)*F51,4)*0</f>
        <v>0</v>
      </c>
      <c r="G90" s="27">
        <f>ROUND(G$34*F90,2)</f>
        <v>0</v>
      </c>
      <c r="H90" s="5"/>
    </row>
    <row r="91" spans="1:8" x14ac:dyDescent="0.2">
      <c r="A91" s="6" t="s">
        <v>40</v>
      </c>
      <c r="B91" s="440" t="s">
        <v>66</v>
      </c>
      <c r="C91" s="441"/>
      <c r="D91" s="441"/>
      <c r="E91" s="441"/>
      <c r="F91" s="68">
        <v>0</v>
      </c>
      <c r="G91" s="28">
        <f>ROUND(G$34*F91,2)</f>
        <v>0</v>
      </c>
      <c r="H91" s="5"/>
    </row>
    <row r="92" spans="1:8" s="25" customFormat="1" x14ac:dyDescent="0.2">
      <c r="A92" s="415" t="s">
        <v>87</v>
      </c>
      <c r="B92" s="416"/>
      <c r="C92" s="416"/>
      <c r="D92" s="416"/>
      <c r="E92" s="416"/>
      <c r="F92" s="13">
        <f>SUM(F88:F91)</f>
        <v>0</v>
      </c>
      <c r="G92" s="155">
        <f>SUM(G88:G91)</f>
        <v>0</v>
      </c>
      <c r="H92" s="5"/>
    </row>
    <row r="93" spans="1:8" x14ac:dyDescent="0.2">
      <c r="A93" s="464" t="s">
        <v>88</v>
      </c>
      <c r="B93" s="465"/>
      <c r="C93" s="465"/>
      <c r="D93" s="465"/>
      <c r="E93" s="465"/>
      <c r="F93" s="465"/>
      <c r="G93" s="466"/>
      <c r="H93" s="5"/>
    </row>
    <row r="94" spans="1:8" x14ac:dyDescent="0.2">
      <c r="A94" s="156" t="s">
        <v>37</v>
      </c>
      <c r="B94" s="451" t="s">
        <v>89</v>
      </c>
      <c r="C94" s="452"/>
      <c r="D94" s="452"/>
      <c r="E94" s="452"/>
      <c r="F94" s="157">
        <f>((1/220)*22)*0</f>
        <v>0</v>
      </c>
      <c r="G94" s="158">
        <f>ROUND(G$34*F94,2)</f>
        <v>0</v>
      </c>
      <c r="H94" s="5"/>
    </row>
    <row r="95" spans="1:8" s="80" customFormat="1" x14ac:dyDescent="0.2">
      <c r="A95" s="156" t="s">
        <v>38</v>
      </c>
      <c r="B95" s="453" t="s">
        <v>195</v>
      </c>
      <c r="C95" s="454"/>
      <c r="D95" s="454"/>
      <c r="E95" s="455"/>
      <c r="F95" s="159">
        <f>F94*F51</f>
        <v>0</v>
      </c>
      <c r="G95" s="158">
        <f>ROUND(G$34*F95,2)</f>
        <v>0</v>
      </c>
      <c r="H95" s="66"/>
    </row>
    <row r="96" spans="1:8" s="62" customFormat="1" x14ac:dyDescent="0.2">
      <c r="A96" s="456" t="s">
        <v>90</v>
      </c>
      <c r="B96" s="457"/>
      <c r="C96" s="457"/>
      <c r="D96" s="457"/>
      <c r="E96" s="457"/>
      <c r="F96" s="160">
        <f>SUM(F94:F95)</f>
        <v>0</v>
      </c>
      <c r="G96" s="161">
        <f>SUM(G94:G95)</f>
        <v>0</v>
      </c>
      <c r="H96" s="66"/>
    </row>
    <row r="97" spans="1:8" s="62" customFormat="1" x14ac:dyDescent="0.2">
      <c r="A97" s="418" t="s">
        <v>139</v>
      </c>
      <c r="B97" s="419"/>
      <c r="C97" s="419"/>
      <c r="D97" s="419"/>
      <c r="E97" s="419"/>
      <c r="F97" s="419"/>
      <c r="G97" s="420"/>
      <c r="H97" s="66"/>
    </row>
    <row r="98" spans="1:8" x14ac:dyDescent="0.2">
      <c r="A98" s="77" t="s">
        <v>37</v>
      </c>
      <c r="B98" s="409" t="s">
        <v>140</v>
      </c>
      <c r="C98" s="410"/>
      <c r="D98" s="410"/>
      <c r="E98" s="410"/>
      <c r="F98" s="226">
        <f>((((8*13)/12)/220)+((((8*13)/12)/220)*100%))*0</f>
        <v>0</v>
      </c>
      <c r="G98" s="26">
        <f>ROUND(G$34*F98,2)</f>
        <v>0</v>
      </c>
      <c r="H98" s="5"/>
    </row>
    <row r="99" spans="1:8" x14ac:dyDescent="0.2">
      <c r="A99" s="14" t="s">
        <v>38</v>
      </c>
      <c r="B99" s="448" t="s">
        <v>195</v>
      </c>
      <c r="C99" s="449"/>
      <c r="D99" s="449"/>
      <c r="E99" s="450"/>
      <c r="F99" s="162">
        <f>F98*F51</f>
        <v>0</v>
      </c>
      <c r="G99" s="26">
        <f>ROUND(G$34*F99,2)</f>
        <v>0</v>
      </c>
      <c r="H99" s="5"/>
    </row>
    <row r="100" spans="1:8" x14ac:dyDescent="0.2">
      <c r="A100" s="458" t="s">
        <v>141</v>
      </c>
      <c r="B100" s="424"/>
      <c r="C100" s="424"/>
      <c r="D100" s="424"/>
      <c r="E100" s="424"/>
      <c r="F100" s="76">
        <f>SUM(F98:F99)</f>
        <v>0</v>
      </c>
      <c r="G100" s="147">
        <f>SUM(G98:G99)</f>
        <v>0</v>
      </c>
      <c r="H100" s="5"/>
    </row>
    <row r="101" spans="1:8" x14ac:dyDescent="0.2">
      <c r="A101" s="391" t="s">
        <v>91</v>
      </c>
      <c r="B101" s="392"/>
      <c r="C101" s="392"/>
      <c r="D101" s="392"/>
      <c r="E101" s="392"/>
      <c r="F101" s="393"/>
      <c r="G101" s="394"/>
      <c r="H101" s="5"/>
    </row>
    <row r="102" spans="1:8" x14ac:dyDescent="0.2">
      <c r="A102" s="17" t="s">
        <v>92</v>
      </c>
      <c r="B102" s="435" t="s">
        <v>143</v>
      </c>
      <c r="C102" s="436"/>
      <c r="D102" s="436"/>
      <c r="E102" s="436"/>
      <c r="F102" s="18">
        <f>F86</f>
        <v>0</v>
      </c>
      <c r="G102" s="19">
        <f>G86</f>
        <v>0</v>
      </c>
      <c r="H102" s="5"/>
    </row>
    <row r="103" spans="1:8" x14ac:dyDescent="0.2">
      <c r="A103" s="20" t="s">
        <v>93</v>
      </c>
      <c r="B103" s="437" t="s">
        <v>94</v>
      </c>
      <c r="C103" s="438"/>
      <c r="D103" s="438"/>
      <c r="E103" s="438"/>
      <c r="F103" s="21">
        <f>F92</f>
        <v>0</v>
      </c>
      <c r="G103" s="22">
        <f>G92</f>
        <v>0</v>
      </c>
      <c r="H103" s="5"/>
    </row>
    <row r="104" spans="1:8" x14ac:dyDescent="0.2">
      <c r="A104" s="20" t="s">
        <v>95</v>
      </c>
      <c r="B104" s="437" t="s">
        <v>96</v>
      </c>
      <c r="C104" s="438"/>
      <c r="D104" s="438"/>
      <c r="E104" s="438"/>
      <c r="F104" s="21">
        <f>F96</f>
        <v>0</v>
      </c>
      <c r="G104" s="22">
        <f>G96</f>
        <v>0</v>
      </c>
      <c r="H104" s="5"/>
    </row>
    <row r="105" spans="1:8" x14ac:dyDescent="0.2">
      <c r="A105" s="20" t="s">
        <v>144</v>
      </c>
      <c r="B105" s="459" t="s">
        <v>196</v>
      </c>
      <c r="C105" s="460"/>
      <c r="D105" s="460"/>
      <c r="E105" s="460"/>
      <c r="F105" s="21">
        <f>F100</f>
        <v>0</v>
      </c>
      <c r="G105" s="22">
        <f>G100</f>
        <v>0</v>
      </c>
      <c r="H105" s="5"/>
    </row>
    <row r="106" spans="1:8" s="62" customFormat="1" x14ac:dyDescent="0.2">
      <c r="A106" s="433" t="s">
        <v>97</v>
      </c>
      <c r="B106" s="434"/>
      <c r="C106" s="434"/>
      <c r="D106" s="434"/>
      <c r="E106" s="434"/>
      <c r="F106" s="416"/>
      <c r="G106" s="145">
        <f>SUM(G102:G105)</f>
        <v>0</v>
      </c>
      <c r="H106" s="66"/>
    </row>
    <row r="107" spans="1:8" s="62" customFormat="1" x14ac:dyDescent="0.2">
      <c r="A107" s="391" t="s">
        <v>98</v>
      </c>
      <c r="B107" s="392"/>
      <c r="C107" s="392"/>
      <c r="D107" s="392"/>
      <c r="E107" s="392"/>
      <c r="F107" s="393"/>
      <c r="G107" s="394"/>
      <c r="H107" s="66"/>
    </row>
    <row r="108" spans="1:8" s="62" customFormat="1" x14ac:dyDescent="0.2">
      <c r="A108" s="14" t="s">
        <v>37</v>
      </c>
      <c r="B108" s="444" t="str">
        <f>'[1]Uniformes e EPI''s'!A5</f>
        <v>UNIFORMES</v>
      </c>
      <c r="C108" s="445"/>
      <c r="D108" s="445"/>
      <c r="E108" s="163">
        <f>'UNIFORMES e EPI''s'!E15*0</f>
        <v>0</v>
      </c>
      <c r="F108" s="31">
        <v>1</v>
      </c>
      <c r="G108" s="3">
        <f>ROUND(SUM(C108:E108),2)*F108</f>
        <v>0</v>
      </c>
      <c r="H108" s="66"/>
    </row>
    <row r="109" spans="1:8" s="62" customFormat="1" x14ac:dyDescent="0.2">
      <c r="A109" s="67" t="s">
        <v>38</v>
      </c>
      <c r="B109" s="440" t="s">
        <v>66</v>
      </c>
      <c r="C109" s="441"/>
      <c r="D109" s="441"/>
      <c r="E109" s="79">
        <v>0</v>
      </c>
      <c r="F109" s="81">
        <v>1</v>
      </c>
      <c r="G109" s="3">
        <f>ROUND((E109*F109),2)</f>
        <v>0</v>
      </c>
      <c r="H109" s="66"/>
    </row>
    <row r="110" spans="1:8" s="62" customFormat="1" x14ac:dyDescent="0.2">
      <c r="A110" s="67" t="s">
        <v>39</v>
      </c>
      <c r="B110" s="440" t="s">
        <v>66</v>
      </c>
      <c r="C110" s="441"/>
      <c r="D110" s="441"/>
      <c r="E110" s="79">
        <v>0</v>
      </c>
      <c r="F110" s="82">
        <v>1</v>
      </c>
      <c r="G110" s="3">
        <f t="shared" ref="G110:G115" si="3">ROUND((E110*F110),2)</f>
        <v>0</v>
      </c>
      <c r="H110" s="66"/>
    </row>
    <row r="111" spans="1:8" x14ac:dyDescent="0.2">
      <c r="A111" s="67" t="s">
        <v>40</v>
      </c>
      <c r="B111" s="440" t="s">
        <v>66</v>
      </c>
      <c r="C111" s="441"/>
      <c r="D111" s="441"/>
      <c r="E111" s="79">
        <v>0</v>
      </c>
      <c r="F111" s="82">
        <v>1</v>
      </c>
      <c r="G111" s="3">
        <f t="shared" si="3"/>
        <v>0</v>
      </c>
      <c r="H111" s="5"/>
    </row>
    <row r="112" spans="1:8" s="25" customFormat="1" x14ac:dyDescent="0.2">
      <c r="A112" s="67" t="s">
        <v>41</v>
      </c>
      <c r="B112" s="440" t="s">
        <v>66</v>
      </c>
      <c r="C112" s="441"/>
      <c r="D112" s="441"/>
      <c r="E112" s="79">
        <v>0</v>
      </c>
      <c r="F112" s="82">
        <v>1</v>
      </c>
      <c r="G112" s="3">
        <f t="shared" si="3"/>
        <v>0</v>
      </c>
      <c r="H112" s="5"/>
    </row>
    <row r="113" spans="1:8" x14ac:dyDescent="0.2">
      <c r="A113" s="67" t="s">
        <v>43</v>
      </c>
      <c r="B113" s="440" t="s">
        <v>66</v>
      </c>
      <c r="C113" s="441"/>
      <c r="D113" s="441"/>
      <c r="E113" s="79">
        <v>0</v>
      </c>
      <c r="F113" s="82">
        <v>1</v>
      </c>
      <c r="G113" s="3">
        <f t="shared" si="3"/>
        <v>0</v>
      </c>
      <c r="H113" s="5"/>
    </row>
    <row r="114" spans="1:8" x14ac:dyDescent="0.2">
      <c r="A114" s="67" t="s">
        <v>57</v>
      </c>
      <c r="B114" s="440" t="s">
        <v>66</v>
      </c>
      <c r="C114" s="441"/>
      <c r="D114" s="441"/>
      <c r="E114" s="79">
        <v>0</v>
      </c>
      <c r="F114" s="82">
        <v>1</v>
      </c>
      <c r="G114" s="3">
        <f t="shared" si="3"/>
        <v>0</v>
      </c>
      <c r="H114" s="5"/>
    </row>
    <row r="115" spans="1:8" x14ac:dyDescent="0.2">
      <c r="A115" s="67" t="s">
        <v>59</v>
      </c>
      <c r="B115" s="442" t="s">
        <v>66</v>
      </c>
      <c r="C115" s="443"/>
      <c r="D115" s="443"/>
      <c r="E115" s="79">
        <v>0</v>
      </c>
      <c r="F115" s="82">
        <v>1</v>
      </c>
      <c r="G115" s="3">
        <f t="shared" si="3"/>
        <v>0</v>
      </c>
      <c r="H115" s="5"/>
    </row>
    <row r="116" spans="1:8" x14ac:dyDescent="0.2">
      <c r="A116" s="422" t="s">
        <v>99</v>
      </c>
      <c r="B116" s="423"/>
      <c r="C116" s="423"/>
      <c r="D116" s="423"/>
      <c r="E116" s="423"/>
      <c r="F116" s="424"/>
      <c r="G116" s="145">
        <f>SUM(G108:G115)</f>
        <v>0</v>
      </c>
      <c r="H116" s="5"/>
    </row>
    <row r="117" spans="1:8" s="2" customFormat="1" x14ac:dyDescent="0.2">
      <c r="A117" s="391" t="s">
        <v>100</v>
      </c>
      <c r="B117" s="392"/>
      <c r="C117" s="392"/>
      <c r="D117" s="392"/>
      <c r="E117" s="392"/>
      <c r="F117" s="393"/>
      <c r="G117" s="394"/>
      <c r="H117" s="5"/>
    </row>
    <row r="118" spans="1:8" x14ac:dyDescent="0.2">
      <c r="A118" s="143">
        <v>3</v>
      </c>
      <c r="B118" s="23" t="s">
        <v>101</v>
      </c>
      <c r="C118" s="23"/>
      <c r="D118" s="23"/>
      <c r="E118" s="23"/>
      <c r="F118" s="23"/>
      <c r="G118" s="24"/>
      <c r="H118" s="5"/>
    </row>
    <row r="119" spans="1:8" x14ac:dyDescent="0.2">
      <c r="A119" s="14" t="s">
        <v>37</v>
      </c>
      <c r="B119" s="444" t="s">
        <v>102</v>
      </c>
      <c r="C119" s="445"/>
      <c r="D119" s="445"/>
      <c r="E119" s="445"/>
      <c r="F119" s="83">
        <v>0</v>
      </c>
      <c r="G119" s="15">
        <f>ROUND(G135*F119,2)</f>
        <v>0</v>
      </c>
      <c r="H119" s="5"/>
    </row>
    <row r="120" spans="1:8" x14ac:dyDescent="0.2">
      <c r="A120" s="6" t="s">
        <v>38</v>
      </c>
      <c r="B120" s="440" t="s">
        <v>103</v>
      </c>
      <c r="C120" s="441"/>
      <c r="D120" s="441"/>
      <c r="E120" s="441"/>
      <c r="F120" s="84">
        <v>0</v>
      </c>
      <c r="G120" s="8">
        <f>ROUND(((G135+G119)*F120),2)</f>
        <v>0</v>
      </c>
      <c r="H120" s="5"/>
    </row>
    <row r="121" spans="1:8" x14ac:dyDescent="0.2">
      <c r="A121" s="6" t="s">
        <v>39</v>
      </c>
      <c r="B121" s="446" t="s">
        <v>104</v>
      </c>
      <c r="C121" s="447"/>
      <c r="D121" s="447"/>
      <c r="E121" s="447"/>
      <c r="F121" s="84"/>
      <c r="G121" s="8"/>
      <c r="H121" s="5"/>
    </row>
    <row r="122" spans="1:8" x14ac:dyDescent="0.2">
      <c r="A122" s="6" t="s">
        <v>105</v>
      </c>
      <c r="B122" s="440" t="s">
        <v>106</v>
      </c>
      <c r="C122" s="441"/>
      <c r="D122" s="441"/>
      <c r="E122" s="441"/>
      <c r="F122" s="7">
        <v>0</v>
      </c>
      <c r="G122" s="8">
        <f ca="1">ROUND(G$139*F122,2)</f>
        <v>0</v>
      </c>
      <c r="H122" s="5"/>
    </row>
    <row r="123" spans="1:8" x14ac:dyDescent="0.2">
      <c r="A123" s="6" t="s">
        <v>107</v>
      </c>
      <c r="B123" s="440" t="s">
        <v>108</v>
      </c>
      <c r="C123" s="441"/>
      <c r="D123" s="441"/>
      <c r="E123" s="441"/>
      <c r="F123" s="84">
        <v>0</v>
      </c>
      <c r="G123" s="8">
        <f ca="1">ROUND(G$139*F123,2)</f>
        <v>0</v>
      </c>
      <c r="H123" s="5"/>
    </row>
    <row r="124" spans="1:8" x14ac:dyDescent="0.2">
      <c r="A124" s="6" t="s">
        <v>109</v>
      </c>
      <c r="B124" s="440" t="s">
        <v>12</v>
      </c>
      <c r="C124" s="441"/>
      <c r="D124" s="441"/>
      <c r="E124" s="441"/>
      <c r="F124" s="84">
        <v>0</v>
      </c>
      <c r="G124" s="8">
        <f ca="1">ROUND(G$139*F124,2)</f>
        <v>0</v>
      </c>
      <c r="H124" s="5"/>
    </row>
    <row r="125" spans="1:8" x14ac:dyDescent="0.2">
      <c r="A125" s="6" t="s">
        <v>197</v>
      </c>
      <c r="B125" s="440" t="s">
        <v>66</v>
      </c>
      <c r="C125" s="441"/>
      <c r="D125" s="441"/>
      <c r="E125" s="441"/>
      <c r="F125" s="84">
        <v>0</v>
      </c>
      <c r="G125" s="8">
        <f ca="1">ROUND(G$139*F125,2)</f>
        <v>0</v>
      </c>
      <c r="H125" s="5"/>
    </row>
    <row r="126" spans="1:8" x14ac:dyDescent="0.2">
      <c r="A126" s="6" t="s">
        <v>198</v>
      </c>
      <c r="B126" s="440" t="s">
        <v>66</v>
      </c>
      <c r="C126" s="441"/>
      <c r="D126" s="441"/>
      <c r="E126" s="441"/>
      <c r="F126" s="84">
        <v>0</v>
      </c>
      <c r="G126" s="8">
        <f ca="1">ROUND(G$139*F126,2)</f>
        <v>0</v>
      </c>
      <c r="H126" s="5"/>
    </row>
    <row r="127" spans="1:8" x14ac:dyDescent="0.2">
      <c r="A127" s="6"/>
      <c r="B127" s="467" t="s">
        <v>110</v>
      </c>
      <c r="C127" s="468"/>
      <c r="D127" s="468"/>
      <c r="E127" s="468"/>
      <c r="F127" s="164">
        <f>SUM(F122:F126)</f>
        <v>0</v>
      </c>
      <c r="G127" s="32">
        <f ca="1">SUM(G122:G126)</f>
        <v>0</v>
      </c>
      <c r="H127" s="5"/>
    </row>
    <row r="128" spans="1:8" x14ac:dyDescent="0.2">
      <c r="A128" s="433" t="s">
        <v>111</v>
      </c>
      <c r="B128" s="434"/>
      <c r="C128" s="434"/>
      <c r="D128" s="434"/>
      <c r="E128" s="434"/>
      <c r="F128" s="29">
        <f>SUM(F119,F120,F127)</f>
        <v>0</v>
      </c>
      <c r="G128" s="30">
        <f ca="1">SUM(G119:G126)</f>
        <v>0</v>
      </c>
      <c r="H128" s="5"/>
    </row>
    <row r="129" spans="1:8" x14ac:dyDescent="0.2">
      <c r="A129" s="391" t="s">
        <v>112</v>
      </c>
      <c r="B129" s="392"/>
      <c r="C129" s="392"/>
      <c r="D129" s="392"/>
      <c r="E129" s="392"/>
      <c r="F129" s="393"/>
      <c r="G129" s="394"/>
      <c r="H129" s="5"/>
    </row>
    <row r="130" spans="1:8" x14ac:dyDescent="0.2">
      <c r="A130" s="17" t="s">
        <v>37</v>
      </c>
      <c r="B130" s="435" t="s">
        <v>113</v>
      </c>
      <c r="C130" s="436"/>
      <c r="D130" s="436"/>
      <c r="E130" s="436"/>
      <c r="F130" s="469"/>
      <c r="G130" s="19">
        <f>G34</f>
        <v>2696.84</v>
      </c>
      <c r="H130" s="5"/>
    </row>
    <row r="131" spans="1:8" x14ac:dyDescent="0.2">
      <c r="A131" s="20" t="s">
        <v>38</v>
      </c>
      <c r="B131" s="437" t="s">
        <v>114</v>
      </c>
      <c r="C131" s="438"/>
      <c r="D131" s="438"/>
      <c r="E131" s="438"/>
      <c r="F131" s="439"/>
      <c r="G131" s="22">
        <f>G68</f>
        <v>2572.69</v>
      </c>
      <c r="H131" s="5"/>
    </row>
    <row r="132" spans="1:8" x14ac:dyDescent="0.2">
      <c r="A132" s="20" t="s">
        <v>39</v>
      </c>
      <c r="B132" s="437" t="s">
        <v>115</v>
      </c>
      <c r="C132" s="438"/>
      <c r="D132" s="438"/>
      <c r="E132" s="438"/>
      <c r="F132" s="439"/>
      <c r="G132" s="22">
        <f>G77</f>
        <v>0</v>
      </c>
      <c r="H132" s="5"/>
    </row>
    <row r="133" spans="1:8" x14ac:dyDescent="0.2">
      <c r="A133" s="20" t="s">
        <v>40</v>
      </c>
      <c r="B133" s="437" t="s">
        <v>116</v>
      </c>
      <c r="C133" s="438"/>
      <c r="D133" s="438"/>
      <c r="E133" s="438"/>
      <c r="F133" s="439"/>
      <c r="G133" s="22">
        <f>G106</f>
        <v>0</v>
      </c>
      <c r="H133" s="5"/>
    </row>
    <row r="134" spans="1:8" s="48" customFormat="1" x14ac:dyDescent="0.2">
      <c r="A134" s="20" t="s">
        <v>41</v>
      </c>
      <c r="B134" s="437" t="s">
        <v>117</v>
      </c>
      <c r="C134" s="438"/>
      <c r="D134" s="438"/>
      <c r="E134" s="438"/>
      <c r="F134" s="439"/>
      <c r="G134" s="22">
        <f>G116</f>
        <v>0</v>
      </c>
      <c r="H134" s="5"/>
    </row>
    <row r="135" spans="1:8" s="48" customFormat="1" x14ac:dyDescent="0.2">
      <c r="A135" s="20"/>
      <c r="B135" s="471" t="s">
        <v>118</v>
      </c>
      <c r="C135" s="472"/>
      <c r="D135" s="472"/>
      <c r="E135" s="472"/>
      <c r="F135" s="473"/>
      <c r="G135" s="22">
        <f>SUM(G130:G134)</f>
        <v>5269.53</v>
      </c>
      <c r="H135" s="5"/>
    </row>
    <row r="136" spans="1:8" x14ac:dyDescent="0.2">
      <c r="A136" s="20" t="s">
        <v>43</v>
      </c>
      <c r="B136" s="459" t="s">
        <v>119</v>
      </c>
      <c r="C136" s="460"/>
      <c r="D136" s="460"/>
      <c r="E136" s="460"/>
      <c r="F136" s="474"/>
      <c r="G136" s="22">
        <f ca="1">G128</f>
        <v>0</v>
      </c>
    </row>
    <row r="137" spans="1:8" x14ac:dyDescent="0.2">
      <c r="A137" s="433" t="s">
        <v>120</v>
      </c>
      <c r="B137" s="434"/>
      <c r="C137" s="434"/>
      <c r="D137" s="434"/>
      <c r="E137" s="434"/>
      <c r="F137" s="416"/>
      <c r="G137" s="230">
        <f ca="1">SUM(G135:G136)*0</f>
        <v>0</v>
      </c>
    </row>
    <row r="138" spans="1:8" x14ac:dyDescent="0.2">
      <c r="A138" s="475" t="s">
        <v>14</v>
      </c>
      <c r="B138" s="476"/>
      <c r="C138" s="476"/>
      <c r="D138" s="476"/>
      <c r="E138" s="476"/>
      <c r="F138" s="476"/>
      <c r="G138" s="477"/>
    </row>
    <row r="139" spans="1:8" x14ac:dyDescent="0.2">
      <c r="A139" s="33"/>
      <c r="B139" s="34" t="s">
        <v>121</v>
      </c>
      <c r="C139" s="34"/>
      <c r="D139" s="34"/>
      <c r="E139" s="34"/>
      <c r="F139" s="35"/>
      <c r="G139" s="36">
        <f ca="1">G137</f>
        <v>0</v>
      </c>
    </row>
    <row r="140" spans="1:8" x14ac:dyDescent="0.2">
      <c r="A140" s="37"/>
      <c r="B140" s="38" t="s">
        <v>122</v>
      </c>
      <c r="C140" s="38"/>
      <c r="D140" s="38"/>
      <c r="E140" s="38"/>
      <c r="F140" s="39">
        <f>F21</f>
        <v>1</v>
      </c>
      <c r="G140" s="40">
        <f ca="1">G139*F140</f>
        <v>0</v>
      </c>
    </row>
    <row r="141" spans="1:8" x14ac:dyDescent="0.2">
      <c r="A141" s="41"/>
      <c r="B141" s="42" t="s">
        <v>123</v>
      </c>
      <c r="C141" s="42"/>
      <c r="D141" s="42"/>
      <c r="E141" s="42"/>
      <c r="F141" s="43"/>
      <c r="G141" s="44">
        <f>F21*F22</f>
        <v>1</v>
      </c>
    </row>
    <row r="142" spans="1:8" x14ac:dyDescent="0.2">
      <c r="A142" s="45"/>
      <c r="B142" s="478" t="s">
        <v>4</v>
      </c>
      <c r="C142" s="478"/>
      <c r="D142" s="478"/>
      <c r="E142" s="478"/>
      <c r="F142" s="46">
        <f>F22</f>
        <v>1</v>
      </c>
      <c r="G142" s="47">
        <f ca="1">G140*F142</f>
        <v>0</v>
      </c>
    </row>
    <row r="143" spans="1:8" ht="13.5" thickBot="1" x14ac:dyDescent="0.25">
      <c r="A143" s="49"/>
      <c r="B143" s="470" t="s">
        <v>199</v>
      </c>
      <c r="C143" s="470"/>
      <c r="D143" s="470"/>
      <c r="E143" s="470"/>
      <c r="F143" s="50">
        <v>12</v>
      </c>
      <c r="G143" s="51">
        <f ca="1">G142*F143</f>
        <v>0</v>
      </c>
    </row>
  </sheetData>
  <mergeCells count="151">
    <mergeCell ref="A137:F137"/>
    <mergeCell ref="A138:G138"/>
    <mergeCell ref="B142:E142"/>
    <mergeCell ref="B143:E143"/>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E2"/>
    <mergeCell ref="F2:G2"/>
    <mergeCell ref="A3:G4"/>
    <mergeCell ref="A5:G5"/>
    <mergeCell ref="A6:E6"/>
    <mergeCell ref="F6:G6"/>
    <mergeCell ref="A12:E12"/>
    <mergeCell ref="F12:G12"/>
  </mergeCells>
  <printOptions horizontalCentered="1"/>
  <pageMargins left="0.98425196850393704" right="0.98425196850393704" top="0.51181102362204722" bottom="0.78740157480314965" header="0.31496062992125984" footer="0.51181102362204722"/>
  <pageSetup paperSize="9" scale="80" firstPageNumber="0" orientation="portrait" r:id="rId1"/>
  <headerFooter alignWithMargins="0">
    <oddHeader>&amp;R&amp;9Planilha Modelo Licitante</oddHeader>
    <oddFooter>&amp;C&amp;9&amp;A - Pág. &amp;P</oddFooter>
  </headerFooter>
  <rowBreaks count="1" manualBreakCount="1">
    <brk id="68" max="6"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43">
    <pageSetUpPr fitToPage="1"/>
  </sheetPr>
  <dimension ref="A1:N22"/>
  <sheetViews>
    <sheetView view="pageBreakPreview" zoomScaleNormal="100" zoomScaleSheetLayoutView="100" workbookViewId="0">
      <selection activeCell="A18" sqref="A18"/>
    </sheetView>
  </sheetViews>
  <sheetFormatPr defaultColWidth="11.7109375" defaultRowHeight="16.5" x14ac:dyDescent="0.2"/>
  <cols>
    <col min="1" max="1" width="23.5703125" style="52" bestFit="1" customWidth="1"/>
    <col min="2" max="2" width="20.7109375" style="52" customWidth="1"/>
    <col min="3" max="3" width="12.28515625" style="52" bestFit="1" customWidth="1"/>
    <col min="4" max="4" width="11.7109375" style="52" customWidth="1"/>
    <col min="5" max="5" width="7.7109375" style="52" bestFit="1" customWidth="1"/>
    <col min="6" max="6" width="7.7109375" style="52" customWidth="1"/>
    <col min="7" max="8" width="14.7109375" style="52" customWidth="1"/>
    <col min="9" max="9" width="17.5703125" style="52" bestFit="1" customWidth="1"/>
    <col min="10" max="10" width="18" style="121" bestFit="1" customWidth="1"/>
    <col min="11" max="11" width="15" style="52" bestFit="1" customWidth="1"/>
    <col min="12" max="12" width="18" style="52" bestFit="1" customWidth="1"/>
    <col min="13" max="13" width="15" style="52" bestFit="1" customWidth="1"/>
    <col min="14" max="16384" width="11.7109375" style="52"/>
  </cols>
  <sheetData>
    <row r="1" spans="1:13" ht="26.25" customHeight="1" thickBot="1" x14ac:dyDescent="0.25">
      <c r="A1" s="494" t="s">
        <v>175</v>
      </c>
      <c r="B1" s="495"/>
      <c r="C1" s="495"/>
      <c r="D1" s="495"/>
      <c r="E1" s="495"/>
      <c r="F1" s="495"/>
      <c r="G1" s="495"/>
      <c r="H1" s="495"/>
      <c r="I1" s="496"/>
    </row>
    <row r="2" spans="1:13" ht="42.75" customHeight="1" thickBot="1" x14ac:dyDescent="0.25">
      <c r="A2" s="497" t="s">
        <v>301</v>
      </c>
      <c r="B2" s="498"/>
      <c r="C2" s="498"/>
      <c r="D2" s="498"/>
      <c r="E2" s="498"/>
      <c r="F2" s="498"/>
      <c r="G2" s="498"/>
      <c r="H2" s="498"/>
      <c r="I2" s="499"/>
    </row>
    <row r="3" spans="1:13" ht="38.25" customHeight="1" thickBot="1" x14ac:dyDescent="0.25">
      <c r="A3" s="486" t="s">
        <v>278</v>
      </c>
      <c r="B3" s="336"/>
      <c r="C3" s="336"/>
      <c r="D3" s="336"/>
      <c r="E3" s="336"/>
      <c r="F3" s="336"/>
      <c r="G3" s="336"/>
      <c r="H3" s="336"/>
      <c r="I3" s="487"/>
    </row>
    <row r="4" spans="1:13" s="55" customFormat="1" ht="38.25" x14ac:dyDescent="0.2">
      <c r="A4" s="491" t="s">
        <v>13</v>
      </c>
      <c r="B4" s="492"/>
      <c r="C4" s="493"/>
      <c r="D4" s="108" t="s">
        <v>161</v>
      </c>
      <c r="E4" s="59" t="s">
        <v>160</v>
      </c>
      <c r="F4" s="59" t="s">
        <v>159</v>
      </c>
      <c r="G4" s="58" t="s">
        <v>299</v>
      </c>
      <c r="H4" s="59" t="s">
        <v>300</v>
      </c>
      <c r="I4" s="86" t="s">
        <v>298</v>
      </c>
      <c r="J4" s="122"/>
      <c r="K4" s="56"/>
    </row>
    <row r="5" spans="1:13" ht="18" customHeight="1" x14ac:dyDescent="0.2">
      <c r="A5" s="117" t="str">
        <f>'Ag. Higienização MATUTINO'!F16</f>
        <v>Agente de Higienização</v>
      </c>
      <c r="B5" s="87" t="str">
        <f>'Ag. Higienização MATUTINO'!F20</f>
        <v>44 HORAS SEMANAIS</v>
      </c>
      <c r="C5" s="116" t="str">
        <f>'Ag. Higienização MATUTINO'!F23</f>
        <v>MATUTINO</v>
      </c>
      <c r="D5" s="88">
        <f>'Ag. Higienização MATUTINO'!F21</f>
        <v>1</v>
      </c>
      <c r="E5" s="88">
        <f>'Ag. Higienização MATUTINO'!F22</f>
        <v>20</v>
      </c>
      <c r="F5" s="88">
        <f>E5*D5</f>
        <v>20</v>
      </c>
      <c r="G5" s="89">
        <f ca="1">'Ag. Higienização MATUTINO'!G140</f>
        <v>0</v>
      </c>
      <c r="H5" s="61">
        <f t="shared" ref="H5:H16" ca="1" si="0">ROUND((G5*E5),2)</f>
        <v>0</v>
      </c>
      <c r="I5" s="90">
        <f ca="1">H5*12</f>
        <v>0</v>
      </c>
      <c r="K5" s="222"/>
      <c r="L5" s="56"/>
      <c r="M5" s="56"/>
    </row>
    <row r="6" spans="1:13" ht="18" customHeight="1" x14ac:dyDescent="0.2">
      <c r="A6" s="117" t="str">
        <f>'Ag. Higienização VESPERTINO'!F16</f>
        <v>Agente de Higienização</v>
      </c>
      <c r="B6" s="87" t="str">
        <f>'Ag. Higienização VESPERTINO'!F20</f>
        <v>44 HORAS SEMANAIS</v>
      </c>
      <c r="C6" s="116" t="str">
        <f>'Ag. Higienização VESPERTINO'!F23</f>
        <v>VESPERTINO</v>
      </c>
      <c r="D6" s="88">
        <f>'Ag. Higienização VESPERTINO'!F21</f>
        <v>1</v>
      </c>
      <c r="E6" s="88">
        <f>'Ag. Higienização VESPERTINO'!F22</f>
        <v>20</v>
      </c>
      <c r="F6" s="88">
        <f>E6*D6</f>
        <v>20</v>
      </c>
      <c r="G6" s="89">
        <f ca="1">'Ag. Higienização VESPERTINO'!G140</f>
        <v>0</v>
      </c>
      <c r="H6" s="61">
        <f t="shared" ca="1" si="0"/>
        <v>0</v>
      </c>
      <c r="I6" s="90">
        <f t="shared" ref="I6:I16" ca="1" si="1">H6*12</f>
        <v>0</v>
      </c>
      <c r="K6" s="222"/>
      <c r="L6" s="56"/>
      <c r="M6" s="56"/>
    </row>
    <row r="7" spans="1:13" ht="18" customHeight="1" x14ac:dyDescent="0.2">
      <c r="A7" s="117" t="str">
        <f>'Ag. Higienização NOTURNO (44H)'!F16</f>
        <v>Agente de Higienização</v>
      </c>
      <c r="B7" s="87" t="str">
        <f>'Ag. Higienização NOTURNO (44H)'!F20</f>
        <v>44 HORAS SEMANAIS</v>
      </c>
      <c r="C7" s="116" t="str">
        <f>'Ag. Higienização NOTURNO (44H)'!F23</f>
        <v>NOTURNO</v>
      </c>
      <c r="D7" s="88">
        <f>'Ag. Higienização NOTURNO (44H)'!F21</f>
        <v>1</v>
      </c>
      <c r="E7" s="88">
        <f>'Ag. Higienização NOTURNO (44H)'!F22</f>
        <v>6</v>
      </c>
      <c r="F7" s="88">
        <f t="shared" ref="F7" si="2">E7*D7</f>
        <v>6</v>
      </c>
      <c r="G7" s="89">
        <f ca="1">'Ag. Higienização NOTURNO (44H)'!G140</f>
        <v>0</v>
      </c>
      <c r="H7" s="61">
        <f t="shared" ca="1" si="0"/>
        <v>0</v>
      </c>
      <c r="I7" s="90">
        <f t="shared" ca="1" si="1"/>
        <v>0</v>
      </c>
      <c r="K7" s="222"/>
      <c r="L7" s="56"/>
      <c r="M7" s="56"/>
    </row>
    <row r="8" spans="1:13" ht="18" customHeight="1" x14ac:dyDescent="0.2">
      <c r="A8" s="117" t="str">
        <f>'Ag. Higienização DIU (12x36)'!F16</f>
        <v>Agente de Higienização</v>
      </c>
      <c r="B8" s="87" t="str">
        <f>'Ag. Higienização DIU (12x36)'!F20</f>
        <v>ESCALA 12 X 36</v>
      </c>
      <c r="C8" s="116" t="str">
        <f>'Ag. Higienização DIU (12x36)'!F23</f>
        <v>DIURNO</v>
      </c>
      <c r="D8" s="88">
        <f>'Ag. Higienização DIU (12x36)'!F21</f>
        <v>2</v>
      </c>
      <c r="E8" s="88">
        <f>'Ag. Higienização DIU (12x36)'!F22</f>
        <v>19</v>
      </c>
      <c r="F8" s="88">
        <f t="shared" ref="F8:F16" si="3">E8*D8</f>
        <v>38</v>
      </c>
      <c r="G8" s="61">
        <f ca="1">'Ag. Higienização DIU (12x36)'!G140</f>
        <v>0</v>
      </c>
      <c r="H8" s="61">
        <f t="shared" ca="1" si="0"/>
        <v>0</v>
      </c>
      <c r="I8" s="90">
        <f t="shared" ca="1" si="1"/>
        <v>0</v>
      </c>
      <c r="K8" s="222"/>
      <c r="L8" s="56"/>
      <c r="M8" s="56"/>
    </row>
    <row r="9" spans="1:13" ht="18" customHeight="1" x14ac:dyDescent="0.2">
      <c r="A9" s="168" t="str">
        <f>'Ag. Higienização NOT (12X36)'!F16</f>
        <v>Agente de Higienização</v>
      </c>
      <c r="B9" s="169" t="str">
        <f>'Ag. Higienização NOT (12X36)'!F20</f>
        <v>ESCALA 12 X 36</v>
      </c>
      <c r="C9" s="170" t="str">
        <f>'Ag. Higienização NOT (12X36)'!F23</f>
        <v>NOTURNO</v>
      </c>
      <c r="D9" s="171">
        <f>'Ag. Higienização NOT (12X36)'!F21</f>
        <v>2</v>
      </c>
      <c r="E9" s="171">
        <f>'Ag. Higienização NOT (12X36)'!F22</f>
        <v>19</v>
      </c>
      <c r="F9" s="88">
        <f t="shared" si="3"/>
        <v>38</v>
      </c>
      <c r="G9" s="172">
        <f ca="1">'Ag. Higienização NOT (12X36)'!G140</f>
        <v>0</v>
      </c>
      <c r="H9" s="61">
        <f t="shared" ca="1" si="0"/>
        <v>0</v>
      </c>
      <c r="I9" s="90">
        <f t="shared" ca="1" si="1"/>
        <v>0</v>
      </c>
      <c r="K9" s="222"/>
      <c r="L9" s="56"/>
      <c r="M9" s="56"/>
    </row>
    <row r="10" spans="1:13" ht="18" customHeight="1" x14ac:dyDescent="0.2">
      <c r="A10" s="168" t="str">
        <f>'Líder MATUTINO'!F16</f>
        <v>Líder</v>
      </c>
      <c r="B10" s="169" t="str">
        <f>'Líder MATUTINO'!F20</f>
        <v>44 HORAS SEMANAIS</v>
      </c>
      <c r="C10" s="170" t="str">
        <f>'Líder MATUTINO'!F23</f>
        <v>MATUTINO</v>
      </c>
      <c r="D10" s="171">
        <f>'Líder MATUTINO'!F21</f>
        <v>1</v>
      </c>
      <c r="E10" s="171">
        <f>'Líder MATUTINO'!F22</f>
        <v>1</v>
      </c>
      <c r="F10" s="88">
        <f t="shared" si="3"/>
        <v>1</v>
      </c>
      <c r="G10" s="172">
        <f ca="1">'Líder MATUTINO'!G140</f>
        <v>0</v>
      </c>
      <c r="H10" s="61">
        <f t="shared" ca="1" si="0"/>
        <v>0</v>
      </c>
      <c r="I10" s="90">
        <f t="shared" ca="1" si="1"/>
        <v>0</v>
      </c>
      <c r="K10" s="222"/>
      <c r="L10" s="56"/>
      <c r="M10" s="56"/>
    </row>
    <row r="11" spans="1:13" ht="18" customHeight="1" x14ac:dyDescent="0.2">
      <c r="A11" s="168" t="str">
        <f>'Líder VESPERTINO'!F16</f>
        <v>Líder</v>
      </c>
      <c r="B11" s="169" t="str">
        <f>'Líder VESPERTINO'!F20</f>
        <v>44 HORAS SEMANAIS</v>
      </c>
      <c r="C11" s="170" t="str">
        <f>'Líder VESPERTINO'!F23</f>
        <v>VESPERTINO</v>
      </c>
      <c r="D11" s="171">
        <f>'Líder VESPERTINO'!F21</f>
        <v>1</v>
      </c>
      <c r="E11" s="171">
        <f>'Líder VESPERTINO'!F22</f>
        <v>1</v>
      </c>
      <c r="F11" s="88">
        <f t="shared" si="3"/>
        <v>1</v>
      </c>
      <c r="G11" s="172">
        <f ca="1">'Líder VESPERTINO'!G140</f>
        <v>0</v>
      </c>
      <c r="H11" s="61">
        <f t="shared" ca="1" si="0"/>
        <v>0</v>
      </c>
      <c r="I11" s="90">
        <f t="shared" ca="1" si="1"/>
        <v>0</v>
      </c>
      <c r="K11" s="222"/>
      <c r="L11" s="56"/>
      <c r="M11" s="56"/>
    </row>
    <row r="12" spans="1:13" ht="18" customHeight="1" x14ac:dyDescent="0.2">
      <c r="A12" s="168" t="str">
        <f>'Líder NOTURNO (44H)'!F16</f>
        <v>Líder</v>
      </c>
      <c r="B12" s="169" t="str">
        <f>'Líder NOTURNO (44H)'!F20</f>
        <v>44 HORAS SEMANAIS</v>
      </c>
      <c r="C12" s="170" t="str">
        <f>'Líder NOTURNO (44H)'!F23</f>
        <v>NOTURNO</v>
      </c>
      <c r="D12" s="171">
        <f>'Líder NOTURNO (44H)'!F21</f>
        <v>1</v>
      </c>
      <c r="E12" s="171">
        <f>'Líder NOTURNO (44H)'!F22</f>
        <v>1</v>
      </c>
      <c r="F12" s="88">
        <f t="shared" si="3"/>
        <v>1</v>
      </c>
      <c r="G12" s="172">
        <f ca="1">'Líder NOTURNO (44H)'!G140</f>
        <v>0</v>
      </c>
      <c r="H12" s="61">
        <f t="shared" ca="1" si="0"/>
        <v>0</v>
      </c>
      <c r="I12" s="90">
        <f t="shared" ca="1" si="1"/>
        <v>0</v>
      </c>
      <c r="K12" s="222"/>
      <c r="L12" s="56"/>
      <c r="M12" s="56"/>
    </row>
    <row r="13" spans="1:13" ht="18" customHeight="1" x14ac:dyDescent="0.2">
      <c r="A13" s="168" t="str">
        <f>'Encarregado MATUTINO'!F16</f>
        <v>Encarregado(a)</v>
      </c>
      <c r="B13" s="169" t="str">
        <f>'Encarregado MATUTINO'!F20</f>
        <v>44 HORAS SEMANAIS</v>
      </c>
      <c r="C13" s="170" t="str">
        <f>'Encarregado MATUTINO'!F23</f>
        <v>MATUTINO</v>
      </c>
      <c r="D13" s="171">
        <f>'Encarregado MATUTINO'!F21</f>
        <v>1</v>
      </c>
      <c r="E13" s="171">
        <f>'Encarregado MATUTINO'!F22</f>
        <v>1</v>
      </c>
      <c r="F13" s="88">
        <f t="shared" si="3"/>
        <v>1</v>
      </c>
      <c r="G13" s="172">
        <f ca="1">'Encarregado MATUTINO'!G140</f>
        <v>0</v>
      </c>
      <c r="H13" s="61">
        <f t="shared" ca="1" si="0"/>
        <v>0</v>
      </c>
      <c r="I13" s="90">
        <f t="shared" ca="1" si="1"/>
        <v>0</v>
      </c>
      <c r="K13" s="222"/>
      <c r="L13" s="56"/>
      <c r="M13" s="56"/>
    </row>
    <row r="14" spans="1:13" ht="18" customHeight="1" x14ac:dyDescent="0.2">
      <c r="A14" s="168" t="str">
        <f>'Encarregado VESPERTINO'!F16</f>
        <v>Encarregado(a)</v>
      </c>
      <c r="B14" s="169" t="str">
        <f>'Encarregado VESPERTINO'!F20</f>
        <v>44 HORAS SEMANAIS</v>
      </c>
      <c r="C14" s="170" t="str">
        <f>'Encarregado VESPERTINO'!F23</f>
        <v>VESPERTINO</v>
      </c>
      <c r="D14" s="171">
        <f>'Encarregado VESPERTINO'!F21</f>
        <v>1</v>
      </c>
      <c r="E14" s="171">
        <f>'Encarregado VESPERTINO'!F22</f>
        <v>1</v>
      </c>
      <c r="F14" s="88">
        <f t="shared" si="3"/>
        <v>1</v>
      </c>
      <c r="G14" s="172">
        <f ca="1">'Encarregado VESPERTINO'!G140</f>
        <v>0</v>
      </c>
      <c r="H14" s="61">
        <f t="shared" ca="1" si="0"/>
        <v>0</v>
      </c>
      <c r="I14" s="90">
        <f t="shared" ca="1" si="1"/>
        <v>0</v>
      </c>
      <c r="K14" s="222"/>
      <c r="L14" s="56"/>
      <c r="M14" s="56"/>
    </row>
    <row r="15" spans="1:13" ht="18" customHeight="1" x14ac:dyDescent="0.2">
      <c r="A15" s="168" t="str">
        <f>'Encarregado NOTURNO (44H)'!F16</f>
        <v>Encarregado(a)</v>
      </c>
      <c r="B15" s="169" t="str">
        <f>'Encarregado NOTURNO (44H)'!F20</f>
        <v>44 HORAS SEMANAIS</v>
      </c>
      <c r="C15" s="170" t="str">
        <f>'Encarregado NOTURNO (44H)'!F23</f>
        <v>NOTURNO</v>
      </c>
      <c r="D15" s="171">
        <f>'Encarregado NOTURNO (44H)'!F21</f>
        <v>1</v>
      </c>
      <c r="E15" s="171">
        <f>'Encarregado NOTURNO (44H)'!F22</f>
        <v>1</v>
      </c>
      <c r="F15" s="88">
        <f t="shared" si="3"/>
        <v>1</v>
      </c>
      <c r="G15" s="172">
        <f ca="1">'Encarregado NOTURNO (44H)'!G140</f>
        <v>0</v>
      </c>
      <c r="H15" s="61">
        <f t="shared" ca="1" si="0"/>
        <v>0</v>
      </c>
      <c r="I15" s="90">
        <f t="shared" ca="1" si="1"/>
        <v>0</v>
      </c>
      <c r="K15" s="222"/>
      <c r="L15" s="56"/>
      <c r="M15" s="56"/>
    </row>
    <row r="16" spans="1:13" ht="18" customHeight="1" x14ac:dyDescent="0.2">
      <c r="A16" s="168" t="str">
        <f>'Supervisor DIU (5x2)'!F16</f>
        <v>Supervisor(a)</v>
      </c>
      <c r="B16" s="169" t="str">
        <f>'Supervisor DIU (5x2)'!F20</f>
        <v>44 HORAS SEMANAIS</v>
      </c>
      <c r="C16" s="170" t="str">
        <f>'Supervisor DIU (5x2)'!F23</f>
        <v>DIURNO</v>
      </c>
      <c r="D16" s="171">
        <f>'Supervisor DIU (5x2)'!F21</f>
        <v>1</v>
      </c>
      <c r="E16" s="171">
        <f>'Supervisor DIU (5x2)'!F22</f>
        <v>1</v>
      </c>
      <c r="F16" s="88">
        <f t="shared" si="3"/>
        <v>1</v>
      </c>
      <c r="G16" s="172">
        <f ca="1">'Supervisor DIU (5x2)'!G140</f>
        <v>0</v>
      </c>
      <c r="H16" s="61">
        <f t="shared" ca="1" si="0"/>
        <v>0</v>
      </c>
      <c r="I16" s="90">
        <f t="shared" ca="1" si="1"/>
        <v>0</v>
      </c>
      <c r="K16" s="222"/>
      <c r="L16" s="56"/>
      <c r="M16" s="56"/>
    </row>
    <row r="17" spans="1:14" ht="18" customHeight="1" x14ac:dyDescent="0.2">
      <c r="A17" s="488" t="s">
        <v>23</v>
      </c>
      <c r="B17" s="489"/>
      <c r="C17" s="490"/>
      <c r="D17" s="134"/>
      <c r="E17" s="173">
        <f>SUM(E5:E16)</f>
        <v>91</v>
      </c>
      <c r="F17" s="173">
        <f>SUM(F5:F16)</f>
        <v>129</v>
      </c>
      <c r="G17" s="60"/>
      <c r="H17" s="135">
        <f ca="1">SUM(H5:H16)</f>
        <v>0</v>
      </c>
      <c r="I17" s="136">
        <f ca="1">SUM(I5:I16)</f>
        <v>0</v>
      </c>
      <c r="K17" s="222"/>
      <c r="L17" s="56"/>
      <c r="N17" s="56"/>
    </row>
    <row r="18" spans="1:14" ht="18" customHeight="1" thickBot="1" x14ac:dyDescent="0.25">
      <c r="A18" s="213" t="s">
        <v>24</v>
      </c>
      <c r="B18" s="214"/>
      <c r="C18" s="214"/>
      <c r="D18" s="214"/>
      <c r="E18" s="214"/>
      <c r="F18" s="214"/>
      <c r="G18" s="214"/>
      <c r="H18" s="215">
        <f ca="1">'INSUMOS DIVERSOS'!F59</f>
        <v>0</v>
      </c>
      <c r="I18" s="216">
        <f ca="1">H18*12</f>
        <v>0</v>
      </c>
      <c r="K18" s="222"/>
    </row>
    <row r="19" spans="1:14" ht="24.95" customHeight="1" thickTop="1" thickBot="1" x14ac:dyDescent="0.25">
      <c r="A19" s="217" t="s">
        <v>296</v>
      </c>
      <c r="B19" s="218"/>
      <c r="C19" s="218"/>
      <c r="D19" s="218"/>
      <c r="E19" s="219"/>
      <c r="F19" s="219"/>
      <c r="G19" s="218"/>
      <c r="H19" s="220">
        <f ca="1">SUM(H17:H18)</f>
        <v>0</v>
      </c>
      <c r="I19" s="221">
        <f ca="1">H19*12</f>
        <v>0</v>
      </c>
      <c r="K19" s="223"/>
    </row>
    <row r="21" spans="1:14" x14ac:dyDescent="0.2">
      <c r="H21" s="57"/>
      <c r="I21" s="120"/>
    </row>
    <row r="22" spans="1:14" x14ac:dyDescent="0.2">
      <c r="H22" s="57"/>
      <c r="I22" s="57"/>
    </row>
  </sheetData>
  <mergeCells count="5">
    <mergeCell ref="A3:I3"/>
    <mergeCell ref="A17:C17"/>
    <mergeCell ref="A4:C4"/>
    <mergeCell ref="A1:I1"/>
    <mergeCell ref="A2:I2"/>
  </mergeCells>
  <printOptions horizontalCentered="1"/>
  <pageMargins left="0.98425196850393704" right="0.98425196850393704" top="1.1023622047244095" bottom="0.78740157480314965" header="0.31496062992125984" footer="0.51181102362204722"/>
  <pageSetup paperSize="9" scale="61" orientation="portrait" r:id="rId1"/>
  <headerFooter alignWithMargins="0">
    <oddHeader>&amp;R&amp;9Planilha Modelo Licitante</oddHeader>
    <oddFooter>&amp;C&amp;9&amp;A - Pág. &amp;P</oddFooter>
  </headerFooter>
  <ignoredErrors>
    <ignoredError sqref="I17"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BF7CF81AFFE8DE43ADBBB50339E9E566" ma:contentTypeVersion="12" ma:contentTypeDescription="Crie um novo documento." ma:contentTypeScope="" ma:versionID="0dc9c1aeb17e6b375d6e38fae49cad51">
  <xsd:schema xmlns:xsd="http://www.w3.org/2001/XMLSchema" xmlns:xs="http://www.w3.org/2001/XMLSchema" xmlns:p="http://schemas.microsoft.com/office/2006/metadata/properties" xmlns:ns2="7d4606ef-391a-4dfa-92a3-36a49a72a7f8" xmlns:ns3="3fe4a165-0096-42e1-b951-ba06a1cb48e9" targetNamespace="http://schemas.microsoft.com/office/2006/metadata/properties" ma:root="true" ma:fieldsID="2801a522a5d3f119ac36fffb5a6fbfbb" ns2:_="" ns3:_="">
    <xsd:import namespace="7d4606ef-391a-4dfa-92a3-36a49a72a7f8"/>
    <xsd:import namespace="3fe4a165-0096-42e1-b951-ba06a1cb48e9"/>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4606ef-391a-4dfa-92a3-36a49a72a7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fe4a165-0096-42e1-b951-ba06a1cb48e9" elementFormDefault="qualified">
    <xsd:import namespace="http://schemas.microsoft.com/office/2006/documentManagement/types"/>
    <xsd:import namespace="http://schemas.microsoft.com/office/infopath/2007/PartnerControls"/>
    <xsd:element name="SharedWithUsers" ma:index="10"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hes de Compartilhado Com"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7E21E6A-AF00-47A7-9917-77C2FB0F6498}">
  <ds:schemaRefs>
    <ds:schemaRef ds:uri="http://purl.org/dc/terms/"/>
    <ds:schemaRef ds:uri="http://schemas.microsoft.com/office/2006/documentManagement/types"/>
    <ds:schemaRef ds:uri="http://schemas.microsoft.com/office/infopath/2007/PartnerControls"/>
    <ds:schemaRef ds:uri="http://purl.org/dc/elements/1.1/"/>
    <ds:schemaRef ds:uri="7d4606ef-391a-4dfa-92a3-36a49a72a7f8"/>
    <ds:schemaRef ds:uri="http://schemas.openxmlformats.org/package/2006/metadata/core-properties"/>
    <ds:schemaRef ds:uri="3fe4a165-0096-42e1-b951-ba06a1cb48e9"/>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E3A2D0B4-22BD-466B-8BB5-C7C5271BCE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4606ef-391a-4dfa-92a3-36a49a72a7f8"/>
    <ds:schemaRef ds:uri="3fe4a165-0096-42e1-b951-ba06a1cb48e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603DD1-38DE-4D6A-8555-684894A014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16</vt:i4>
      </vt:variant>
      <vt:variant>
        <vt:lpstr>Intervalos nomeados</vt:lpstr>
      </vt:variant>
      <vt:variant>
        <vt:i4>15</vt:i4>
      </vt:variant>
    </vt:vector>
  </HeadingPairs>
  <TitlesOfParts>
    <vt:vector size="31" baseType="lpstr">
      <vt:lpstr>Observações</vt:lpstr>
      <vt:lpstr>INSUMOS DIVERSOS</vt:lpstr>
      <vt:lpstr>UNIFORMES e EPI's</vt:lpstr>
      <vt:lpstr>Ag. Higienização MATUTINO</vt:lpstr>
      <vt:lpstr>Ag. Higienização VESPERTINO</vt:lpstr>
      <vt:lpstr>Ag. Higienização NOTURNO (44H)</vt:lpstr>
      <vt:lpstr>Ag. Higienização DIU (12x36)</vt:lpstr>
      <vt:lpstr>Ag. Higienização NOT (12X36)</vt:lpstr>
      <vt:lpstr>Líder MATUTINO</vt:lpstr>
      <vt:lpstr>Líder VESPERTINO</vt:lpstr>
      <vt:lpstr>Líder NOTURNO (44H)</vt:lpstr>
      <vt:lpstr>Encarregado MATUTINO</vt:lpstr>
      <vt:lpstr>Encarregado VESPERTINO</vt:lpstr>
      <vt:lpstr>Encarregado NOTURNO (44H)</vt:lpstr>
      <vt:lpstr>Supervisor DIU (5x2)</vt:lpstr>
      <vt:lpstr>ESTIMATIVA MODELO</vt:lpstr>
      <vt:lpstr>'Ag. Higienização DIU (12x36)'!Area_de_impressao</vt:lpstr>
      <vt:lpstr>'Ag. Higienização MATUTINO'!Area_de_impressao</vt:lpstr>
      <vt:lpstr>'Ag. Higienização NOT (12X36)'!Area_de_impressao</vt:lpstr>
      <vt:lpstr>'Ag. Higienização NOTURNO (44H)'!Area_de_impressao</vt:lpstr>
      <vt:lpstr>'Ag. Higienização VESPERTINO'!Area_de_impressao</vt:lpstr>
      <vt:lpstr>'Encarregado MATUTINO'!Area_de_impressao</vt:lpstr>
      <vt:lpstr>'Encarregado NOTURNO (44H)'!Area_de_impressao</vt:lpstr>
      <vt:lpstr>'Encarregado VESPERTINO'!Area_de_impressao</vt:lpstr>
      <vt:lpstr>'ESTIMATIVA MODELO'!Area_de_impressao</vt:lpstr>
      <vt:lpstr>'INSUMOS DIVERSOS'!Area_de_impressao</vt:lpstr>
      <vt:lpstr>'Líder MATUTINO'!Area_de_impressao</vt:lpstr>
      <vt:lpstr>'Líder NOTURNO (44H)'!Area_de_impressao</vt:lpstr>
      <vt:lpstr>'Líder VESPERTINO'!Area_de_impressao</vt:lpstr>
      <vt:lpstr>'Supervisor DIU (5x2)'!Area_de_impressao</vt:lpstr>
      <vt:lpstr>'UNIFORMES e EPI''s'!Area_de_impressao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2026-03-02T10:58:03Z</cp:lastPrinted>
  <dcterms:created xsi:type="dcterms:W3CDTF">2013-10-22T12:23:02Z</dcterms:created>
  <dcterms:modified xsi:type="dcterms:W3CDTF">2026-03-02T18:11:50Z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0x010100BF7CF81AFFE8DE43ADBBB50339E9E566</vt:lpwstr>
  </property>
</Properties>
</file>