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EstaPasta_de_trabalho"/>
  <mc:AlternateContent xmlns:mc="http://schemas.openxmlformats.org/markup-compatibility/2006">
    <mc:Choice Requires="x15">
      <x15ac:absPath xmlns:x15ac="http://schemas.microsoft.com/office/spreadsheetml/2010/11/ac" url="Z:\DELCO\SELIC\DOCUMENTOS 2026\03 - Licitações\PORTAL CEAGESP\Pregão Eletrônico\"/>
    </mc:Choice>
  </mc:AlternateContent>
  <bookViews>
    <workbookView xWindow="0" yWindow="0" windowWidth="24000" windowHeight="9735" tabRatio="932"/>
  </bookViews>
  <sheets>
    <sheet name="Observação" sheetId="120" r:id="rId1"/>
    <sheet name="Calculo Equip" sheetId="123" r:id="rId2"/>
    <sheet name="Insumo Diversos" sheetId="124" r:id="rId3"/>
    <sheet name="Uniformes e EPI's" sheetId="65" r:id="rId4"/>
    <sheet name="ENFERMEIRO - DIU" sheetId="114" r:id="rId5"/>
    <sheet name="ENFERMEIRO - NOT" sheetId="127" r:id="rId6"/>
    <sheet name="CONDUTOR - DIU" sheetId="128" r:id="rId7"/>
    <sheet name="CONDUTOR - NOT" sheetId="129" r:id="rId8"/>
    <sheet name="ESTIMATIVA LICITANTE" sheetId="63" r:id="rId9"/>
  </sheets>
  <definedNames>
    <definedName name="_xlnm.Print_Area" localSheetId="1">'Calculo Equip'!$A$1:$I$8</definedName>
    <definedName name="_xlnm.Print_Area" localSheetId="6">'CONDUTOR - DIU'!$A$1:$G$144</definedName>
    <definedName name="_xlnm.Print_Area" localSheetId="7">'CONDUTOR - NOT'!$A$1:$G$144</definedName>
    <definedName name="_xlnm.Print_Area" localSheetId="4">'ENFERMEIRO - DIU'!$A$1:$G$144</definedName>
    <definedName name="_xlnm.Print_Area" localSheetId="5">'ENFERMEIRO - NOT'!$A$1:$G$144</definedName>
    <definedName name="_xlnm.Print_Area" localSheetId="8">'ESTIMATIVA LICITANTE'!$A$1:$H$11</definedName>
    <definedName name="_xlnm.Print_Area" localSheetId="2">'Insumo Diversos'!$A$1:$F$25</definedName>
    <definedName name="_xlnm.Print_Area" localSheetId="3">'Uniformes e EPI''s'!$A$1:$E$17</definedName>
    <definedName name="_xlnm.Print_Titles" localSheetId="3">'Uniformes e EPI''s'!$1:$3</definedName>
  </definedNames>
  <calcPr calcId="152511" iterate="1" fullPrecision="0"/>
</workbook>
</file>

<file path=xl/calcChain.xml><?xml version="1.0" encoding="utf-8"?>
<calcChain xmlns="http://schemas.openxmlformats.org/spreadsheetml/2006/main">
  <c r="F74" i="127" l="1"/>
  <c r="F74" i="114"/>
  <c r="F95" i="129"/>
  <c r="F95" i="128"/>
  <c r="F91" i="129"/>
  <c r="F91" i="128"/>
  <c r="F89" i="129"/>
  <c r="F89" i="128"/>
  <c r="F86" i="129"/>
  <c r="F86" i="128"/>
  <c r="F84" i="129"/>
  <c r="F84" i="128"/>
  <c r="F83" i="129"/>
  <c r="F83" i="128"/>
  <c r="F82" i="129"/>
  <c r="F82" i="128"/>
  <c r="F76" i="129"/>
  <c r="F76" i="128"/>
  <c r="F72" i="129"/>
  <c r="F72" i="128"/>
  <c r="F95" i="127"/>
  <c r="F95" i="114"/>
  <c r="F91" i="127"/>
  <c r="F91" i="114"/>
  <c r="F89" i="127"/>
  <c r="F89" i="114"/>
  <c r="F86" i="127"/>
  <c r="F86" i="114"/>
  <c r="F84" i="127"/>
  <c r="F84" i="114"/>
  <c r="F83" i="127"/>
  <c r="F83" i="114"/>
  <c r="F82" i="127"/>
  <c r="F82" i="114"/>
  <c r="F76" i="127"/>
  <c r="F76" i="114"/>
  <c r="F72" i="127"/>
  <c r="F72" i="114"/>
  <c r="E56" i="127"/>
  <c r="E56" i="114"/>
  <c r="E57" i="127"/>
  <c r="E57" i="114"/>
  <c r="E18" i="124" l="1"/>
  <c r="E19" i="124" s="1"/>
  <c r="G111" i="129" l="1"/>
  <c r="G112" i="129"/>
  <c r="G113" i="129"/>
  <c r="G114" i="129"/>
  <c r="G115" i="129"/>
  <c r="G110" i="129"/>
  <c r="F75" i="129"/>
  <c r="F74" i="129"/>
  <c r="F73" i="129"/>
  <c r="G61" i="129"/>
  <c r="F39" i="129"/>
  <c r="G31" i="129"/>
  <c r="G112" i="128"/>
  <c r="G111" i="128"/>
  <c r="G110" i="128"/>
  <c r="F75" i="128"/>
  <c r="F74" i="128"/>
  <c r="F73" i="128"/>
  <c r="G31" i="128"/>
  <c r="G31" i="127"/>
  <c r="F31" i="128"/>
  <c r="G62" i="128"/>
  <c r="F39" i="128"/>
  <c r="G114" i="127"/>
  <c r="G115" i="127"/>
  <c r="G113" i="127"/>
  <c r="G112" i="127"/>
  <c r="G111" i="127"/>
  <c r="G110" i="127"/>
  <c r="F99" i="127"/>
  <c r="F99" i="114"/>
  <c r="F75" i="127"/>
  <c r="F73" i="127"/>
  <c r="G62" i="127"/>
  <c r="F39" i="127"/>
  <c r="F128" i="114" l="1"/>
  <c r="G110" i="114"/>
  <c r="G111" i="114"/>
  <c r="G112" i="114"/>
  <c r="G113" i="114"/>
  <c r="G114" i="114"/>
  <c r="G115" i="114"/>
  <c r="G116" i="114"/>
  <c r="F73" i="114"/>
  <c r="G62" i="114"/>
  <c r="F75" i="114"/>
  <c r="G30" i="114" l="1"/>
  <c r="G28" i="128" l="1"/>
  <c r="G54" i="128" s="1"/>
  <c r="G28" i="129"/>
  <c r="G54" i="129" l="1"/>
  <c r="F99" i="128"/>
  <c r="F99" i="129"/>
  <c r="F101" i="127"/>
  <c r="F101" i="128"/>
  <c r="F100" i="128"/>
  <c r="F101" i="129"/>
  <c r="F101" i="114"/>
  <c r="F100" i="129" l="1"/>
  <c r="D6" i="124" l="1"/>
  <c r="D8" i="63" l="1"/>
  <c r="D7" i="63"/>
  <c r="D6" i="63"/>
  <c r="C8" i="63"/>
  <c r="C7" i="63"/>
  <c r="C6" i="63"/>
  <c r="B8" i="63"/>
  <c r="B7" i="63"/>
  <c r="B6" i="63"/>
  <c r="A8" i="63"/>
  <c r="A7" i="63"/>
  <c r="A6" i="63"/>
  <c r="F31" i="129"/>
  <c r="F143" i="129"/>
  <c r="G142" i="129"/>
  <c r="F141" i="129"/>
  <c r="F128" i="129"/>
  <c r="F129" i="129" s="1"/>
  <c r="G116" i="129"/>
  <c r="B109" i="129"/>
  <c r="F106" i="129"/>
  <c r="F87" i="129"/>
  <c r="F103" i="129" s="1"/>
  <c r="G63" i="129"/>
  <c r="G62" i="129"/>
  <c r="G60" i="129"/>
  <c r="G59" i="129"/>
  <c r="G58" i="129"/>
  <c r="G57" i="129"/>
  <c r="G56" i="129"/>
  <c r="G55" i="129"/>
  <c r="F52" i="129"/>
  <c r="F40" i="129"/>
  <c r="G30" i="129"/>
  <c r="G29" i="129"/>
  <c r="F67" i="129" l="1"/>
  <c r="F90" i="129"/>
  <c r="F96" i="129"/>
  <c r="F97" i="129" s="1"/>
  <c r="F105" i="129" s="1"/>
  <c r="F41" i="129"/>
  <c r="F42" i="129" s="1"/>
  <c r="F66" i="129" s="1"/>
  <c r="F78" i="129"/>
  <c r="G64" i="129"/>
  <c r="G68" i="129" s="1"/>
  <c r="F93" i="129" l="1"/>
  <c r="F104" i="129" s="1"/>
  <c r="G35" i="129"/>
  <c r="G90" i="129" l="1"/>
  <c r="G95" i="129"/>
  <c r="G99" i="129"/>
  <c r="G96" i="129"/>
  <c r="G100" i="129"/>
  <c r="G82" i="129"/>
  <c r="G38" i="129"/>
  <c r="G72" i="129"/>
  <c r="H42" i="129"/>
  <c r="G89" i="129"/>
  <c r="H78" i="129"/>
  <c r="G41" i="129"/>
  <c r="G44" i="129"/>
  <c r="G39" i="129"/>
  <c r="G81" i="129"/>
  <c r="G85" i="129"/>
  <c r="G49" i="129"/>
  <c r="G86" i="129"/>
  <c r="G73" i="129"/>
  <c r="G83" i="129"/>
  <c r="H52" i="129"/>
  <c r="G131" i="129"/>
  <c r="G46" i="129"/>
  <c r="G84" i="129"/>
  <c r="G74" i="129"/>
  <c r="G92" i="129"/>
  <c r="G75" i="129"/>
  <c r="H93" i="129"/>
  <c r="G47" i="129"/>
  <c r="G48" i="129"/>
  <c r="H87" i="129"/>
  <c r="G50" i="129"/>
  <c r="G91" i="129"/>
  <c r="G76" i="129"/>
  <c r="G45" i="129"/>
  <c r="H101" i="129" s="1"/>
  <c r="H97" i="129"/>
  <c r="G51" i="129"/>
  <c r="G77" i="129"/>
  <c r="F143" i="128"/>
  <c r="G142" i="128"/>
  <c r="F141" i="128"/>
  <c r="F128" i="128"/>
  <c r="F129" i="128" s="1"/>
  <c r="G116" i="128"/>
  <c r="G115" i="128"/>
  <c r="G114" i="128"/>
  <c r="G113" i="128"/>
  <c r="B109" i="128"/>
  <c r="F106" i="128"/>
  <c r="F87" i="128"/>
  <c r="F103" i="128" s="1"/>
  <c r="G63" i="128"/>
  <c r="G61" i="128"/>
  <c r="G60" i="128"/>
  <c r="G59" i="128"/>
  <c r="G58" i="128"/>
  <c r="G57" i="128"/>
  <c r="G56" i="128"/>
  <c r="G55" i="128"/>
  <c r="F52" i="128"/>
  <c r="F40" i="128"/>
  <c r="G30" i="128"/>
  <c r="F31" i="127"/>
  <c r="F67" i="128" l="1"/>
  <c r="F90" i="128"/>
  <c r="F96" i="128"/>
  <c r="F97" i="128" s="1"/>
  <c r="F105" i="128" s="1"/>
  <c r="F78" i="128"/>
  <c r="F41" i="128"/>
  <c r="F42" i="128" s="1"/>
  <c r="F66" i="128" s="1"/>
  <c r="G42" i="129"/>
  <c r="G66" i="129" s="1"/>
  <c r="G101" i="129"/>
  <c r="G106" i="129" s="1"/>
  <c r="G93" i="129"/>
  <c r="G104" i="129" s="1"/>
  <c r="G97" i="129"/>
  <c r="G105" i="129" s="1"/>
  <c r="G87" i="129"/>
  <c r="G103" i="129" s="1"/>
  <c r="G78" i="129"/>
  <c r="G133" i="129" s="1"/>
  <c r="G52" i="129"/>
  <c r="G67" i="129" s="1"/>
  <c r="G64" i="128"/>
  <c r="G68" i="128" s="1"/>
  <c r="G29" i="128"/>
  <c r="F93" i="128" l="1"/>
  <c r="F104" i="128" s="1"/>
  <c r="G69" i="129"/>
  <c r="G132" i="129" s="1"/>
  <c r="G107" i="129"/>
  <c r="G134" i="129" s="1"/>
  <c r="G35" i="128"/>
  <c r="G99" i="128" l="1"/>
  <c r="G100" i="128"/>
  <c r="G95" i="128"/>
  <c r="G96" i="128"/>
  <c r="H93" i="128"/>
  <c r="G91" i="128"/>
  <c r="G89" i="128"/>
  <c r="G84" i="128"/>
  <c r="G82" i="128"/>
  <c r="G49" i="128"/>
  <c r="G45" i="128"/>
  <c r="H101" i="128" s="1"/>
  <c r="G39" i="128"/>
  <c r="G92" i="128"/>
  <c r="G85" i="128"/>
  <c r="H78" i="128"/>
  <c r="G76" i="128"/>
  <c r="G74" i="128"/>
  <c r="G72" i="128"/>
  <c r="G50" i="128"/>
  <c r="G46" i="128"/>
  <c r="G131" i="128"/>
  <c r="H97" i="128"/>
  <c r="G86" i="128"/>
  <c r="G75" i="128"/>
  <c r="G73" i="128"/>
  <c r="G48" i="128"/>
  <c r="G44" i="128"/>
  <c r="G41" i="128"/>
  <c r="G90" i="128"/>
  <c r="H87" i="128"/>
  <c r="G83" i="128"/>
  <c r="G81" i="128"/>
  <c r="G77" i="128"/>
  <c r="G51" i="128"/>
  <c r="G47" i="128"/>
  <c r="H42" i="128"/>
  <c r="G38" i="128"/>
  <c r="H52" i="128"/>
  <c r="G97" i="128" l="1"/>
  <c r="G105" i="128" s="1"/>
  <c r="G42" i="128"/>
  <c r="G66" i="128" s="1"/>
  <c r="G101" i="128"/>
  <c r="G106" i="128" s="1"/>
  <c r="G87" i="128"/>
  <c r="G103" i="128" s="1"/>
  <c r="G78" i="128"/>
  <c r="G133" i="128" s="1"/>
  <c r="G52" i="128"/>
  <c r="G67" i="128" s="1"/>
  <c r="G93" i="128"/>
  <c r="G104" i="128" s="1"/>
  <c r="G69" i="128" l="1"/>
  <c r="G132" i="128" s="1"/>
  <c r="G107" i="128"/>
  <c r="G134" i="128" s="1"/>
  <c r="F143" i="127" l="1"/>
  <c r="G142" i="127"/>
  <c r="F141" i="127"/>
  <c r="F128" i="127"/>
  <c r="F129" i="127" s="1"/>
  <c r="G116" i="127"/>
  <c r="B109" i="127"/>
  <c r="F106" i="127"/>
  <c r="F87" i="127"/>
  <c r="F103" i="127" s="1"/>
  <c r="G63" i="127"/>
  <c r="G61" i="127"/>
  <c r="G60" i="127"/>
  <c r="G59" i="127"/>
  <c r="G58" i="127"/>
  <c r="G57" i="127"/>
  <c r="G56" i="127"/>
  <c r="G55" i="127"/>
  <c r="F52" i="127"/>
  <c r="F40" i="127"/>
  <c r="G30" i="127"/>
  <c r="G28" i="127"/>
  <c r="F90" i="127" l="1"/>
  <c r="F96" i="127"/>
  <c r="F97" i="127" s="1"/>
  <c r="F105" i="127" s="1"/>
  <c r="F100" i="127"/>
  <c r="F41" i="127"/>
  <c r="F42" i="127" s="1"/>
  <c r="F66" i="127" s="1"/>
  <c r="G29" i="127"/>
  <c r="G54" i="127"/>
  <c r="G64" i="127" s="1"/>
  <c r="G68" i="127" s="1"/>
  <c r="F67" i="127"/>
  <c r="F78" i="127"/>
  <c r="G35" i="127" l="1"/>
  <c r="H42" i="127" s="1"/>
  <c r="F93" i="127"/>
  <c r="F104" i="127" s="1"/>
  <c r="G72" i="127" l="1"/>
  <c r="G83" i="127"/>
  <c r="G48" i="127"/>
  <c r="G85" i="127"/>
  <c r="G46" i="127"/>
  <c r="G51" i="127"/>
  <c r="G75" i="127"/>
  <c r="G50" i="127"/>
  <c r="G45" i="127"/>
  <c r="H101" i="127" s="1"/>
  <c r="G77" i="127"/>
  <c r="G89" i="127"/>
  <c r="G47" i="127"/>
  <c r="G73" i="127"/>
  <c r="G92" i="127"/>
  <c r="G86" i="127"/>
  <c r="H52" i="127"/>
  <c r="G49" i="127"/>
  <c r="G81" i="127"/>
  <c r="G82" i="127"/>
  <c r="G131" i="127"/>
  <c r="G74" i="127"/>
  <c r="G91" i="127"/>
  <c r="H87" i="127"/>
  <c r="G90" i="127"/>
  <c r="H97" i="127"/>
  <c r="G41" i="127"/>
  <c r="G39" i="127"/>
  <c r="G76" i="127"/>
  <c r="G38" i="127"/>
  <c r="G44" i="127"/>
  <c r="G84" i="127"/>
  <c r="H78" i="127"/>
  <c r="G99" i="127"/>
  <c r="G95" i="127"/>
  <c r="G96" i="127"/>
  <c r="G100" i="127"/>
  <c r="H93" i="127"/>
  <c r="G93" i="127" l="1"/>
  <c r="G104" i="127" s="1"/>
  <c r="G42" i="127"/>
  <c r="G66" i="127" s="1"/>
  <c r="G97" i="127"/>
  <c r="G105" i="127" s="1"/>
  <c r="G52" i="127"/>
  <c r="G67" i="127" s="1"/>
  <c r="G87" i="127"/>
  <c r="G103" i="127" s="1"/>
  <c r="G78" i="127"/>
  <c r="G133" i="127" s="1"/>
  <c r="G101" i="127"/>
  <c r="G106" i="127" s="1"/>
  <c r="G69" i="127" l="1"/>
  <c r="G132" i="127" s="1"/>
  <c r="G107" i="127"/>
  <c r="G134" i="127" s="1"/>
  <c r="B109" i="114"/>
  <c r="D5" i="124" l="1"/>
  <c r="G6" i="123"/>
  <c r="I6" i="123" s="1"/>
  <c r="E6" i="124" s="1"/>
  <c r="F6" i="124" s="1"/>
  <c r="E11" i="65" l="1"/>
  <c r="E10" i="65"/>
  <c r="E12" i="65"/>
  <c r="E13" i="65"/>
  <c r="E7" i="63" l="1"/>
  <c r="G59" i="114" l="1"/>
  <c r="G60" i="114"/>
  <c r="G61" i="114"/>
  <c r="E6" i="63" l="1"/>
  <c r="E8" i="63"/>
  <c r="G5" i="123" l="1"/>
  <c r="I5" i="123" l="1"/>
  <c r="E5" i="124" l="1"/>
  <c r="F5" i="124" s="1"/>
  <c r="E7" i="123"/>
  <c r="F7" i="123" s="1"/>
  <c r="G7" i="123" s="1"/>
  <c r="I7" i="123" l="1"/>
  <c r="E7" i="124"/>
  <c r="E8" i="124" s="1"/>
  <c r="E9" i="65"/>
  <c r="F11" i="124" l="1"/>
  <c r="F21" i="124"/>
  <c r="G58" i="114" l="1"/>
  <c r="G63" i="114" l="1"/>
  <c r="F31" i="114"/>
  <c r="D5" i="63"/>
  <c r="D9" i="63" s="1"/>
  <c r="C5" i="63"/>
  <c r="B5" i="63"/>
  <c r="A5" i="63"/>
  <c r="F143" i="114"/>
  <c r="G142" i="114"/>
  <c r="F141" i="114"/>
  <c r="F106" i="114"/>
  <c r="G57" i="114"/>
  <c r="G56" i="114"/>
  <c r="G55" i="114"/>
  <c r="F52" i="114"/>
  <c r="F39" i="114"/>
  <c r="F40" i="114" s="1"/>
  <c r="G28" i="114"/>
  <c r="F100" i="114" l="1"/>
  <c r="F96" i="114"/>
  <c r="F97" i="114" s="1"/>
  <c r="F105" i="114" s="1"/>
  <c r="F90" i="114"/>
  <c r="F93" i="114" s="1"/>
  <c r="F104" i="114" s="1"/>
  <c r="F87" i="114"/>
  <c r="F103" i="114" s="1"/>
  <c r="F129" i="114"/>
  <c r="G29" i="114"/>
  <c r="G31" i="114" s="1"/>
  <c r="G54" i="114"/>
  <c r="E5" i="63"/>
  <c r="E9" i="63" s="1"/>
  <c r="F67" i="114"/>
  <c r="F41" i="114"/>
  <c r="F42" i="114" s="1"/>
  <c r="F66" i="114" s="1"/>
  <c r="G35" i="114" l="1"/>
  <c r="F78" i="114"/>
  <c r="G95" i="114" l="1"/>
  <c r="G99" i="114"/>
  <c r="G100" i="114"/>
  <c r="G96" i="114"/>
  <c r="G64" i="114"/>
  <c r="G68" i="114" s="1"/>
  <c r="G131" i="114"/>
  <c r="G86" i="114"/>
  <c r="G44" i="114"/>
  <c r="G45" i="114"/>
  <c r="H101" i="114" s="1"/>
  <c r="G83" i="114"/>
  <c r="G91" i="114"/>
  <c r="G72" i="114"/>
  <c r="G41" i="114"/>
  <c r="G82" i="114"/>
  <c r="G38" i="114"/>
  <c r="G49" i="114"/>
  <c r="G51" i="114"/>
  <c r="G85" i="114"/>
  <c r="G81" i="114"/>
  <c r="G73" i="114"/>
  <c r="G48" i="114"/>
  <c r="G46" i="114"/>
  <c r="G84" i="114"/>
  <c r="G74" i="114"/>
  <c r="G92" i="114"/>
  <c r="G39" i="114"/>
  <c r="G75" i="114"/>
  <c r="G77" i="114"/>
  <c r="G50" i="114"/>
  <c r="G89" i="114"/>
  <c r="G90" i="114"/>
  <c r="G47" i="114"/>
  <c r="G76" i="114"/>
  <c r="G97" i="114" l="1"/>
  <c r="G105" i="114" s="1"/>
  <c r="G101" i="114"/>
  <c r="G106" i="114" s="1"/>
  <c r="G87" i="114"/>
  <c r="G103" i="114" s="1"/>
  <c r="G42" i="114"/>
  <c r="G66" i="114" s="1"/>
  <c r="G78" i="114"/>
  <c r="G133" i="114" s="1"/>
  <c r="G93" i="114"/>
  <c r="G104" i="114" s="1"/>
  <c r="G52" i="114"/>
  <c r="G67" i="114" s="1"/>
  <c r="G69" i="114" l="1"/>
  <c r="G132" i="114" s="1"/>
  <c r="G107" i="114"/>
  <c r="G134" i="114" s="1"/>
  <c r="E8" i="65"/>
  <c r="E7" i="65"/>
  <c r="E6" i="65"/>
  <c r="E14" i="65" l="1"/>
  <c r="E109" i="129" s="1"/>
  <c r="E109" i="127" l="1"/>
  <c r="G109" i="127" s="1"/>
  <c r="G117" i="127" s="1"/>
  <c r="G135" i="127" s="1"/>
  <c r="G136" i="127" s="1"/>
  <c r="G120" i="127" s="1"/>
  <c r="G121" i="127" s="1"/>
  <c r="E109" i="128"/>
  <c r="G109" i="128" s="1"/>
  <c r="G117" i="128" s="1"/>
  <c r="G135" i="128" s="1"/>
  <c r="G136" i="128" s="1"/>
  <c r="G120" i="128" s="1"/>
  <c r="G121" i="128" s="1"/>
  <c r="E109" i="114"/>
  <c r="G109" i="114" s="1"/>
  <c r="G117" i="114" s="1"/>
  <c r="G109" i="129"/>
  <c r="G117" i="129" s="1"/>
  <c r="G135" i="129" s="1"/>
  <c r="G136" i="129" s="1"/>
  <c r="G120" i="129" s="1"/>
  <c r="G121" i="129" s="1"/>
  <c r="G135" i="114" l="1"/>
  <c r="G136" i="114" s="1"/>
  <c r="G120" i="114" s="1"/>
  <c r="G121" i="114" s="1"/>
  <c r="G123" i="128"/>
  <c r="G124" i="128"/>
  <c r="G125" i="128"/>
  <c r="G126" i="128"/>
  <c r="G127" i="128"/>
  <c r="G128" i="128"/>
  <c r="H128" i="128"/>
  <c r="G129" i="128"/>
  <c r="G137" i="128"/>
  <c r="G138" i="128"/>
  <c r="H138" i="128"/>
  <c r="G140" i="128"/>
  <c r="G141" i="128"/>
  <c r="G143" i="128"/>
  <c r="G144" i="128"/>
  <c r="G123" i="129"/>
  <c r="G124" i="129"/>
  <c r="G125" i="129"/>
  <c r="G127" i="129"/>
  <c r="G128" i="129"/>
  <c r="H128" i="129"/>
  <c r="G129" i="129"/>
  <c r="G137" i="129"/>
  <c r="G138" i="129"/>
  <c r="H138" i="129"/>
  <c r="G140" i="129"/>
  <c r="G141" i="129"/>
  <c r="G143" i="129"/>
  <c r="G144" i="129"/>
  <c r="G123" i="114"/>
  <c r="G124" i="114"/>
  <c r="G125" i="114"/>
  <c r="G126" i="114"/>
  <c r="G127" i="114"/>
  <c r="G128" i="114"/>
  <c r="H128" i="114"/>
  <c r="G129" i="114"/>
  <c r="G137" i="114"/>
  <c r="G138" i="114"/>
  <c r="H138" i="114"/>
  <c r="G140" i="114"/>
  <c r="G141" i="114"/>
  <c r="G143" i="114"/>
  <c r="G144" i="114"/>
  <c r="G123" i="127"/>
  <c r="G124" i="127"/>
  <c r="G125" i="127"/>
  <c r="G126" i="127"/>
  <c r="G127" i="127"/>
  <c r="G128" i="127"/>
  <c r="H128" i="127"/>
  <c r="G129" i="127"/>
  <c r="G137" i="127"/>
  <c r="G138" i="127"/>
  <c r="H138" i="127"/>
  <c r="G140" i="127"/>
  <c r="G141" i="127"/>
  <c r="G143" i="127"/>
  <c r="G144" i="127"/>
  <c r="F5" i="63"/>
  <c r="G5" i="63"/>
  <c r="H5" i="63"/>
  <c r="F6" i="63"/>
  <c r="G6" i="63"/>
  <c r="H6" i="63"/>
  <c r="F7" i="63"/>
  <c r="G7" i="63"/>
  <c r="H7" i="63"/>
  <c r="F8" i="63"/>
  <c r="G8" i="63"/>
  <c r="H8" i="63"/>
  <c r="G9" i="63"/>
  <c r="H9" i="63"/>
  <c r="G10" i="63"/>
  <c r="H10" i="63"/>
  <c r="G11" i="63"/>
  <c r="H11" i="63"/>
  <c r="F13" i="124"/>
  <c r="F14" i="124"/>
  <c r="F15" i="124"/>
  <c r="F16" i="124"/>
  <c r="F17" i="124"/>
  <c r="F18" i="124"/>
  <c r="F19" i="124"/>
  <c r="F22" i="124"/>
  <c r="F23" i="124"/>
  <c r="F24" i="124"/>
</calcChain>
</file>

<file path=xl/sharedStrings.xml><?xml version="1.0" encoding="utf-8"?>
<sst xmlns="http://schemas.openxmlformats.org/spreadsheetml/2006/main" count="1055" uniqueCount="273">
  <si>
    <t>Categoria Profissional:</t>
  </si>
  <si>
    <t>Salário Normativo da Categoria Profissional:</t>
  </si>
  <si>
    <t>MODULO 1 - COMPOSIÇÃO DA REMUNERAÇÃO</t>
  </si>
  <si>
    <t>Valor Total</t>
  </si>
  <si>
    <t>VALOR MENSAL PELO TOTAL DE POSTOS DE SERVIÇO</t>
  </si>
  <si>
    <t>I - DISCRIMINAÇÃO DOS SERVIÇOS</t>
  </si>
  <si>
    <t>DADOS COMPLEMENTARES</t>
  </si>
  <si>
    <t>Salário mínimo oficial vigente:</t>
  </si>
  <si>
    <t>Data Base da Categoria:</t>
  </si>
  <si>
    <t>12 MESES</t>
  </si>
  <si>
    <t>Período contratual:</t>
  </si>
  <si>
    <t>Município/UF:</t>
  </si>
  <si>
    <t>ISS</t>
  </si>
  <si>
    <t>POSTO/UNIDADE</t>
  </si>
  <si>
    <t>TOTAL TAXA GLOBAL DE ADMINISTRAÇÃO</t>
  </si>
  <si>
    <t>PLANILHA DE CUSTO E FORMAÇÃO DE PREÇOS</t>
  </si>
  <si>
    <t>Adicional Insalubridade</t>
  </si>
  <si>
    <t>TOTAL - MÃO DE OBRA</t>
  </si>
  <si>
    <t>Data de Apresentação da Proposta:</t>
  </si>
  <si>
    <t>Ano do acordo, convenção ou  dissídio coletivo:</t>
  </si>
  <si>
    <t>Tipo de serviço:</t>
  </si>
  <si>
    <t>Unidade de Medida:</t>
  </si>
  <si>
    <t>Posto/Hora</t>
  </si>
  <si>
    <t>Classificação Brasileira de Ocupações (CBO):</t>
  </si>
  <si>
    <t xml:space="preserve">Posto de Trabalho: </t>
  </si>
  <si>
    <t>Quantidade de Pessoas por Posto:</t>
  </si>
  <si>
    <t>Quantidade de Postos:</t>
  </si>
  <si>
    <t>Outras Informações:</t>
  </si>
  <si>
    <t>Composição da Remuneração</t>
  </si>
  <si>
    <t>Quant/Horas/Perc</t>
  </si>
  <si>
    <t>A</t>
  </si>
  <si>
    <t>B</t>
  </si>
  <si>
    <t>C</t>
  </si>
  <si>
    <t>D</t>
  </si>
  <si>
    <t>E</t>
  </si>
  <si>
    <t>Adicional Noturno (Hora Noturna/Hora Reduzida)</t>
  </si>
  <si>
    <t>F</t>
  </si>
  <si>
    <t xml:space="preserve">Total da Remuneração/MÓDULO 1  </t>
  </si>
  <si>
    <t>MÓDULO 2 - ENCARGOS E BENEFÍCIOS ANUAIS, MENSAIS E DIÁRIOS</t>
  </si>
  <si>
    <t>Submódulo 2.1 - 13º  Salário, Férias e Adicional de Férias</t>
  </si>
  <si>
    <t>13º  Salário</t>
  </si>
  <si>
    <t xml:space="preserve">Subtotal  </t>
  </si>
  <si>
    <t>Incidência do Submódulo 2.2 sobre o Submódulo 2.1</t>
  </si>
  <si>
    <t xml:space="preserve">Total do Submódulo 2.1  </t>
  </si>
  <si>
    <t xml:space="preserve">INSS </t>
  </si>
  <si>
    <t xml:space="preserve">Salário Educação </t>
  </si>
  <si>
    <t>SAT (Seguro Acidente de Trabalho)</t>
  </si>
  <si>
    <t>SESC ou SESI</t>
  </si>
  <si>
    <t xml:space="preserve">SENAI - SENAC </t>
  </si>
  <si>
    <t xml:space="preserve">SEBRAE </t>
  </si>
  <si>
    <t>G</t>
  </si>
  <si>
    <t xml:space="preserve">INCRA </t>
  </si>
  <si>
    <t>H</t>
  </si>
  <si>
    <t xml:space="preserve">FGTS </t>
  </si>
  <si>
    <t xml:space="preserve">Total do Submódulo 2.2   </t>
  </si>
  <si>
    <t>Submódulo 2.3 – Benefícios Mensais e Diários</t>
  </si>
  <si>
    <t>Transporte</t>
  </si>
  <si>
    <t>B.1</t>
  </si>
  <si>
    <t>Auxílio Refeição</t>
  </si>
  <si>
    <t>B.2</t>
  </si>
  <si>
    <t>Outros</t>
  </si>
  <si>
    <t xml:space="preserve">Total do Submódulo 2.3   </t>
  </si>
  <si>
    <t>QUADRO RESUMO - MÓDULO 2</t>
  </si>
  <si>
    <t>2.1</t>
  </si>
  <si>
    <t>13º  Salário, Férias e Adicional de Férias</t>
  </si>
  <si>
    <t>2.2</t>
  </si>
  <si>
    <t>2.3</t>
  </si>
  <si>
    <t>Benefícios Mensais e Diários</t>
  </si>
  <si>
    <t xml:space="preserve">TOTAL MÓDULO 2  </t>
  </si>
  <si>
    <t>MÓDULO 3 - PROVISÃO PARA RESCISÃO</t>
  </si>
  <si>
    <t>Provisão para Rescisão</t>
  </si>
  <si>
    <t>Aviso Prévio Indenizado</t>
  </si>
  <si>
    <t>Incidência do FGTS sobre Aviso Prévio Indenizado</t>
  </si>
  <si>
    <t xml:space="preserve">Aviso Prévio Trabalhado </t>
  </si>
  <si>
    <t xml:space="preserve">TOTAL MÓDULO 3  </t>
  </si>
  <si>
    <t>MÓDULO 4 - CUSTO DE REPOSIÇÃO DO PROFISSIONAL AUSENTE</t>
  </si>
  <si>
    <t xml:space="preserve">Total do Submódulo 4.1   </t>
  </si>
  <si>
    <t>Submódulo 4.1.1 - Afastamento Maternidade (120 dias)</t>
  </si>
  <si>
    <t>Férias pagas ao substituto pelos 120 dias de reposição</t>
  </si>
  <si>
    <t>Incidência dos encargos do submódulo 2.2 sobre as férias pagas ao substituto</t>
  </si>
  <si>
    <t>Incidencia do submódulo 2.2 s/ a remuneração e o 13º proporcionais aos 120 d</t>
  </si>
  <si>
    <t xml:space="preserve">Total do Submódulo 4.1.1   </t>
  </si>
  <si>
    <t>Submódulo 4.2 - Intrajornada</t>
  </si>
  <si>
    <t>Cobertura de Intervalo para repouso ou alimentação</t>
  </si>
  <si>
    <t>Total do Submódulo 4.2</t>
  </si>
  <si>
    <t>QUADRO RESUMO - MÓDULO 4</t>
  </si>
  <si>
    <t>4.1</t>
  </si>
  <si>
    <t>4.1.1</t>
  </si>
  <si>
    <t>Afastamento Maternidade (120 dias)</t>
  </si>
  <si>
    <t>4.2</t>
  </si>
  <si>
    <t>Intrajornada</t>
  </si>
  <si>
    <t xml:space="preserve">TOTAL MÓDULO 4  </t>
  </si>
  <si>
    <t>MÓDULO 5 - INSUMOS DIVERSOS</t>
  </si>
  <si>
    <t xml:space="preserve">TOTAL MÓDULO 5  </t>
  </si>
  <si>
    <t>MÓDULO 6 - CUSTOS INDIRETOS, TRIBUTOS E LUCRO</t>
  </si>
  <si>
    <t>Custos Indiretos , Tributos e Lucro</t>
  </si>
  <si>
    <t>Custos Indiretos</t>
  </si>
  <si>
    <t>Lucro</t>
  </si>
  <si>
    <t>Tributos</t>
  </si>
  <si>
    <t>C.1</t>
  </si>
  <si>
    <t>PIS</t>
  </si>
  <si>
    <t>C.2</t>
  </si>
  <si>
    <t>COFINS</t>
  </si>
  <si>
    <t>C.3</t>
  </si>
  <si>
    <t>Subtotal dos Tributos</t>
  </si>
  <si>
    <t xml:space="preserve">TOTAL MÓDULO 6  </t>
  </si>
  <si>
    <t>QUADRO RESUMO - MÃO DE OBRA VINCULADA A EXECUÇÃO CONTRATUAL</t>
  </si>
  <si>
    <t>MÓDULO 1 - COMPOSIÇÃO DA REMUNERAÇÃO</t>
  </si>
  <si>
    <t>MÓDULO 2 – ENCARGOS E BENEFÍCIOS ANUAIS, MENSAIS E DIÁRIOS</t>
  </si>
  <si>
    <t>MÓDULO 3 – PROVISÃO PARA RESCISÃO</t>
  </si>
  <si>
    <t>MÓDULO 4 – CUSTO DE REPOSIÇÃO DO PROFISSIONAL AUSENTE</t>
  </si>
  <si>
    <t>MÓDULO 5 – INSUMOS DIVERSOS</t>
  </si>
  <si>
    <t xml:space="preserve">Subtotal (A + B + C + D + E)    </t>
  </si>
  <si>
    <t>MÓDULO 6 – CUSTOS INDIRETOS, TRIBUTOS E LUCRO</t>
  </si>
  <si>
    <t xml:space="preserve">TOTAL DOS MÓDULOS  1 A 6  </t>
  </si>
  <si>
    <t>Valor Mensal por Mão-de-Obra Vinculada a Execução Contratual</t>
  </si>
  <si>
    <t>Valor Mensal por Posto de Serviço</t>
  </si>
  <si>
    <t>Quantidade de Pessoas pelo Total de Postos</t>
  </si>
  <si>
    <t xml:space="preserve">Salário </t>
  </si>
  <si>
    <t>Adicional Periculosidade</t>
  </si>
  <si>
    <t>Submódulo 2.2 – Encargos Previdenciários (GPS), FGTS e Outras Contribuições</t>
  </si>
  <si>
    <t>Incidência de GPS, FGTS e outras contribuições sobre Aviso Prévio Trabalhado</t>
  </si>
  <si>
    <t>Submódulo 4.1 - Substituto nas Ausências Legais</t>
  </si>
  <si>
    <t>Substituto na cobertura de Ausências Legais</t>
  </si>
  <si>
    <t>Substituto na cobertura de Licença Paternidade</t>
  </si>
  <si>
    <t xml:space="preserve">Substituto na cobertura de Ausência por Acidente de Trabalho </t>
  </si>
  <si>
    <t>Substituto na cobertura de Outras Ausências</t>
  </si>
  <si>
    <t>Submódulo 4.2.1 - Cobertura de Feriados, Dias Ponte, e outros (exceto para postos 12 x 36)</t>
  </si>
  <si>
    <t>Cobertura Feriados, Dias Ponte, e outros (exceto para postos 12 x 36)</t>
  </si>
  <si>
    <t>Total do Submódulo 4.2.1</t>
  </si>
  <si>
    <t>Encargos Previdenciários (GPS), FGTS e Outras Contribuições</t>
  </si>
  <si>
    <t>Substituto nas Ausências Legais</t>
  </si>
  <si>
    <t xml:space="preserve">IntrajornadaCobertura de Feriados, Dias Ponte, e outros </t>
  </si>
  <si>
    <t>4.2.1</t>
  </si>
  <si>
    <t>Quantidade</t>
  </si>
  <si>
    <t>Total de Pessoas</t>
  </si>
  <si>
    <t>Total de Postos</t>
  </si>
  <si>
    <t>Pessoas p/Posto</t>
  </si>
  <si>
    <t>Estimativa</t>
  </si>
  <si>
    <t>Sistema Eletrônico de Registro de Ponto Biométrico</t>
  </si>
  <si>
    <t>Periodicidade/ Meses</t>
  </si>
  <si>
    <t>MATERIAIS SOB EXPENSAS</t>
  </si>
  <si>
    <t>Outros (Especificar)</t>
  </si>
  <si>
    <t>SÃO PAULO/SP</t>
  </si>
  <si>
    <t xml:space="preserve">Ferias e terço constitucional </t>
  </si>
  <si>
    <t>OBSERVAÇÕES  RELATIVAS AS PLANILHAS DE CUSTOS E FORMAÇÃO DE PREÇOS</t>
  </si>
  <si>
    <t>Planilhas Modelo</t>
  </si>
  <si>
    <t>4 - Nas planilhas de insumos a periodicidade/mês e o quantitativo devem ser preenchidos conforme informações constantes no Edital</t>
  </si>
  <si>
    <t>A Licitante deverá indicar em campo específico qual o ano, a data base e a convenção coletiva de trabalho que está sendo utilizada para compor salários e benefícios em suas planilhas de custos e formação de preços. Os modelos constantes no Edital e no Portal CEAGESP deverão ser adapatados conforme as caracteristicas e particularidades de cada empresa licitante.</t>
  </si>
  <si>
    <t>PLANILHA - INSUMOS DIVERSOS</t>
  </si>
  <si>
    <t>As planilhas constantes no edital são modelos e as empresas licitantes deverão atender aos dispositivos compostos no Edital, como por exemplo no Anexo I - Termo de Referência, Anexo II - Modelo de Planilhas, e demais condições do instrumento convocatório.</t>
  </si>
  <si>
    <t>IMPORTANTE</t>
  </si>
  <si>
    <t>Sub módulo 2.2 (Anexar junto com as planilhas)</t>
  </si>
  <si>
    <t>Módulo 3 Item D (Custos não renováveis)</t>
  </si>
  <si>
    <t>Submódulos 4.2 e 4.2.1</t>
  </si>
  <si>
    <t>Módulo 6 (Anexar junto com as planilhas Arquivos e Documentos para comprovação das alíquotas efetivas para empresas optantes pelo regime tributário Lucro Real)</t>
  </si>
  <si>
    <t>Módulo 6 (Anexar junto com as planilhas documentos para comprovação tributária)</t>
  </si>
  <si>
    <t>Para a comprovação do regime tributário, deverá ser apresentada cópia da página dos Dados Iniciais da DCTF -  Declaração de Débitos e Créditos Tributários Federais ou ECF- Escrituração Contábil Fiscal, transmitida pela empresa constando o regime de apuração que a empresa está atuando no ano exercício corrente. No caso de SIMPLES Nacional,  a fim de comprovação da faixa de enquadramento de acordo com os anexos da Lei Complementar nº 123/2006 (atualização 2018), solicito encaminhamento de extrato do PGDAS-D, relativo ao período de apuração de janeiro do ano exercício corrente. Tal solicitação se faz necessária, considerando a nova sistemática de cálculos para apuração das alíquotas por faixa de enquadramento.</t>
  </si>
  <si>
    <t>Módulo 6 - Observação: optantes pelo SIMPLES Nacional na prestação de serviços de vigilância, limpeza ou conservação.</t>
  </si>
  <si>
    <t>De acordo com o art. 18, § 5º-H, da Lei Complementar nº 123/2006 , apenas os serviços tributados pelo Anexo IV podem ser prestados por meio de cessão ou locação de mão-de-obra, sem prejuízo para a opção pelo Simples Nacional. Desta forma, a prestação de serviços de vigilância, limpeza ou conservação, ainda que por meio de cessão ou locação de mão-de-obra, não impede a opção pelo Simples Nacional, desde que não seja exercida em conjunto com outra atividade vedada – conforme Solução de Consulta Cosit nº 7, de 15 de outubro de 2007. Contudo, como a prestação desses serviços serão tributadas na forma do Anexo IV da LC nº 123/2006, não estará incluída no Simples Nacional a contribuição prevista no inciso VI do caput do art. 13 (contribuições previdenciárias) devendo ela ser recolhida segundo a legislação prevista para os demais contribuintes ou responsáveis.</t>
  </si>
  <si>
    <t>OBSERVAÇÕES GERAIS</t>
  </si>
  <si>
    <t>GRUPO III</t>
  </si>
  <si>
    <t>QUANT.</t>
  </si>
  <si>
    <t>UN.</t>
  </si>
  <si>
    <t>% Depreciação</t>
  </si>
  <si>
    <t>Periodicidade/ mês</t>
  </si>
  <si>
    <t>vb</t>
  </si>
  <si>
    <t>Total Mensal Veículos e Equipamentos</t>
  </si>
  <si>
    <t>CUSTO MÉDIO DEPRECIADO</t>
  </si>
  <si>
    <t>CUSTO MÉDIO</t>
  </si>
  <si>
    <t>PREÇO MÉDIO</t>
  </si>
  <si>
    <t xml:space="preserve">TOTAL </t>
  </si>
  <si>
    <t>VB</t>
  </si>
  <si>
    <t>TOTAL MENSAL INSUMOS DIVERSOS</t>
  </si>
  <si>
    <t>QUADRO RESUMO - INSUMOS - EQUIPAMENTOS VINCULADOS A EXECUÇÃO CONTRATUAL</t>
  </si>
  <si>
    <t>MÓDULO 5 – INSUMOS - EQUIPAMENTOS</t>
  </si>
  <si>
    <t>VALOR MENSAL</t>
  </si>
  <si>
    <t>VALOR ANUAL</t>
  </si>
  <si>
    <t>QUADRO RESUMO - VEÍCULO</t>
  </si>
  <si>
    <t>B.3</t>
  </si>
  <si>
    <t>VEÍCULO</t>
  </si>
  <si>
    <t>INSUMOS DIVERSOS</t>
  </si>
  <si>
    <t>TOTAL GERAL - MÃO DE OBRA E INSUMOS</t>
  </si>
  <si>
    <t>Auxilio Alimentação</t>
  </si>
  <si>
    <t>6 - Ao utilizar utilizar as planilhas Modelo editáveis da CEAGESP sugere-se seguir o preenchimento na ordem em que se encontram para facilitar a integração dos cálculos e manutenção das fórmulas</t>
  </si>
  <si>
    <t>Multa do FGTS sobre o Aviso Prévio Indenizado</t>
  </si>
  <si>
    <t xml:space="preserve">Multa do FGTS sobre o Aviso Prévio Trabalhado. </t>
  </si>
  <si>
    <t>Macacões de Socorrista</t>
  </si>
  <si>
    <t>Botas de Segurança</t>
  </si>
  <si>
    <t>Bonés</t>
  </si>
  <si>
    <t>Óculos de Segurança</t>
  </si>
  <si>
    <t>Capa de Chuva</t>
  </si>
  <si>
    <t>UNIFORMES E EPI's DIVERSOS</t>
  </si>
  <si>
    <t>QUADRO RESUMO - INSUMOS DIVERSOS / VEÍCULO E EQUIPAMENTOS</t>
  </si>
  <si>
    <t>VEÍCULO / EQUIPAMENTOS</t>
  </si>
  <si>
    <t>Veículo Furgão - Tipo Ambulância "B"</t>
  </si>
  <si>
    <t>Equipamentos p/ Ambulância tipo "B"</t>
  </si>
  <si>
    <t>(*)</t>
  </si>
  <si>
    <t>Valor Depreciado Mensal</t>
  </si>
  <si>
    <t>Valor Total Mensal depreciado</t>
  </si>
  <si>
    <t xml:space="preserve">UNIFORMES E EPI's DIVERSOS </t>
  </si>
  <si>
    <t>OBJETO: PRESTAÇÃO DE SERVIÇOS DE REMOÇÕES PARA HOSPITAIS NO ETSP</t>
  </si>
  <si>
    <t>Sindicato: SEESP - SINDICATO DOS ENFERMEIROS DO ESTADO DE SAO PAULO</t>
  </si>
  <si>
    <t>ENFERMEIRO(A)</t>
  </si>
  <si>
    <t>2235-05</t>
  </si>
  <si>
    <t>12 HORAS DIURNO</t>
  </si>
  <si>
    <t>Escala 12 x 36</t>
  </si>
  <si>
    <t>Posto de trabalho:De 2ª a Domingo - ININTERRUPTO</t>
  </si>
  <si>
    <t xml:space="preserve">TOTAL MÉDIA MENSAL POR PESSOA  </t>
  </si>
  <si>
    <t>REMOÇÃO</t>
  </si>
  <si>
    <t>Posto de trabalho: De 2ª a Domingo - ININTERRUPTO</t>
  </si>
  <si>
    <t>7823-20</t>
  </si>
  <si>
    <t>Sindicato: SINDCONAM/SP - SINDICATO DOS CONDUTORES DE AMBULÂNCIA DO ESTADO DE SÃO PAULO</t>
  </si>
  <si>
    <t>12 HORAS NOTURNO</t>
  </si>
  <si>
    <t>Incidência do Sub módulo 2.2</t>
  </si>
  <si>
    <r>
      <t>1 -</t>
    </r>
    <r>
      <rPr>
        <b/>
        <sz val="12"/>
        <rFont val="Arial"/>
        <family val="2"/>
      </rPr>
      <t xml:space="preserve"> DEVERÃO ser utilizadas as planilhas de custos e formação de preços conforme modelo do anexo II do edital</t>
    </r>
    <r>
      <rPr>
        <sz val="12"/>
        <rFont val="Arial"/>
        <family val="2"/>
      </rPr>
      <t>;
2 - Solicita-se usar sistemática de arredondamento nas fórmulas, tanto para valores quanto para percentuais, utilizando sempre duas casas decimais para cálculo dos postos e valores: =ARRED(...;2), e nove casas decimais para o cálculo da produtividade: =ARRED(...;9)
3 - Sugere-se ainda, habilitar nas planilhas do Excel a opção "Habilitar cálculo interativo", esta ação contribui para o cálculo integrado dos diversos módulos da planilha, segue caminho: (ARQUIVO/Opções/Fórmulas/Habilitar cálculo interativo).</t>
    </r>
  </si>
  <si>
    <t>CATEGORIA SINDICAL - Acordos e Convenções Coletivas</t>
  </si>
  <si>
    <t>Acordos e Convenções Coletivas</t>
  </si>
  <si>
    <t>Apresentar cópia dos Acordos e Convenções Coletivas que a Licitante utilizou para compor salários e benefícios na planilha de custos e formaão de preços</t>
  </si>
  <si>
    <t>Acordos e Convenções Coletivas - Mão de Obra</t>
  </si>
  <si>
    <t>Salários, benefícios e demais itens obrigatórios constantes nos acordos e convenções coletivas utilizadas pela Licitante que se aplicam a mão de obra deverão compor as planilhas de custos e formação de preços.</t>
  </si>
  <si>
    <t>Acordos e Convenções Coletivas - (Itens não permitidos)</t>
  </si>
  <si>
    <t>Adicional de Insalubridade e Periculosidade</t>
  </si>
  <si>
    <t>Prever nas planilhas de custos conforme legislação vigente (se necessário)</t>
  </si>
  <si>
    <t>As planilhas de custos elaboradas pela CEAGESP tem como base o nosso histórico de contratações, sendo assim, as planilhas de custos da Licitante devem espelhar a sua realidade como por exemplo: sindicatos, percentuais de tributos, SAT, insumos, etc.</t>
  </si>
  <si>
    <r>
      <t>A Licitante deve anexar junto com as planilhas a memória de cálculo SAT (FAP x RAT) informando o percentual RAT conforme CNAE da empresa, bem como a comprovação do percentual do FAP (Fator Acidentario de Prevenção) através de competente documento o qual pode ser obtido em http://www.previdencia.gov.br/saude-e-seguranca-do-trabalhador/politicas-de-prevencao/fator-acidentario-de-prevencao-fap/</t>
    </r>
    <r>
      <rPr>
        <b/>
        <sz val="12"/>
        <rFont val="Arial"/>
        <family val="2"/>
      </rPr>
      <t xml:space="preserve"> E</t>
    </r>
    <r>
      <rPr>
        <sz val="12"/>
        <rFont val="Arial"/>
        <family val="2"/>
      </rPr>
      <t xml:space="preserve"> cópia da página da GFIP-SEFIP onde consta o FAP e o RAT ajustado da empresa.</t>
    </r>
  </si>
  <si>
    <r>
      <rPr>
        <b/>
        <u/>
        <sz val="12"/>
        <rFont val="Arial"/>
        <family val="2"/>
      </rPr>
      <t>Aviso Prévio Trabalhado</t>
    </r>
    <r>
      <rPr>
        <sz val="12"/>
        <rFont val="Arial"/>
        <family val="2"/>
      </rPr>
      <t>: conforme orientações descritas no Acórdão nº 1.186/2017 TCU-Plenário e reafirmada no Acórdão nº 1.586/2018 TCU-Plenário, a parcela referente à esta rúbrica será excluída após o primeiro ano de contrato, e a cada ano adicional poderá ser incluído a parcela mensal no percentual máximo de até 0,194%.</t>
    </r>
  </si>
  <si>
    <t>Cálculo dos Submódulos 4.2 e 4.2.1 somente se previstos no Instrumento Convocatório</t>
  </si>
  <si>
    <r>
      <t xml:space="preserve">Consideramos p/ este cálculo os feriados nacionais e estaduais durante o ano. A Licitante deverá prever em suas planilhas sua realidade e particularidade.
</t>
    </r>
    <r>
      <rPr>
        <b/>
        <sz val="12"/>
        <rFont val="Arial"/>
        <family val="2"/>
      </rPr>
      <t>OBSERVAÇÃO:</t>
    </r>
    <r>
      <rPr>
        <sz val="12"/>
        <rFont val="Arial"/>
        <family val="2"/>
      </rPr>
      <t xml:space="preserve"> O cálculo de dias utilizado pela licitante na fase licitatória referente a esta rubrica permanecerá até o término do contrato, portanto, a licitante deverá prever em seus custos eventuais diferenças quantitativas de dias ocorridas.</t>
    </r>
  </si>
  <si>
    <t>Conforme orientações da SEGES - Secretaria de Gestão, neste módulo as empresas optantes pelo regime tributário lucro real (com direito à incidência não cumulativa de contribuições ao PIS e COFINS), devem cotar nas planilhas de custos e formação de preços as alíquotas médias efetivamente recolhidas dessas contribuições, e para a comprovação serão exigidos os documentos de Escrituração Fiscal Digital da Contribuição (EFD-Contribuições) para o PIS/PASEP e COFINS dos últimos 12 (doze) meses anteriores à apresentação da proposta ou declaração da empresa contendo as alíquotas efetivas, com assinatura de contabilista devidamente registrado no órgão de classe. Observa-se ainda que nas eventuais correções e repactuações previstas em contrato, a contratada deverá apresentar as mesmas documentações.</t>
  </si>
  <si>
    <t>MEMÓRIA DE CÁLCULO</t>
  </si>
  <si>
    <t>A LICITANTE DEVERÁ APRESENTAR/DESCREVER A MEMÓRIA DE CÁLCULO UTILIZADA NOS DIVERSOS MÓDULOS DE SUAS PLANILHAS DE CUSTOS E JUSTIFICÁ-LAS QUANDO NECESSÁRIO.</t>
  </si>
  <si>
    <r>
      <t>OBSERVAÇÃO 1:</t>
    </r>
    <r>
      <rPr>
        <sz val="12"/>
        <rFont val="Arial"/>
        <family val="2"/>
      </rPr>
      <t xml:space="preserve"> Caso o licitante tenha interesse em utilizar os modelos das planilhas de custo desenvolvidas pela Ceagesp, poderá acessá-la no endereço www.ceagesp.gov.br, opção acesso a informação (licitações e contratos).</t>
    </r>
    <r>
      <rPr>
        <b/>
        <sz val="12"/>
        <rFont val="Arial"/>
        <family val="2"/>
      </rPr>
      <t xml:space="preserve">
OBSERVAÇÃO 2: </t>
    </r>
    <r>
      <rPr>
        <sz val="12"/>
        <rFont val="Arial"/>
        <family val="2"/>
      </rPr>
      <t xml:space="preserve"> Os modelos disponibilizados encontram-se em Excel e possuem fórmulas que podem ser adaptadas conforme as características, legalmente aceitáveis, de cada licitante. </t>
    </r>
    <r>
      <rPr>
        <b/>
        <sz val="12"/>
        <rFont val="Arial"/>
        <family val="2"/>
      </rPr>
      <t xml:space="preserve">
OBSERVAÇÃO 3: </t>
    </r>
    <r>
      <rPr>
        <sz val="12"/>
        <rFont val="Arial"/>
        <family val="2"/>
      </rPr>
      <t xml:space="preserve"> A Ceagesp não se responsabilizará pela utilização incorreta das fórmulas disponibilizadas nas planilhas quando essas prejudicarem os preços ofertados pelos licitantes. </t>
    </r>
  </si>
  <si>
    <r>
      <rPr>
        <b/>
        <sz val="12"/>
        <rFont val="Arial"/>
        <family val="2"/>
      </rPr>
      <t xml:space="preserve">OBSERVAÇÃO 4: </t>
    </r>
    <r>
      <rPr>
        <sz val="12"/>
        <rFont val="Arial"/>
        <family val="2"/>
      </rPr>
      <t>É de resposnabilidade da Licitante a conferência dos itens e quantitativos constantes nas planilhas modelos.</t>
    </r>
  </si>
  <si>
    <r>
      <rPr>
        <b/>
        <sz val="12"/>
        <rFont val="Arial"/>
        <family val="2"/>
      </rPr>
      <t xml:space="preserve">INSTRUÇÃO NORMATINA Nº 05/2017 - </t>
    </r>
    <r>
      <rPr>
        <sz val="12"/>
        <rFont val="Arial"/>
        <family val="2"/>
      </rPr>
      <t>Art. 6º 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
Parágrafo único. É vedado ao órgão e entidade vincular-se às disposições previstas nos Acordos, Convenções ou Dissídios Coletivos de Trabalho que tratem de obrigações e direitos que somente se aplicam aos contratos com a Administração Pública.</t>
    </r>
  </si>
  <si>
    <t>Valor dos Postos por 12 Meses</t>
  </si>
  <si>
    <t>2023 / 2024</t>
  </si>
  <si>
    <t>PROCESSO Nº 014/2026</t>
  </si>
  <si>
    <t>PERIODICIDADE / MESES</t>
  </si>
  <si>
    <t>VALOR UNITÁRIO</t>
  </si>
  <si>
    <r>
      <t>OBJETO</t>
    </r>
    <r>
      <rPr>
        <sz val="10"/>
        <rFont val="Arial Narrow"/>
        <family val="2"/>
      </rPr>
      <t xml:space="preserve">: </t>
    </r>
    <r>
      <rPr>
        <b/>
        <sz val="10"/>
        <rFont val="Arial Narrow"/>
        <family val="2"/>
      </rPr>
      <t>PRESTAÇÃO DE SERVIÇOS DE REMOÇÃO E ATENDIMENTO PRÉ-HOSPITALAR (APH) NO ETSP</t>
    </r>
  </si>
  <si>
    <t>Camiseta de Maga Curta</t>
  </si>
  <si>
    <t>Meias</t>
  </si>
  <si>
    <t>Protetores Auriculares</t>
  </si>
  <si>
    <t>Valor Mensal</t>
  </si>
  <si>
    <t>(*) Quantidades descritas no item 9.2 do Termo de Referência</t>
  </si>
  <si>
    <r>
      <rPr>
        <u/>
        <sz val="11"/>
        <rFont val="Arial Narrow"/>
        <family val="2"/>
      </rPr>
      <t>OBJETO:</t>
    </r>
    <r>
      <rPr>
        <b/>
        <sz val="11"/>
        <rFont val="Arial Narrow"/>
        <family val="2"/>
      </rPr>
      <t xml:space="preserve"> PRESTAÇÃO DE SERVIÇOS DE REMOÇÃO E ATENDIMENTO PRÉ-HOSPITALAR (APH) NO ETSP</t>
    </r>
  </si>
  <si>
    <r>
      <t>OBJETO:</t>
    </r>
    <r>
      <rPr>
        <sz val="11"/>
        <rFont val="Arial Narrow"/>
        <family val="2"/>
      </rPr>
      <t xml:space="preserve"> </t>
    </r>
    <r>
      <rPr>
        <b/>
        <sz val="11"/>
        <rFont val="Arial Narrow"/>
        <family val="2"/>
      </rPr>
      <t>PRESTAÇÃO DE SERVIÇOS DE REMOÇÃO E ATENDIMENTO PRÉ-HOSPITALAR (APH) NO ETSP</t>
    </r>
  </si>
  <si>
    <t>PREGÃO ELETRÔNICO</t>
  </si>
  <si>
    <t>Transporte (Ida e Volta)</t>
  </si>
  <si>
    <t>Auxílio Creche</t>
  </si>
  <si>
    <t>I</t>
  </si>
  <si>
    <t>J</t>
  </si>
  <si>
    <r>
      <rPr>
        <strike/>
        <sz val="10"/>
        <rFont val="Arial Narrow"/>
        <family val="2"/>
      </rPr>
      <t xml:space="preserve">Substituto na cobertura de Férias </t>
    </r>
    <r>
      <rPr>
        <sz val="10"/>
        <rFont val="Arial Narrow"/>
        <family val="2"/>
      </rPr>
      <t>(Somente se não aportado no submódulo 2.1)</t>
    </r>
  </si>
  <si>
    <r>
      <rPr>
        <strike/>
        <sz val="10"/>
        <rFont val="Arial Narrow"/>
        <family val="2"/>
      </rPr>
      <t>Substituto na cobertura de Afastamento Maternidade</t>
    </r>
    <r>
      <rPr>
        <sz val="10"/>
        <rFont val="Arial Narrow"/>
        <family val="2"/>
      </rPr>
      <t xml:space="preserve"> (aportar no 4.1.1)</t>
    </r>
  </si>
  <si>
    <t>C.4</t>
  </si>
  <si>
    <t>C.5</t>
  </si>
  <si>
    <t>Outrros (especificar)</t>
  </si>
  <si>
    <t>Valor Mensal por Posto</t>
  </si>
  <si>
    <t>Valor Mensal pelo Total dos Postos</t>
  </si>
  <si>
    <t>OBJETO: PRESTAÇÃO DE SERVIÇOS DE REMOÇÃO E ATENDIMENTO PRÉ-HOSPITALAR (APH) NO ETSP</t>
  </si>
  <si>
    <r>
      <t>OBJETO</t>
    </r>
    <r>
      <rPr>
        <sz val="11"/>
        <rFont val="Arial Narrow"/>
        <family val="2"/>
      </rPr>
      <t xml:space="preserve">: </t>
    </r>
    <r>
      <rPr>
        <b/>
        <sz val="11"/>
        <rFont val="Arial Narrow"/>
        <family val="2"/>
      </rPr>
      <t>PRESTAÇÃO DE SERVIÇOS DE REMOÇÃO E ATENDIMENTO PRÉ-HOSPITALAR (APH) NO ETSP</t>
    </r>
  </si>
  <si>
    <t>2025 / 2026</t>
  </si>
  <si>
    <t>VALOR TOTAL DE POSTOS DE SERVIÇO POR 12 MESES</t>
  </si>
  <si>
    <t>CONDUTOR(A) SOCORRISTA</t>
  </si>
  <si>
    <t>Seguro de Vida (Auxilio Funeral)</t>
  </si>
  <si>
    <t>B.4</t>
  </si>
  <si>
    <t>B.5</t>
  </si>
  <si>
    <t>Os salários e beneficios utilizados nos modelos de planilhas de custos e formação de preços constantes no Edital tem como base a Convenção Coletiva de Trabalho das referidas categorias dos postos de serviços. Observa-se ainda que funções não definidas em convenção coletiva serão corrigidas de acordo com o percentual de reajuste definido na convenção coletiva de trabalho utilizada pela licitante.</t>
  </si>
  <si>
    <t>QUADRO RESUMO GERAL - ESTIMATIVA</t>
  </si>
  <si>
    <r>
      <t xml:space="preserve">5 - Algumas células apresentam </t>
    </r>
    <r>
      <rPr>
        <b/>
        <u/>
        <sz val="12"/>
        <color theme="9"/>
        <rFont val="Arial"/>
        <family val="2"/>
      </rPr>
      <t>fórmulas multiplicadas por 0 (zero) destacadas na cor verde</t>
    </r>
    <r>
      <rPr>
        <u/>
        <sz val="12"/>
        <rFont val="Arial"/>
        <family val="2"/>
      </rPr>
      <t xml:space="preserve"> </t>
    </r>
    <r>
      <rPr>
        <sz val="12"/>
        <rFont val="Arial"/>
        <family val="2"/>
      </rPr>
      <t>para manter a integridade dos cálculos, caso o conteúdo da célula seja aplicável a licitante sugere-se apagar o zero e manter a integridade do cálculo e/ou adaptar conforme a característica e particularidade da Licitante.</t>
    </r>
  </si>
  <si>
    <t>EMPRESA:</t>
  </si>
  <si>
    <t xml:space="preserve">CNPJ: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</si>
</sst>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 #,##0.00_);_(* \(#,##0.00\);_(* \-??_);_(@_)"/>
    <numFmt numFmtId="167" formatCode="_(&quot;R$ &quot;* #,##0.00_);_(&quot;R$ &quot;* \(#,##0.00\);_(&quot;R$ &quot;* \-??_);_(@_)"/>
    <numFmt numFmtId="168" formatCode="&quot;R$ &quot;#,##0.00"/>
    <numFmt numFmtId="169" formatCode="_-* #,##0.00_-;\-* #,##0.00_-;_-* \-??_-;_-@_-"/>
    <numFmt numFmtId="170" formatCode="#,##0.00_);[Red]\(#,##0.00\)"/>
    <numFmt numFmtId="171" formatCode="#,##0;[Red]#,##0"/>
    <numFmt numFmtId="172" formatCode="&quot;R$&quot;\ #,##0.00"/>
    <numFmt numFmtId="173" formatCode="0.0000%"/>
    <numFmt numFmtId="174" formatCode="_-&quot;R$&quot;\ * #,##0.00_-;\-&quot;R$&quot;\ * #,##0.00_-;_-&quot;R$&quot;\ * &quot;-&quot;????_-;_-@_-"/>
  </numFmts>
  <fonts count="5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name val="Arial"/>
      <family val="2"/>
    </font>
    <font>
      <sz val="10"/>
      <name val="Arial"/>
      <family val="2"/>
    </font>
    <font>
      <sz val="10"/>
      <name val="Arial"/>
      <family val="2"/>
      <charset val="1"/>
    </font>
    <font>
      <b/>
      <sz val="10"/>
      <name val="Arial Narrow"/>
      <family val="2"/>
    </font>
    <font>
      <sz val="10"/>
      <name val="Arial Narrow"/>
      <family val="2"/>
    </font>
    <font>
      <b/>
      <sz val="10"/>
      <color theme="2"/>
      <name val="Arial Narrow"/>
      <family val="2"/>
    </font>
    <font>
      <sz val="10"/>
      <color theme="0" tint="-4.9989318521683403E-2"/>
      <name val="Arial Narrow"/>
      <family val="2"/>
    </font>
    <font>
      <b/>
      <sz val="11"/>
      <name val="Arial Narrow"/>
      <family val="2"/>
    </font>
    <font>
      <sz val="11"/>
      <name val="Arial Narrow"/>
      <family val="2"/>
    </font>
    <font>
      <u/>
      <sz val="11"/>
      <name val="Arial Narrow"/>
      <family val="2"/>
    </font>
    <font>
      <b/>
      <sz val="11"/>
      <color theme="1"/>
      <name val="Arial Narrow"/>
      <family val="2"/>
    </font>
    <font>
      <b/>
      <sz val="9"/>
      <name val="Arial Narrow"/>
      <family val="2"/>
    </font>
    <font>
      <b/>
      <u/>
      <sz val="11"/>
      <name val="Arial Narrow"/>
      <family val="2"/>
    </font>
    <font>
      <u/>
      <sz val="10"/>
      <name val="Arial Narrow"/>
      <family val="2"/>
    </font>
    <font>
      <sz val="9"/>
      <name val="Arial Narrow"/>
      <family val="2"/>
    </font>
    <font>
      <sz val="9.5"/>
      <name val="Arial Narrow"/>
      <family val="2"/>
    </font>
    <font>
      <b/>
      <sz val="14"/>
      <name val="Arial"/>
      <family val="2"/>
    </font>
    <font>
      <b/>
      <sz val="12"/>
      <name val="Arial"/>
      <family val="2"/>
    </font>
    <font>
      <b/>
      <i/>
      <u/>
      <sz val="10"/>
      <name val="Arial"/>
      <family val="2"/>
    </font>
    <font>
      <b/>
      <sz val="7"/>
      <color theme="1"/>
      <name val="Arial Narrow"/>
      <family val="2"/>
    </font>
    <font>
      <b/>
      <sz val="7"/>
      <name val="Arial Narrow"/>
      <family val="2"/>
    </font>
    <font>
      <sz val="11"/>
      <color theme="1"/>
      <name val="Arial Narrow"/>
      <family val="2"/>
    </font>
    <font>
      <sz val="9"/>
      <color theme="1"/>
      <name val="Arial Narrow"/>
      <family val="2"/>
    </font>
    <font>
      <strike/>
      <sz val="10"/>
      <name val="Arial Narrow"/>
      <family val="2"/>
    </font>
    <font>
      <b/>
      <sz val="11"/>
      <color theme="1"/>
      <name val="Calibri"/>
      <family val="2"/>
      <scheme val="minor"/>
    </font>
    <font>
      <b/>
      <sz val="8"/>
      <name val="Arial Narrow"/>
      <family val="2"/>
    </font>
    <font>
      <b/>
      <sz val="12"/>
      <name val="Arial Narrow"/>
      <family val="2"/>
    </font>
    <font>
      <sz val="12"/>
      <name val="Arial"/>
      <family val="2"/>
    </font>
    <font>
      <b/>
      <u/>
      <sz val="12"/>
      <name val="Arial"/>
      <family val="2"/>
    </font>
    <font>
      <b/>
      <i/>
      <sz val="12"/>
      <name val="Arial"/>
      <family val="2"/>
    </font>
    <font>
      <sz val="10"/>
      <color theme="1"/>
      <name val="Arial Narrow"/>
      <family val="2"/>
    </font>
    <font>
      <b/>
      <strike/>
      <sz val="10"/>
      <name val="Arial Narrow"/>
      <family val="2"/>
    </font>
    <font>
      <b/>
      <sz val="11"/>
      <name val="Arial"/>
      <family val="2"/>
    </font>
    <font>
      <b/>
      <u/>
      <sz val="12"/>
      <color theme="9"/>
      <name val="Arial"/>
      <family val="2"/>
    </font>
    <font>
      <u/>
      <sz val="12"/>
      <name val="Arial"/>
      <family val="2"/>
    </font>
  </fonts>
  <fills count="4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8" tint="0.79998168889431442"/>
        <bgColor indexed="64"/>
      </patternFill>
    </fill>
    <fill>
      <patternFill patternType="solid">
        <fgColor rgb="FF8FAADC"/>
        <bgColor rgb="FFAFABAB"/>
      </patternFill>
    </fill>
    <fill>
      <patternFill patternType="solid">
        <fgColor theme="8" tint="0.39997558519241921"/>
        <bgColor rgb="FFE6E6E6"/>
      </patternFill>
    </fill>
    <fill>
      <patternFill patternType="solid">
        <fgColor theme="4" tint="0.39997558519241921"/>
        <bgColor rgb="FFAFABAB"/>
      </patternFill>
    </fill>
    <fill>
      <patternFill patternType="solid">
        <fgColor theme="4" tint="0.59999389629810485"/>
        <bgColor rgb="FFAFABAB"/>
      </patternFill>
    </fill>
    <fill>
      <patternFill patternType="solid">
        <fgColor theme="4" tint="0.79998168889431442"/>
        <bgColor rgb="FFC0C0C0"/>
      </patternFill>
    </fill>
    <fill>
      <patternFill patternType="solid">
        <fgColor theme="0"/>
        <bgColor rgb="FFBFBFBF"/>
      </patternFill>
    </fill>
    <fill>
      <patternFill patternType="solid">
        <fgColor theme="8" tint="0.79998168889431442"/>
        <bgColor rgb="FFDAE3F3"/>
      </patternFill>
    </fill>
    <fill>
      <patternFill patternType="solid">
        <fgColor theme="0"/>
        <bgColor rgb="FFDAE3F3"/>
      </patternFill>
    </fill>
    <fill>
      <patternFill patternType="solid">
        <fgColor rgb="FFFFFFFF"/>
        <bgColor rgb="FFE6E6E6"/>
      </patternFill>
    </fill>
    <fill>
      <patternFill patternType="solid">
        <fgColor theme="8" tint="0.39997558519241921"/>
        <bgColor rgb="FFBFBFBF"/>
      </patternFill>
    </fill>
    <fill>
      <patternFill patternType="solid">
        <fgColor theme="8" tint="0.59999389629810485"/>
        <bgColor rgb="FFBFBFBF"/>
      </patternFill>
    </fill>
    <fill>
      <patternFill patternType="solid">
        <fgColor theme="8" tint="0.59999389629810485"/>
        <bgColor rgb="FFC0C0C0"/>
      </patternFill>
    </fill>
    <fill>
      <patternFill patternType="solid">
        <fgColor rgb="FFE6E6E6"/>
        <bgColor rgb="FFDAE3F3"/>
      </patternFill>
    </fill>
    <fill>
      <patternFill patternType="solid">
        <fgColor rgb="FF8EA9DB"/>
        <bgColor rgb="FFE6E6E6"/>
      </patternFill>
    </fill>
    <fill>
      <patternFill patternType="solid">
        <fgColor theme="8" tint="0.59999389629810485"/>
        <bgColor indexed="64"/>
      </patternFill>
    </fill>
    <fill>
      <patternFill patternType="solid">
        <fgColor theme="2"/>
        <bgColor indexed="64"/>
      </patternFill>
    </fill>
    <fill>
      <patternFill patternType="solid">
        <fgColor rgb="FFD9E1F2"/>
        <bgColor rgb="FF000000"/>
      </patternFill>
    </fill>
    <fill>
      <patternFill patternType="solid">
        <fgColor theme="8" tint="0.79998168889431442"/>
        <bgColor rgb="FFE6E6E6"/>
      </patternFill>
    </fill>
    <fill>
      <patternFill patternType="solid">
        <fgColor rgb="FF8EA9DB"/>
        <bgColor indexed="64"/>
      </patternFill>
    </fill>
    <fill>
      <patternFill patternType="solid">
        <fgColor rgb="FFD9E1F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rgb="FFDAE3F3"/>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ck">
        <color indexed="64"/>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ck">
        <color indexed="64"/>
      </top>
      <bottom style="thick">
        <color auto="1"/>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auto="1"/>
      </right>
      <top style="medium">
        <color auto="1"/>
      </top>
      <bottom/>
      <diagonal/>
    </border>
    <border>
      <left style="thin">
        <color auto="1"/>
      </left>
      <right style="thin">
        <color auto="1"/>
      </right>
      <top/>
      <bottom style="medium">
        <color auto="1"/>
      </bottom>
      <diagonal/>
    </border>
    <border>
      <left style="medium">
        <color indexed="64"/>
      </left>
      <right style="thin">
        <color indexed="64"/>
      </right>
      <top/>
      <bottom style="medium">
        <color indexed="64"/>
      </bottom>
      <diagonal/>
    </border>
    <border>
      <left style="medium">
        <color auto="1"/>
      </left>
      <right/>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indexed="64"/>
      </left>
      <right style="medium">
        <color indexed="64"/>
      </right>
      <top/>
      <bottom style="medium">
        <color indexed="64"/>
      </bottom>
      <diagonal/>
    </border>
    <border>
      <left style="medium">
        <color auto="1"/>
      </left>
      <right style="medium">
        <color auto="1"/>
      </right>
      <top/>
      <bottom style="medium">
        <color indexed="8"/>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thin">
        <color auto="1"/>
      </top>
      <bottom style="thick">
        <color auto="1"/>
      </bottom>
      <diagonal/>
    </border>
    <border>
      <left style="medium">
        <color auto="1"/>
      </left>
      <right/>
      <top style="thin">
        <color auto="1"/>
      </top>
      <bottom style="thick">
        <color auto="1"/>
      </bottom>
      <diagonal/>
    </border>
    <border>
      <left style="medium">
        <color indexed="64"/>
      </left>
      <right style="thin">
        <color indexed="64"/>
      </right>
      <top style="slantDashDot">
        <color indexed="64"/>
      </top>
      <bottom/>
      <diagonal/>
    </border>
    <border>
      <left style="thin">
        <color indexed="64"/>
      </left>
      <right/>
      <top style="slantDashDot">
        <color auto="1"/>
      </top>
      <bottom/>
      <diagonal/>
    </border>
    <border>
      <left/>
      <right style="thin">
        <color indexed="64"/>
      </right>
      <top style="slantDashDot">
        <color auto="1"/>
      </top>
      <bottom/>
      <diagonal/>
    </border>
    <border>
      <left style="medium">
        <color auto="1"/>
      </left>
      <right/>
      <top/>
      <bottom style="medium">
        <color auto="1"/>
      </bottom>
      <diagonal/>
    </border>
    <border>
      <left/>
      <right/>
      <top style="medium">
        <color indexed="64"/>
      </top>
      <bottom style="medium">
        <color indexed="8"/>
      </bottom>
      <diagonal/>
    </border>
    <border>
      <left/>
      <right/>
      <top style="medium">
        <color indexed="64"/>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indexed="64"/>
      </top>
      <bottom style="medium">
        <color auto="1"/>
      </bottom>
      <diagonal/>
    </border>
    <border>
      <left style="thin">
        <color indexed="64"/>
      </left>
      <right/>
      <top style="medium">
        <color indexed="64"/>
      </top>
      <bottom style="medium">
        <color auto="1"/>
      </bottom>
      <diagonal/>
    </border>
    <border>
      <left/>
      <right style="thin">
        <color indexed="64"/>
      </right>
      <top style="medium">
        <color indexed="64"/>
      </top>
      <bottom style="medium">
        <color auto="1"/>
      </bottom>
      <diagonal/>
    </border>
    <border>
      <left/>
      <right/>
      <top style="thin">
        <color theme="4"/>
      </top>
      <bottom style="double">
        <color theme="4"/>
      </bottom>
      <diagonal/>
    </border>
    <border>
      <left/>
      <right/>
      <top/>
      <bottom style="medium">
        <color indexed="64"/>
      </bottom>
      <diagonal/>
    </border>
    <border>
      <left style="medium">
        <color auto="1"/>
      </left>
      <right style="medium">
        <color auto="1"/>
      </right>
      <top style="medium">
        <color indexed="64"/>
      </top>
      <bottom/>
      <diagonal/>
    </border>
    <border>
      <left/>
      <right style="thin">
        <color indexed="64"/>
      </right>
      <top style="thin">
        <color indexed="64"/>
      </top>
      <bottom style="medium">
        <color indexed="64"/>
      </bottom>
      <diagonal/>
    </border>
    <border>
      <left style="thin">
        <color auto="1"/>
      </left>
      <right style="thin">
        <color auto="1"/>
      </right>
      <top style="medium">
        <color auto="1"/>
      </top>
      <bottom style="medium">
        <color auto="1"/>
      </bottom>
      <diagonal/>
    </border>
  </borders>
  <cellStyleXfs count="6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1" fillId="7" borderId="1" applyNumberFormat="0" applyAlignment="0" applyProtection="0"/>
    <xf numFmtId="0" fontId="12" fillId="3" borderId="0" applyNumberFormat="0" applyBorder="0" applyAlignment="0" applyProtection="0"/>
    <xf numFmtId="164" fontId="5" fillId="0" borderId="0" applyFont="0" applyFill="0" applyBorder="0" applyAlignment="0" applyProtection="0"/>
    <xf numFmtId="0" fontId="13" fillId="22" borderId="0" applyNumberFormat="0" applyBorder="0" applyAlignment="0" applyProtection="0"/>
    <xf numFmtId="0" fontId="23" fillId="0" borderId="0"/>
    <xf numFmtId="0" fontId="23" fillId="23" borderId="4" applyNumberFormat="0" applyAlignment="0" applyProtection="0"/>
    <xf numFmtId="9" fontId="23" fillId="0" borderId="0" applyFont="0" applyFill="0" applyBorder="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7" fillId="0" borderId="9" applyNumberFormat="0" applyFill="0" applyAlignment="0" applyProtection="0"/>
    <xf numFmtId="167" fontId="23" fillId="0" borderId="0" applyFill="0" applyBorder="0" applyAlignment="0" applyProtection="0"/>
    <xf numFmtId="167" fontId="23" fillId="0" borderId="0" applyFill="0" applyBorder="0" applyAlignment="0" applyProtection="0"/>
    <xf numFmtId="0" fontId="23" fillId="0" borderId="0"/>
    <xf numFmtId="165" fontId="23" fillId="0" borderId="0" applyFont="0" applyFill="0" applyBorder="0" applyAlignment="0" applyProtection="0"/>
    <xf numFmtId="0" fontId="24" fillId="0" borderId="0"/>
    <xf numFmtId="166" fontId="24" fillId="0" borderId="0"/>
    <xf numFmtId="9" fontId="23" fillId="0" borderId="0" applyFont="0" applyFill="0" applyBorder="0" applyAlignment="0" applyProtection="0"/>
    <xf numFmtId="0" fontId="4" fillId="0" borderId="0"/>
    <xf numFmtId="0" fontId="3" fillId="0" borderId="0"/>
    <xf numFmtId="166" fontId="24" fillId="0" borderId="0"/>
    <xf numFmtId="0" fontId="2" fillId="0" borderId="0"/>
    <xf numFmtId="43" fontId="2" fillId="0" borderId="0" applyFont="0" applyFill="0" applyBorder="0" applyAlignment="0" applyProtection="0"/>
    <xf numFmtId="44" fontId="23" fillId="0" borderId="0" applyFont="0" applyFill="0" applyBorder="0" applyAlignment="0" applyProtection="0"/>
    <xf numFmtId="0" fontId="1" fillId="0" borderId="0"/>
    <xf numFmtId="43" fontId="23" fillId="0" borderId="0" applyFont="0" applyFill="0" applyBorder="0" applyAlignment="0" applyProtection="0"/>
    <xf numFmtId="0" fontId="1" fillId="0" borderId="0"/>
    <xf numFmtId="43" fontId="1" fillId="0" borderId="0" applyFont="0" applyFill="0" applyBorder="0" applyAlignment="0" applyProtection="0"/>
    <xf numFmtId="167" fontId="24" fillId="0" borderId="0"/>
    <xf numFmtId="9" fontId="24" fillId="0" borderId="0"/>
    <xf numFmtId="0" fontId="46" fillId="0" borderId="101" applyNumberFormat="0" applyFill="0" applyAlignment="0" applyProtection="0"/>
  </cellStyleXfs>
  <cellXfs count="496">
    <xf numFmtId="0" fontId="0" fillId="0" borderId="0" xfId="0"/>
    <xf numFmtId="0" fontId="26" fillId="0" borderId="0" xfId="50" applyFont="1"/>
    <xf numFmtId="0" fontId="26" fillId="0" borderId="0" xfId="50" applyFont="1" applyAlignment="1" applyProtection="1">
      <alignment vertical="center"/>
    </xf>
    <xf numFmtId="0" fontId="25" fillId="31" borderId="37" xfId="50" applyFont="1" applyFill="1" applyBorder="1" applyAlignment="1" applyProtection="1">
      <alignment horizontal="center" vertical="center"/>
    </xf>
    <xf numFmtId="166" fontId="25" fillId="31" borderId="28" xfId="51" applyFont="1" applyFill="1" applyBorder="1" applyAlignment="1" applyProtection="1">
      <alignment horizontal="center" vertical="center"/>
    </xf>
    <xf numFmtId="166" fontId="26" fillId="0" borderId="42" xfId="51" applyFont="1" applyBorder="1" applyAlignment="1" applyProtection="1">
      <alignment vertical="center"/>
    </xf>
    <xf numFmtId="166" fontId="26" fillId="0" borderId="0" xfId="50" applyNumberFormat="1" applyFont="1" applyAlignment="1" applyProtection="1">
      <alignment vertical="center"/>
    </xf>
    <xf numFmtId="166" fontId="25" fillId="32" borderId="28" xfId="51" applyFont="1" applyFill="1" applyBorder="1" applyAlignment="1" applyProtection="1">
      <alignment vertical="center"/>
    </xf>
    <xf numFmtId="169" fontId="26" fillId="0" borderId="0" xfId="50" applyNumberFormat="1" applyFont="1" applyAlignment="1" applyProtection="1">
      <alignment vertical="center"/>
    </xf>
    <xf numFmtId="0" fontId="26" fillId="0" borderId="43" xfId="50" applyFont="1" applyBorder="1" applyAlignment="1">
      <alignment horizontal="center"/>
    </xf>
    <xf numFmtId="10" fontId="26" fillId="0" borderId="41" xfId="35" applyNumberFormat="1" applyFont="1" applyBorder="1" applyAlignment="1" applyProtection="1">
      <alignment horizontal="center" vertical="center"/>
    </xf>
    <xf numFmtId="170" fontId="26" fillId="0" borderId="22" xfId="51" applyNumberFormat="1" applyFont="1" applyBorder="1" applyAlignment="1" applyProtection="1">
      <alignment vertical="center"/>
    </xf>
    <xf numFmtId="0" fontId="26" fillId="0" borderId="0" xfId="50" applyFont="1" applyBorder="1"/>
    <xf numFmtId="170" fontId="26" fillId="0" borderId="36" xfId="51" applyNumberFormat="1" applyFont="1" applyBorder="1" applyAlignment="1" applyProtection="1">
      <alignment vertical="center"/>
    </xf>
    <xf numFmtId="170" fontId="26" fillId="0" borderId="31" xfId="51" applyNumberFormat="1" applyFont="1" applyBorder="1" applyAlignment="1" applyProtection="1">
      <alignment vertical="center"/>
    </xf>
    <xf numFmtId="10" fontId="25" fillId="32" borderId="32" xfId="50" applyNumberFormat="1" applyFont="1" applyFill="1" applyBorder="1" applyAlignment="1" applyProtection="1">
      <alignment horizontal="center" vertical="center"/>
    </xf>
    <xf numFmtId="170" fontId="25" fillId="32" borderId="28" xfId="50" applyNumberFormat="1" applyFont="1" applyFill="1" applyBorder="1" applyAlignment="1" applyProtection="1">
      <alignment horizontal="right" vertical="center"/>
    </xf>
    <xf numFmtId="0" fontId="26" fillId="0" borderId="46" xfId="50" applyFont="1" applyBorder="1" applyAlignment="1">
      <alignment horizontal="center"/>
    </xf>
    <xf numFmtId="170" fontId="26" fillId="0" borderId="35" xfId="51" applyNumberFormat="1" applyFont="1" applyBorder="1" applyAlignment="1" applyProtection="1">
      <alignment vertical="center"/>
    </xf>
    <xf numFmtId="44" fontId="26" fillId="0" borderId="47" xfId="50" applyNumberFormat="1" applyFont="1" applyBorder="1" applyAlignment="1" applyProtection="1">
      <alignment horizontal="center" vertical="center"/>
    </xf>
    <xf numFmtId="0" fontId="26" fillId="0" borderId="40" xfId="50" applyNumberFormat="1" applyFont="1" applyBorder="1" applyAlignment="1" applyProtection="1">
      <alignment horizontal="center" vertical="center"/>
    </xf>
    <xf numFmtId="166" fontId="26" fillId="0" borderId="48" xfId="51" applyFont="1" applyBorder="1" applyAlignment="1" applyProtection="1">
      <alignment vertical="center"/>
    </xf>
    <xf numFmtId="44" fontId="26" fillId="0" borderId="15" xfId="50" applyNumberFormat="1" applyFont="1" applyBorder="1" applyAlignment="1" applyProtection="1">
      <alignment horizontal="center" vertical="center"/>
    </xf>
    <xf numFmtId="0" fontId="26" fillId="0" borderId="41" xfId="50" applyNumberFormat="1" applyFont="1" applyBorder="1" applyAlignment="1" applyProtection="1">
      <alignment horizontal="center" vertical="center"/>
    </xf>
    <xf numFmtId="0" fontId="25" fillId="33" borderId="33" xfId="50" applyFont="1" applyFill="1" applyBorder="1" applyAlignment="1" applyProtection="1">
      <alignment horizontal="center" vertical="center"/>
    </xf>
    <xf numFmtId="10" fontId="25" fillId="33" borderId="47" xfId="50" applyNumberFormat="1" applyFont="1" applyFill="1" applyBorder="1" applyAlignment="1" applyProtection="1">
      <alignment horizontal="center" vertical="center"/>
    </xf>
    <xf numFmtId="170" fontId="25" fillId="33" borderId="48" xfId="50" applyNumberFormat="1" applyFont="1" applyFill="1" applyBorder="1" applyAlignment="1" applyProtection="1">
      <alignment horizontal="right" vertical="center"/>
    </xf>
    <xf numFmtId="0" fontId="25" fillId="33" borderId="21" xfId="50" applyFont="1" applyFill="1" applyBorder="1" applyAlignment="1" applyProtection="1">
      <alignment horizontal="center" vertical="center"/>
    </xf>
    <xf numFmtId="10" fontId="25" fillId="33" borderId="15" xfId="50" applyNumberFormat="1" applyFont="1" applyFill="1" applyBorder="1" applyAlignment="1" applyProtection="1">
      <alignment horizontal="center" vertical="center"/>
    </xf>
    <xf numFmtId="170" fontId="25" fillId="33" borderId="42" xfId="50" applyNumberFormat="1" applyFont="1" applyFill="1" applyBorder="1" applyAlignment="1" applyProtection="1">
      <alignment horizontal="right" vertical="center"/>
    </xf>
    <xf numFmtId="0" fontId="25" fillId="31" borderId="34" xfId="50" applyFont="1" applyFill="1" applyBorder="1" applyAlignment="1" applyProtection="1">
      <alignment horizontal="left" vertical="center"/>
    </xf>
    <xf numFmtId="0" fontId="25" fillId="31" borderId="35" xfId="50" applyFont="1" applyFill="1" applyBorder="1" applyAlignment="1" applyProtection="1">
      <alignment horizontal="left" vertical="center"/>
    </xf>
    <xf numFmtId="0" fontId="26" fillId="34" borderId="0" xfId="50" applyFont="1" applyFill="1" applyAlignment="1" applyProtection="1">
      <alignment vertical="center"/>
    </xf>
    <xf numFmtId="170" fontId="26" fillId="0" borderId="48" xfId="51" applyNumberFormat="1" applyFont="1" applyBorder="1" applyAlignment="1" applyProtection="1">
      <alignment vertical="center"/>
    </xf>
    <xf numFmtId="170" fontId="26" fillId="0" borderId="42" xfId="51" applyNumberFormat="1" applyFont="1" applyBorder="1" applyAlignment="1" applyProtection="1">
      <alignment vertical="center"/>
    </xf>
    <xf numFmtId="170" fontId="26" fillId="0" borderId="49" xfId="51" applyNumberFormat="1" applyFont="1" applyBorder="1" applyAlignment="1" applyProtection="1">
      <alignment vertical="center"/>
    </xf>
    <xf numFmtId="10" fontId="25" fillId="32" borderId="39" xfId="50" applyNumberFormat="1" applyFont="1" applyFill="1" applyBorder="1" applyAlignment="1" applyProtection="1">
      <alignment horizontal="center" vertical="center"/>
    </xf>
    <xf numFmtId="170" fontId="25" fillId="32" borderId="49" xfId="50" applyNumberFormat="1" applyFont="1" applyFill="1" applyBorder="1" applyAlignment="1" applyProtection="1">
      <alignment horizontal="right" vertical="center"/>
    </xf>
    <xf numFmtId="1" fontId="26" fillId="0" borderId="47" xfId="50" applyNumberFormat="1" applyFont="1" applyBorder="1" applyAlignment="1" applyProtection="1">
      <alignment horizontal="center" vertical="center"/>
    </xf>
    <xf numFmtId="10" fontId="25" fillId="0" borderId="45" xfId="35" applyNumberFormat="1" applyFont="1" applyBorder="1" applyAlignment="1" applyProtection="1">
      <alignment horizontal="center" vertical="center"/>
    </xf>
    <xf numFmtId="170" fontId="25" fillId="0" borderId="49" xfId="51" applyNumberFormat="1" applyFont="1" applyBorder="1" applyAlignment="1" applyProtection="1">
      <alignment vertical="center"/>
    </xf>
    <xf numFmtId="0" fontId="26" fillId="25" borderId="33" xfId="50" applyFont="1" applyFill="1" applyBorder="1"/>
    <xf numFmtId="0" fontId="25" fillId="32" borderId="34" xfId="50" applyFont="1" applyFill="1" applyBorder="1" applyAlignment="1" applyProtection="1">
      <alignment vertical="center"/>
    </xf>
    <xf numFmtId="0" fontId="25" fillId="32" borderId="47" xfId="50" applyFont="1" applyFill="1" applyBorder="1" applyAlignment="1" applyProtection="1">
      <alignment vertical="center"/>
    </xf>
    <xf numFmtId="166" fontId="25" fillId="32" borderId="48" xfId="31" applyNumberFormat="1" applyFont="1" applyFill="1" applyBorder="1" applyAlignment="1" applyProtection="1">
      <alignment vertical="center"/>
    </xf>
    <xf numFmtId="0" fontId="26" fillId="25" borderId="21" xfId="50" applyFont="1" applyFill="1" applyBorder="1"/>
    <xf numFmtId="0" fontId="25" fillId="32" borderId="0" xfId="50" applyFont="1" applyFill="1" applyBorder="1" applyAlignment="1" applyProtection="1">
      <alignment vertical="center"/>
    </xf>
    <xf numFmtId="1" fontId="27" fillId="32" borderId="15" xfId="50" applyNumberFormat="1" applyFont="1" applyFill="1" applyBorder="1" applyAlignment="1" applyProtection="1">
      <alignment vertical="center"/>
    </xf>
    <xf numFmtId="8" fontId="25" fillId="32" borderId="42" xfId="31" applyNumberFormat="1" applyFont="1" applyFill="1" applyBorder="1" applyAlignment="1" applyProtection="1">
      <alignment vertical="center"/>
    </xf>
    <xf numFmtId="0" fontId="26" fillId="0" borderId="21" xfId="50" applyFont="1" applyFill="1" applyBorder="1"/>
    <xf numFmtId="0" fontId="25" fillId="0" borderId="0" xfId="50" applyFont="1" applyFill="1" applyBorder="1" applyAlignment="1" applyProtection="1">
      <alignment vertical="center"/>
    </xf>
    <xf numFmtId="1" fontId="27" fillId="0" borderId="15" xfId="50" applyNumberFormat="1" applyFont="1" applyFill="1" applyBorder="1" applyAlignment="1" applyProtection="1">
      <alignment vertical="center"/>
    </xf>
    <xf numFmtId="171" fontId="25" fillId="0" borderId="42" xfId="31" applyNumberFormat="1" applyFont="1" applyFill="1" applyBorder="1" applyAlignment="1" applyProtection="1">
      <alignment horizontal="center" vertical="center"/>
    </xf>
    <xf numFmtId="0" fontId="25" fillId="36" borderId="21" xfId="50" applyFont="1" applyFill="1" applyBorder="1" applyAlignment="1" applyProtection="1">
      <alignment vertical="center"/>
    </xf>
    <xf numFmtId="3" fontId="25" fillId="36" borderId="15" xfId="35" applyNumberFormat="1" applyFont="1" applyFill="1" applyBorder="1" applyAlignment="1" applyProtection="1">
      <alignment vertical="center"/>
    </xf>
    <xf numFmtId="8" fontId="25" fillId="37" borderId="42" xfId="31" applyNumberFormat="1" applyFont="1" applyFill="1" applyBorder="1" applyAlignment="1" applyProtection="1">
      <alignment vertical="center"/>
    </xf>
    <xf numFmtId="0" fontId="26" fillId="38" borderId="0" xfId="50" applyFont="1" applyFill="1" applyAlignment="1" applyProtection="1">
      <alignment vertical="center"/>
    </xf>
    <xf numFmtId="0" fontId="25" fillId="36" borderId="23" xfId="50" applyFont="1" applyFill="1" applyBorder="1" applyAlignment="1" applyProtection="1">
      <alignment vertical="center"/>
    </xf>
    <xf numFmtId="3" fontId="25" fillId="36" borderId="52" xfId="35" applyNumberFormat="1" applyFont="1" applyFill="1" applyBorder="1" applyAlignment="1" applyProtection="1">
      <alignment vertical="center"/>
    </xf>
    <xf numFmtId="8" fontId="25" fillId="36" borderId="53" xfId="31" applyNumberFormat="1" applyFont="1" applyFill="1" applyBorder="1" applyAlignment="1" applyProtection="1">
      <alignment vertical="center"/>
    </xf>
    <xf numFmtId="0" fontId="28" fillId="0" borderId="0" xfId="50" applyFont="1"/>
    <xf numFmtId="0" fontId="30" fillId="0" borderId="0" xfId="0" applyFont="1" applyAlignment="1" applyProtection="1">
      <alignment vertical="center"/>
    </xf>
    <xf numFmtId="0" fontId="30" fillId="0" borderId="0" xfId="0" applyFont="1" applyAlignment="1" applyProtection="1">
      <alignment horizontal="center" vertical="center" wrapText="1"/>
    </xf>
    <xf numFmtId="44" fontId="30" fillId="0" borderId="0" xfId="0" applyNumberFormat="1" applyFont="1" applyAlignment="1" applyProtection="1">
      <alignment vertical="center"/>
    </xf>
    <xf numFmtId="167" fontId="30" fillId="0" borderId="27" xfId="46" applyFont="1" applyBorder="1" applyAlignment="1" applyProtection="1">
      <alignment vertical="center"/>
    </xf>
    <xf numFmtId="0" fontId="26" fillId="0" borderId="0" xfId="0" applyFont="1"/>
    <xf numFmtId="0" fontId="26" fillId="0" borderId="21" xfId="0" applyFont="1" applyBorder="1" applyAlignment="1">
      <alignment horizontal="center"/>
    </xf>
    <xf numFmtId="0" fontId="26" fillId="0" borderId="41" xfId="0" applyFont="1" applyBorder="1" applyAlignment="1" applyProtection="1">
      <alignment horizontal="center" vertical="center"/>
    </xf>
    <xf numFmtId="10" fontId="26" fillId="0" borderId="41" xfId="0" applyNumberFormat="1" applyFont="1" applyBorder="1" applyAlignment="1" applyProtection="1">
      <alignment horizontal="center" vertical="center"/>
    </xf>
    <xf numFmtId="169" fontId="26" fillId="0" borderId="0" xfId="0" applyNumberFormat="1" applyFont="1" applyAlignment="1" applyProtection="1">
      <alignment vertical="center"/>
    </xf>
    <xf numFmtId="0" fontId="26" fillId="0" borderId="43" xfId="0" applyFont="1" applyBorder="1" applyAlignment="1">
      <alignment horizontal="center"/>
    </xf>
    <xf numFmtId="10" fontId="26" fillId="0" borderId="41" xfId="52" applyNumberFormat="1" applyFont="1" applyBorder="1" applyAlignment="1" applyProtection="1">
      <alignment horizontal="center" vertical="center"/>
    </xf>
    <xf numFmtId="0" fontId="26" fillId="0" borderId="44" xfId="0" applyFont="1" applyBorder="1" applyAlignment="1">
      <alignment horizontal="center"/>
    </xf>
    <xf numFmtId="10" fontId="26" fillId="0" borderId="45" xfId="52" applyNumberFormat="1" applyFont="1" applyBorder="1" applyAlignment="1" applyProtection="1">
      <alignment horizontal="center" vertical="center"/>
    </xf>
    <xf numFmtId="0" fontId="26" fillId="0" borderId="21" xfId="0" applyFont="1" applyBorder="1"/>
    <xf numFmtId="10" fontId="25" fillId="0" borderId="30" xfId="52" applyNumberFormat="1" applyFont="1" applyBorder="1" applyAlignment="1" applyProtection="1">
      <alignment horizontal="center" vertical="center"/>
    </xf>
    <xf numFmtId="0" fontId="26" fillId="0" borderId="37" xfId="0" applyFont="1" applyBorder="1" applyAlignment="1" applyProtection="1">
      <alignment horizontal="center" vertical="center"/>
    </xf>
    <xf numFmtId="0" fontId="26" fillId="0" borderId="32" xfId="0" applyFont="1" applyBorder="1" applyAlignment="1" applyProtection="1">
      <alignment vertical="center"/>
    </xf>
    <xf numFmtId="0" fontId="26" fillId="0" borderId="30" xfId="0" applyFont="1" applyBorder="1" applyAlignment="1" applyProtection="1">
      <alignment vertical="center"/>
    </xf>
    <xf numFmtId="10" fontId="26" fillId="0" borderId="27" xfId="52" applyNumberFormat="1" applyFont="1" applyBorder="1" applyAlignment="1" applyProtection="1">
      <alignment horizontal="center" vertical="center"/>
    </xf>
    <xf numFmtId="10" fontId="25" fillId="32" borderId="32" xfId="0" applyNumberFormat="1" applyFont="1" applyFill="1" applyBorder="1" applyAlignment="1" applyProtection="1">
      <alignment horizontal="center" vertical="center"/>
    </xf>
    <xf numFmtId="170" fontId="25" fillId="32" borderId="28" xfId="0" applyNumberFormat="1" applyFont="1" applyFill="1" applyBorder="1" applyAlignment="1" applyProtection="1">
      <alignment horizontal="right" vertical="center"/>
    </xf>
    <xf numFmtId="0" fontId="26" fillId="0" borderId="46" xfId="0" applyFont="1" applyBorder="1" applyAlignment="1">
      <alignment horizontal="center"/>
    </xf>
    <xf numFmtId="10" fontId="26" fillId="0" borderId="40" xfId="52" applyNumberFormat="1" applyFont="1" applyBorder="1" applyAlignment="1" applyProtection="1">
      <alignment horizontal="center" vertical="center"/>
    </xf>
    <xf numFmtId="44" fontId="26" fillId="0" borderId="15" xfId="0" applyNumberFormat="1" applyFont="1" applyBorder="1" applyAlignment="1" applyProtection="1">
      <alignment horizontal="center" vertical="center"/>
    </xf>
    <xf numFmtId="0" fontId="26" fillId="34" borderId="0" xfId="0" applyFont="1" applyFill="1" applyAlignment="1" applyProtection="1">
      <alignment vertical="center"/>
    </xf>
    <xf numFmtId="1" fontId="26" fillId="0" borderId="15" xfId="0" applyNumberFormat="1" applyFont="1" applyBorder="1" applyAlignment="1" applyProtection="1">
      <alignment horizontal="center" vertical="center"/>
    </xf>
    <xf numFmtId="3" fontId="26" fillId="0" borderId="15" xfId="52" applyNumberFormat="1" applyFont="1" applyBorder="1" applyAlignment="1" applyProtection="1">
      <alignment horizontal="center" vertical="center"/>
    </xf>
    <xf numFmtId="10" fontId="26" fillId="0" borderId="40" xfId="35" applyNumberFormat="1" applyFont="1" applyFill="1" applyBorder="1" applyAlignment="1" applyProtection="1">
      <alignment horizontal="center" vertical="center"/>
    </xf>
    <xf numFmtId="10" fontId="26" fillId="0" borderId="41" xfId="35" applyNumberFormat="1" applyFont="1" applyFill="1" applyBorder="1" applyAlignment="1" applyProtection="1">
      <alignment horizontal="center" vertical="center"/>
    </xf>
    <xf numFmtId="3" fontId="30" fillId="0" borderId="37" xfId="46" applyNumberFormat="1" applyFont="1" applyBorder="1" applyAlignment="1" applyProtection="1">
      <alignment horizontal="left" vertical="center"/>
    </xf>
    <xf numFmtId="3" fontId="30" fillId="0" borderId="27" xfId="46" applyNumberFormat="1" applyFont="1" applyBorder="1" applyAlignment="1" applyProtection="1">
      <alignment horizontal="left" vertical="center"/>
    </xf>
    <xf numFmtId="3" fontId="30" fillId="0" borderId="27" xfId="46" applyNumberFormat="1" applyFont="1" applyBorder="1" applyAlignment="1" applyProtection="1">
      <alignment horizontal="center" vertical="center"/>
    </xf>
    <xf numFmtId="167" fontId="30" fillId="0" borderId="27" xfId="46" applyFont="1" applyFill="1" applyBorder="1" applyAlignment="1" applyProtection="1">
      <alignment vertical="center"/>
    </xf>
    <xf numFmtId="167" fontId="30" fillId="0" borderId="28" xfId="46" applyFont="1" applyBorder="1" applyAlignment="1" applyProtection="1">
      <alignment vertical="center"/>
    </xf>
    <xf numFmtId="0" fontId="30" fillId="0" borderId="27" xfId="48" applyFont="1" applyFill="1" applyBorder="1" applyAlignment="1">
      <alignment horizontal="center" vertical="center"/>
    </xf>
    <xf numFmtId="0" fontId="26" fillId="0" borderId="0" xfId="50" applyFont="1" applyBorder="1" applyAlignment="1" applyProtection="1">
      <alignment vertical="center"/>
    </xf>
    <xf numFmtId="0" fontId="25" fillId="31" borderId="27" xfId="50" applyFont="1" applyFill="1" applyBorder="1" applyAlignment="1" applyProtection="1">
      <alignment horizontal="center" vertical="center"/>
    </xf>
    <xf numFmtId="0" fontId="26" fillId="24" borderId="0" xfId="48" applyFont="1" applyFill="1" applyAlignment="1">
      <alignment vertical="center"/>
    </xf>
    <xf numFmtId="0" fontId="26" fillId="24" borderId="0" xfId="33" applyFont="1" applyFill="1" applyAlignment="1">
      <alignment vertical="center"/>
    </xf>
    <xf numFmtId="0" fontId="36" fillId="24" borderId="0" xfId="48" applyFont="1" applyFill="1" applyAlignment="1">
      <alignment vertical="center"/>
    </xf>
    <xf numFmtId="0" fontId="33" fillId="40" borderId="68" xfId="48" applyFont="1" applyFill="1" applyBorder="1" applyAlignment="1">
      <alignment horizontal="center" vertical="center" wrapText="1"/>
    </xf>
    <xf numFmtId="0" fontId="33" fillId="40" borderId="66" xfId="48" applyFont="1" applyFill="1" applyBorder="1" applyAlignment="1">
      <alignment horizontal="center" vertical="center" wrapText="1"/>
    </xf>
    <xf numFmtId="0" fontId="30" fillId="0" borderId="37" xfId="48" applyFont="1" applyFill="1" applyBorder="1" applyAlignment="1">
      <alignment vertical="center"/>
    </xf>
    <xf numFmtId="0" fontId="26" fillId="0" borderId="0" xfId="48" applyFont="1" applyFill="1" applyAlignment="1">
      <alignment vertical="center"/>
    </xf>
    <xf numFmtId="44" fontId="30" fillId="0" borderId="28" xfId="49" applyNumberFormat="1" applyFont="1" applyFill="1" applyBorder="1" applyAlignment="1">
      <alignment horizontal="center" vertical="center"/>
    </xf>
    <xf numFmtId="44" fontId="30" fillId="0" borderId="27" xfId="49" applyNumberFormat="1" applyFont="1" applyFill="1" applyBorder="1" applyAlignment="1">
      <alignment horizontal="center" vertical="center"/>
    </xf>
    <xf numFmtId="44" fontId="34" fillId="0" borderId="0" xfId="0" applyNumberFormat="1" applyFont="1" applyAlignment="1" applyProtection="1">
      <alignment vertical="center"/>
    </xf>
    <xf numFmtId="0" fontId="34" fillId="0" borderId="0" xfId="0" applyFont="1" applyAlignment="1" applyProtection="1">
      <alignment vertical="center"/>
    </xf>
    <xf numFmtId="3" fontId="30" fillId="0" borderId="0" xfId="0" applyNumberFormat="1" applyFont="1" applyAlignment="1" applyProtection="1">
      <alignment vertical="center"/>
    </xf>
    <xf numFmtId="0" fontId="30" fillId="0" borderId="0" xfId="0" applyFont="1" applyAlignment="1" applyProtection="1">
      <alignment horizontal="right" vertical="center"/>
    </xf>
    <xf numFmtId="44" fontId="26" fillId="0" borderId="51" xfId="0" applyNumberFormat="1" applyFont="1" applyBorder="1" applyAlignment="1" applyProtection="1">
      <alignment horizontal="center" vertical="center"/>
    </xf>
    <xf numFmtId="10" fontId="30" fillId="0" borderId="0" xfId="0" applyNumberFormat="1" applyFont="1" applyAlignment="1" applyProtection="1">
      <alignment vertical="center"/>
    </xf>
    <xf numFmtId="10" fontId="34" fillId="0" borderId="0" xfId="0" applyNumberFormat="1" applyFont="1" applyAlignment="1" applyProtection="1">
      <alignment vertical="center"/>
    </xf>
    <xf numFmtId="0" fontId="30" fillId="0" borderId="37" xfId="48" applyFont="1" applyFill="1" applyBorder="1" applyAlignment="1">
      <alignment vertical="center" wrapText="1"/>
    </xf>
    <xf numFmtId="3" fontId="30" fillId="0" borderId="45" xfId="46" applyNumberFormat="1" applyFont="1" applyBorder="1" applyAlignment="1" applyProtection="1">
      <alignment horizontal="center" vertical="center"/>
    </xf>
    <xf numFmtId="167" fontId="30" fillId="0" borderId="45" xfId="46" applyFont="1" applyBorder="1" applyAlignment="1" applyProtection="1">
      <alignment vertical="center"/>
    </xf>
    <xf numFmtId="167" fontId="30" fillId="0" borderId="49" xfId="46" applyFont="1" applyBorder="1" applyAlignment="1" applyProtection="1">
      <alignment vertical="center"/>
    </xf>
    <xf numFmtId="3" fontId="30" fillId="0" borderId="44" xfId="46" applyNumberFormat="1" applyFont="1" applyBorder="1" applyAlignment="1" applyProtection="1">
      <alignment horizontal="left" vertical="center"/>
    </xf>
    <xf numFmtId="3" fontId="30" fillId="0" borderId="45" xfId="46" applyNumberFormat="1" applyFont="1" applyBorder="1" applyAlignment="1" applyProtection="1">
      <alignment horizontal="left" vertical="center"/>
    </xf>
    <xf numFmtId="167" fontId="25" fillId="0" borderId="60" xfId="46" applyFont="1" applyBorder="1" applyAlignment="1" applyProtection="1">
      <alignment horizontal="center" vertical="center" wrapText="1"/>
    </xf>
    <xf numFmtId="0" fontId="25" fillId="0" borderId="60" xfId="0" applyFont="1" applyBorder="1" applyAlignment="1" applyProtection="1">
      <alignment horizontal="center" vertical="center" wrapText="1"/>
    </xf>
    <xf numFmtId="167" fontId="25" fillId="0" borderId="63" xfId="46" applyFont="1" applyBorder="1" applyAlignment="1" applyProtection="1">
      <alignment horizontal="center" vertical="center" wrapText="1"/>
    </xf>
    <xf numFmtId="0" fontId="23" fillId="0" borderId="0" xfId="0" applyFont="1" applyFill="1" applyBorder="1"/>
    <xf numFmtId="0" fontId="40" fillId="0" borderId="0" xfId="50" applyFont="1" applyFill="1" applyBorder="1" applyAlignment="1">
      <alignment vertical="center"/>
    </xf>
    <xf numFmtId="0" fontId="23" fillId="0" borderId="0" xfId="0" applyFont="1" applyFill="1" applyBorder="1" applyAlignment="1">
      <alignment horizontal="left" vertical="center" wrapText="1"/>
    </xf>
    <xf numFmtId="0" fontId="22" fillId="0" borderId="0" xfId="0" applyFont="1" applyFill="1" applyBorder="1" applyAlignment="1">
      <alignment horizontal="center" wrapText="1"/>
    </xf>
    <xf numFmtId="0" fontId="29" fillId="39" borderId="10" xfId="0" applyFont="1" applyFill="1" applyBorder="1" applyAlignment="1" applyProtection="1">
      <alignment horizontal="center" vertical="center"/>
    </xf>
    <xf numFmtId="0" fontId="41" fillId="0" borderId="55" xfId="0" applyFont="1" applyBorder="1" applyAlignment="1">
      <alignment horizontal="center" vertical="center" wrapText="1"/>
    </xf>
    <xf numFmtId="0" fontId="41" fillId="0" borderId="10" xfId="0" applyFont="1" applyBorder="1" applyAlignment="1">
      <alignment horizontal="center" vertical="center" wrapText="1"/>
    </xf>
    <xf numFmtId="0" fontId="42" fillId="0" borderId="10" xfId="0" applyFont="1" applyBorder="1" applyAlignment="1">
      <alignment horizontal="center" vertical="center" wrapText="1"/>
    </xf>
    <xf numFmtId="0" fontId="30" fillId="0" borderId="0" xfId="0" applyFont="1" applyAlignment="1">
      <alignment vertical="center"/>
    </xf>
    <xf numFmtId="0" fontId="43" fillId="0" borderId="37" xfId="0" applyFont="1" applyBorder="1" applyAlignment="1">
      <alignment horizontal="center" vertical="center"/>
    </xf>
    <xf numFmtId="0" fontId="43" fillId="24" borderId="27" xfId="0" applyFont="1" applyFill="1" applyBorder="1" applyAlignment="1">
      <alignment horizontal="left" vertical="center"/>
    </xf>
    <xf numFmtId="9" fontId="30" fillId="0" borderId="0" xfId="0" applyNumberFormat="1" applyFont="1" applyAlignment="1">
      <alignment vertical="center"/>
    </xf>
    <xf numFmtId="172" fontId="30" fillId="0" borderId="0" xfId="0" applyNumberFormat="1" applyFont="1" applyAlignment="1">
      <alignment vertical="center"/>
    </xf>
    <xf numFmtId="0" fontId="43" fillId="0" borderId="81" xfId="0" applyFont="1" applyBorder="1" applyAlignment="1">
      <alignment horizontal="center" vertical="center"/>
    </xf>
    <xf numFmtId="43" fontId="43" fillId="0" borderId="82" xfId="0" applyNumberFormat="1" applyFont="1" applyBorder="1" applyAlignment="1">
      <alignment horizontal="right" vertical="center"/>
    </xf>
    <xf numFmtId="0" fontId="43" fillId="0" borderId="0" xfId="0" applyFont="1" applyAlignment="1">
      <alignment vertical="center"/>
    </xf>
    <xf numFmtId="0" fontId="29" fillId="31" borderId="81" xfId="50" applyFont="1" applyFill="1" applyBorder="1" applyAlignment="1" applyProtection="1">
      <alignment horizontal="center" vertical="center"/>
    </xf>
    <xf numFmtId="0" fontId="29" fillId="31" borderId="83" xfId="50" applyFont="1" applyFill="1" applyBorder="1" applyAlignment="1" applyProtection="1">
      <alignment horizontal="left" vertical="center"/>
    </xf>
    <xf numFmtId="0" fontId="30" fillId="0" borderId="83" xfId="50" applyFont="1" applyBorder="1" applyAlignment="1">
      <alignment horizontal="center"/>
    </xf>
    <xf numFmtId="10" fontId="30" fillId="0" borderId="83" xfId="35" applyNumberFormat="1" applyFont="1" applyFill="1" applyBorder="1" applyAlignment="1" applyProtection="1">
      <alignment horizontal="center" vertical="center"/>
    </xf>
    <xf numFmtId="170" fontId="30" fillId="0" borderId="83" xfId="51" applyNumberFormat="1" applyFont="1" applyBorder="1" applyAlignment="1" applyProtection="1">
      <alignment vertical="center"/>
    </xf>
    <xf numFmtId="0" fontId="30" fillId="0" borderId="84" xfId="50" applyFont="1" applyBorder="1" applyAlignment="1">
      <alignment horizontal="center"/>
    </xf>
    <xf numFmtId="10" fontId="30" fillId="0" borderId="84" xfId="35" applyNumberFormat="1" applyFont="1" applyFill="1" applyBorder="1" applyAlignment="1" applyProtection="1">
      <alignment horizontal="center" vertical="center"/>
    </xf>
    <xf numFmtId="170" fontId="30" fillId="0" borderId="84" xfId="51" applyNumberFormat="1" applyFont="1" applyBorder="1" applyAlignment="1" applyProtection="1">
      <alignment vertical="center"/>
    </xf>
    <xf numFmtId="10" fontId="30" fillId="0" borderId="84" xfId="35" applyNumberFormat="1" applyFont="1" applyBorder="1" applyAlignment="1" applyProtection="1">
      <alignment horizontal="center" vertical="center"/>
    </xf>
    <xf numFmtId="10" fontId="29" fillId="0" borderId="85" xfId="35" applyNumberFormat="1" applyFont="1" applyBorder="1" applyAlignment="1" applyProtection="1">
      <alignment horizontal="center" vertical="center"/>
    </xf>
    <xf numFmtId="170" fontId="29" fillId="0" borderId="85" xfId="51" applyNumberFormat="1" applyFont="1" applyBorder="1" applyAlignment="1" applyProtection="1">
      <alignment vertical="center"/>
    </xf>
    <xf numFmtId="10" fontId="29" fillId="32" borderId="85" xfId="50" applyNumberFormat="1" applyFont="1" applyFill="1" applyBorder="1" applyAlignment="1" applyProtection="1">
      <alignment horizontal="center" vertical="center"/>
    </xf>
    <xf numFmtId="170" fontId="29" fillId="32" borderId="85" xfId="50" applyNumberFormat="1" applyFont="1" applyFill="1" applyBorder="1" applyAlignment="1" applyProtection="1">
      <alignment horizontal="right" vertical="center"/>
    </xf>
    <xf numFmtId="0" fontId="29" fillId="33" borderId="83" xfId="50" applyFont="1" applyFill="1" applyBorder="1" applyAlignment="1" applyProtection="1">
      <alignment horizontal="center" vertical="center"/>
    </xf>
    <xf numFmtId="170" fontId="29" fillId="33" borderId="84" xfId="50" applyNumberFormat="1" applyFont="1" applyFill="1" applyBorder="1" applyAlignment="1" applyProtection="1">
      <alignment horizontal="right" vertical="center"/>
    </xf>
    <xf numFmtId="0" fontId="29" fillId="33" borderId="84" xfId="50" applyFont="1" applyFill="1" applyBorder="1" applyAlignment="1" applyProtection="1">
      <alignment horizontal="center" vertical="center"/>
    </xf>
    <xf numFmtId="0" fontId="30" fillId="0" borderId="83" xfId="50" applyFont="1" applyFill="1" applyBorder="1"/>
    <xf numFmtId="170" fontId="29" fillId="33" borderId="83" xfId="50" applyNumberFormat="1" applyFont="1" applyFill="1" applyBorder="1" applyAlignment="1" applyProtection="1">
      <alignment horizontal="right" vertical="center"/>
    </xf>
    <xf numFmtId="0" fontId="29" fillId="36" borderId="10" xfId="50" applyFont="1" applyFill="1" applyBorder="1" applyAlignment="1" applyProtection="1">
      <alignment vertical="center"/>
    </xf>
    <xf numFmtId="3" fontId="29" fillId="36" borderId="10" xfId="35" applyNumberFormat="1" applyFont="1" applyFill="1" applyBorder="1" applyAlignment="1" applyProtection="1">
      <alignment vertical="center"/>
    </xf>
    <xf numFmtId="8" fontId="29" fillId="36" borderId="10" xfId="31" applyNumberFormat="1" applyFont="1" applyFill="1" applyBorder="1" applyAlignment="1" applyProtection="1">
      <alignment vertical="center"/>
    </xf>
    <xf numFmtId="0" fontId="44" fillId="0" borderId="80" xfId="0" applyFont="1" applyBorder="1" applyAlignment="1">
      <alignment horizontal="center" vertical="center" wrapText="1"/>
    </xf>
    <xf numFmtId="0" fontId="44" fillId="0" borderId="79" xfId="0" applyFont="1" applyBorder="1" applyAlignment="1">
      <alignment horizontal="center" vertical="center" wrapText="1"/>
    </xf>
    <xf numFmtId="0" fontId="36" fillId="0" borderId="79" xfId="0" applyFont="1" applyBorder="1" applyAlignment="1">
      <alignment horizontal="center" vertical="center" wrapText="1"/>
    </xf>
    <xf numFmtId="3" fontId="29" fillId="25" borderId="27" xfId="46" applyNumberFormat="1" applyFont="1" applyFill="1" applyBorder="1" applyAlignment="1" applyProtection="1">
      <alignment horizontal="center" vertical="center"/>
    </xf>
    <xf numFmtId="167" fontId="29" fillId="25" borderId="27" xfId="46" applyFont="1" applyFill="1" applyBorder="1" applyAlignment="1" applyProtection="1">
      <alignment vertical="center"/>
    </xf>
    <xf numFmtId="167" fontId="29" fillId="25" borderId="28" xfId="46" applyFont="1" applyFill="1" applyBorder="1" applyAlignment="1" applyProtection="1">
      <alignment vertical="center"/>
    </xf>
    <xf numFmtId="167" fontId="30" fillId="25" borderId="26" xfId="46" applyFont="1" applyFill="1" applyBorder="1" applyAlignment="1" applyProtection="1">
      <alignment vertical="center"/>
    </xf>
    <xf numFmtId="167" fontId="30" fillId="25" borderId="28" xfId="46" applyFont="1" applyFill="1" applyBorder="1" applyAlignment="1" applyProtection="1">
      <alignment vertical="center"/>
    </xf>
    <xf numFmtId="167" fontId="29" fillId="44" borderId="77" xfId="46" applyFont="1" applyFill="1" applyBorder="1" applyAlignment="1" applyProtection="1">
      <alignment vertical="center"/>
    </xf>
    <xf numFmtId="167" fontId="29" fillId="44" borderId="78" xfId="0" applyNumberFormat="1" applyFont="1" applyFill="1" applyBorder="1" applyAlignment="1" applyProtection="1">
      <alignment vertical="center"/>
    </xf>
    <xf numFmtId="0" fontId="44" fillId="0" borderId="94" xfId="0" applyFont="1" applyBorder="1" applyAlignment="1">
      <alignment horizontal="center" vertical="center" wrapText="1"/>
    </xf>
    <xf numFmtId="0" fontId="30" fillId="0" borderId="98" xfId="48" applyFont="1" applyFill="1" applyBorder="1" applyAlignment="1">
      <alignment vertical="center"/>
    </xf>
    <xf numFmtId="10" fontId="26" fillId="0" borderId="38" xfId="35" applyNumberFormat="1" applyFont="1" applyBorder="1" applyAlignment="1" applyProtection="1">
      <alignment horizontal="center" vertical="center"/>
    </xf>
    <xf numFmtId="167" fontId="30" fillId="0" borderId="0" xfId="0" applyNumberFormat="1" applyFont="1" applyAlignment="1" applyProtection="1">
      <alignment vertical="center"/>
    </xf>
    <xf numFmtId="173" fontId="30" fillId="0" borderId="0" xfId="0" applyNumberFormat="1" applyFont="1" applyAlignment="1" applyProtection="1">
      <alignment vertical="center"/>
    </xf>
    <xf numFmtId="173" fontId="30" fillId="0" borderId="0" xfId="52" applyNumberFormat="1" applyFont="1" applyAlignment="1" applyProtection="1">
      <alignment vertical="center"/>
    </xf>
    <xf numFmtId="173" fontId="29" fillId="0" borderId="0" xfId="52" applyNumberFormat="1" applyFont="1" applyAlignment="1" applyProtection="1">
      <alignment vertical="center"/>
    </xf>
    <xf numFmtId="44" fontId="30" fillId="0" borderId="0" xfId="58" applyFont="1" applyAlignment="1" applyProtection="1">
      <alignment vertical="center"/>
    </xf>
    <xf numFmtId="0" fontId="25" fillId="31" borderId="27" xfId="50" applyFont="1" applyFill="1" applyBorder="1" applyAlignment="1" applyProtection="1">
      <alignment horizontal="center" vertical="center"/>
    </xf>
    <xf numFmtId="0" fontId="26" fillId="0" borderId="0" xfId="50" applyFont="1" applyBorder="1" applyAlignment="1" applyProtection="1">
      <alignment vertical="center"/>
    </xf>
    <xf numFmtId="0" fontId="30" fillId="0" borderId="37" xfId="48" applyFont="1" applyFill="1" applyBorder="1" applyAlignment="1">
      <alignment vertical="center"/>
    </xf>
    <xf numFmtId="0" fontId="43" fillId="0" borderId="11" xfId="0" applyFont="1" applyBorder="1" applyAlignment="1">
      <alignment horizontal="center" vertical="center"/>
    </xf>
    <xf numFmtId="44" fontId="43" fillId="0" borderId="11" xfId="58" applyFont="1" applyBorder="1" applyAlignment="1">
      <alignment horizontal="right" vertical="center"/>
    </xf>
    <xf numFmtId="0" fontId="43" fillId="24" borderId="68" xfId="0" applyFont="1" applyFill="1" applyBorder="1" applyAlignment="1">
      <alignment horizontal="left" vertical="center"/>
    </xf>
    <xf numFmtId="44" fontId="43" fillId="0" borderId="68" xfId="58" applyFont="1" applyBorder="1" applyAlignment="1">
      <alignment horizontal="right" vertical="center"/>
    </xf>
    <xf numFmtId="43" fontId="43" fillId="0" borderId="103" xfId="0" applyNumberFormat="1" applyFont="1" applyBorder="1" applyAlignment="1">
      <alignment horizontal="right" vertical="center"/>
    </xf>
    <xf numFmtId="44" fontId="30" fillId="0" borderId="0" xfId="58" applyFont="1" applyAlignment="1">
      <alignment vertical="center"/>
    </xf>
    <xf numFmtId="44" fontId="30" fillId="0" borderId="0" xfId="0" applyNumberFormat="1" applyFont="1" applyAlignment="1">
      <alignment vertical="center"/>
    </xf>
    <xf numFmtId="44" fontId="43" fillId="0" borderId="69" xfId="58" applyFont="1" applyBorder="1" applyAlignment="1">
      <alignment vertical="center"/>
    </xf>
    <xf numFmtId="44" fontId="43" fillId="0" borderId="66" xfId="58" applyFont="1" applyBorder="1" applyAlignment="1">
      <alignment vertical="center"/>
    </xf>
    <xf numFmtId="0" fontId="26" fillId="0" borderId="0" xfId="50" applyFont="1" applyBorder="1" applyAlignment="1" applyProtection="1">
      <alignment vertical="center"/>
    </xf>
    <xf numFmtId="0" fontId="25" fillId="31" borderId="27" xfId="50" applyFont="1" applyFill="1" applyBorder="1" applyAlignment="1" applyProtection="1">
      <alignment horizontal="center" vertical="center"/>
    </xf>
    <xf numFmtId="0" fontId="30" fillId="0" borderId="40" xfId="48" applyFont="1" applyFill="1" applyBorder="1" applyAlignment="1">
      <alignment horizontal="center" vertical="center"/>
    </xf>
    <xf numFmtId="44" fontId="30" fillId="0" borderId="48" xfId="49" applyNumberFormat="1" applyFont="1" applyFill="1" applyBorder="1" applyAlignment="1">
      <alignment horizontal="center" vertical="center"/>
    </xf>
    <xf numFmtId="44" fontId="29" fillId="45" borderId="96" xfId="49" applyNumberFormat="1" applyFont="1" applyFill="1" applyBorder="1" applyAlignment="1">
      <alignment horizontal="center" vertical="center"/>
    </xf>
    <xf numFmtId="0" fontId="30" fillId="45" borderId="97" xfId="48" applyFont="1" applyFill="1" applyBorder="1" applyAlignment="1">
      <alignment horizontal="center" vertical="center"/>
    </xf>
    <xf numFmtId="174" fontId="34" fillId="0" borderId="0" xfId="0" applyNumberFormat="1" applyFont="1" applyAlignment="1" applyProtection="1">
      <alignment vertical="center"/>
    </xf>
    <xf numFmtId="174" fontId="30" fillId="0" borderId="0" xfId="0" applyNumberFormat="1" applyFont="1" applyAlignment="1" applyProtection="1">
      <alignment vertical="center"/>
    </xf>
    <xf numFmtId="0" fontId="49" fillId="0" borderId="22" xfId="0" applyFont="1" applyFill="1" applyBorder="1" applyAlignment="1">
      <alignment horizontal="justify" vertical="center" wrapText="1"/>
    </xf>
    <xf numFmtId="0" fontId="39" fillId="0" borderId="44" xfId="0" applyFont="1" applyFill="1" applyBorder="1" applyAlignment="1">
      <alignment horizontal="justify" vertical="center" wrapText="1"/>
    </xf>
    <xf numFmtId="0" fontId="39" fillId="41" borderId="44" xfId="0" applyFont="1" applyFill="1" applyBorder="1" applyAlignment="1">
      <alignment horizontal="justify" vertical="center" wrapText="1"/>
    </xf>
    <xf numFmtId="0" fontId="49" fillId="0" borderId="49" xfId="0" applyFont="1" applyFill="1" applyBorder="1" applyAlignment="1">
      <alignment horizontal="justify" vertical="center" wrapText="1"/>
    </xf>
    <xf numFmtId="0" fontId="49" fillId="0" borderId="28" xfId="0" applyFont="1" applyFill="1" applyBorder="1" applyAlignment="1">
      <alignment horizontal="justify" vertical="center" wrapText="1"/>
    </xf>
    <xf numFmtId="0" fontId="51" fillId="0" borderId="28" xfId="50" applyFont="1" applyFill="1" applyBorder="1" applyAlignment="1">
      <alignment horizontal="justify" vertical="center"/>
    </xf>
    <xf numFmtId="0" fontId="39" fillId="41" borderId="37" xfId="0" applyFont="1" applyFill="1" applyBorder="1" applyAlignment="1">
      <alignment horizontal="center" vertical="center" wrapText="1"/>
    </xf>
    <xf numFmtId="0" fontId="49" fillId="41" borderId="28" xfId="0" applyFont="1" applyFill="1" applyBorder="1" applyAlignment="1">
      <alignment horizontal="justify" vertical="center" wrapText="1"/>
    </xf>
    <xf numFmtId="0" fontId="49" fillId="0" borderId="48" xfId="0" applyFont="1" applyFill="1" applyBorder="1" applyAlignment="1">
      <alignment horizontal="justify" vertical="center" wrapText="1"/>
    </xf>
    <xf numFmtId="0" fontId="39" fillId="41" borderId="28" xfId="0" applyFont="1" applyFill="1" applyBorder="1" applyAlignment="1">
      <alignment horizontal="justify" vertical="center" wrapText="1"/>
    </xf>
    <xf numFmtId="10" fontId="26" fillId="0" borderId="30" xfId="0" applyNumberFormat="1" applyFont="1" applyBorder="1" applyAlignment="1" applyProtection="1">
      <alignment vertical="center"/>
    </xf>
    <xf numFmtId="44" fontId="26" fillId="0" borderId="15" xfId="0" applyNumberFormat="1" applyFont="1" applyFill="1" applyBorder="1" applyAlignment="1" applyProtection="1">
      <alignment horizontal="center" vertical="center"/>
    </xf>
    <xf numFmtId="10" fontId="26" fillId="0" borderId="45" xfId="52" applyNumberFormat="1" applyFont="1" applyFill="1" applyBorder="1" applyAlignment="1" applyProtection="1">
      <alignment horizontal="center" vertical="center"/>
    </xf>
    <xf numFmtId="10" fontId="26" fillId="0" borderId="41" xfId="52" applyNumberFormat="1" applyFont="1" applyFill="1" applyBorder="1" applyAlignment="1" applyProtection="1">
      <alignment horizontal="center" vertical="center"/>
    </xf>
    <xf numFmtId="10" fontId="26" fillId="0" borderId="45" xfId="35" applyNumberFormat="1" applyFont="1" applyFill="1" applyBorder="1" applyAlignment="1" applyProtection="1">
      <alignment horizontal="center" vertical="center"/>
    </xf>
    <xf numFmtId="166" fontId="26" fillId="0" borderId="42" xfId="51" applyFont="1" applyFill="1" applyBorder="1" applyAlignment="1" applyProtection="1">
      <alignment vertical="center"/>
    </xf>
    <xf numFmtId="170" fontId="26" fillId="0" borderId="22" xfId="51" applyNumberFormat="1" applyFont="1" applyFill="1" applyBorder="1" applyAlignment="1" applyProtection="1">
      <alignment vertical="center"/>
    </xf>
    <xf numFmtId="166" fontId="52" fillId="0" borderId="42" xfId="51" applyFont="1" applyFill="1" applyBorder="1" applyAlignment="1" applyProtection="1">
      <alignment vertical="center"/>
    </xf>
    <xf numFmtId="0" fontId="25" fillId="0" borderId="105" xfId="0" applyFont="1" applyBorder="1" applyAlignment="1" applyProtection="1">
      <alignment horizontal="center" vertical="center" wrapText="1"/>
    </xf>
    <xf numFmtId="10" fontId="43" fillId="0" borderId="11" xfId="0" applyNumberFormat="1" applyFont="1" applyFill="1" applyBorder="1" applyAlignment="1">
      <alignment vertical="center"/>
    </xf>
    <xf numFmtId="10" fontId="43" fillId="0" borderId="68" xfId="0" applyNumberFormat="1" applyFont="1" applyFill="1" applyBorder="1" applyAlignment="1">
      <alignment vertical="center"/>
    </xf>
    <xf numFmtId="44" fontId="26" fillId="0" borderId="15" xfId="50" applyNumberFormat="1" applyFont="1" applyFill="1" applyBorder="1" applyAlignment="1" applyProtection="1">
      <alignment horizontal="center" vertical="center"/>
    </xf>
    <xf numFmtId="1" fontId="26" fillId="0" borderId="15" xfId="50" applyNumberFormat="1" applyFont="1" applyBorder="1" applyAlignment="1" applyProtection="1">
      <alignment horizontal="center" vertical="center"/>
    </xf>
    <xf numFmtId="0" fontId="26" fillId="0" borderId="41" xfId="0" applyFont="1" applyFill="1" applyBorder="1" applyAlignment="1" applyProtection="1">
      <alignment horizontal="center" vertical="center"/>
    </xf>
    <xf numFmtId="0" fontId="26" fillId="0" borderId="41" xfId="0" applyNumberFormat="1" applyFont="1" applyBorder="1" applyAlignment="1" applyProtection="1">
      <alignment horizontal="center" vertical="center"/>
    </xf>
    <xf numFmtId="0" fontId="45" fillId="0" borderId="46" xfId="0" applyFont="1" applyBorder="1" applyAlignment="1">
      <alignment horizontal="center"/>
    </xf>
    <xf numFmtId="10" fontId="45" fillId="0" borderId="40" xfId="35" applyNumberFormat="1" applyFont="1" applyBorder="1" applyAlignment="1" applyProtection="1">
      <alignment horizontal="center" vertical="center"/>
    </xf>
    <xf numFmtId="170" fontId="45" fillId="0" borderId="48" xfId="51" applyNumberFormat="1" applyFont="1" applyBorder="1" applyAlignment="1" applyProtection="1">
      <alignment vertical="center"/>
    </xf>
    <xf numFmtId="0" fontId="45" fillId="0" borderId="46" xfId="50" applyFont="1" applyBorder="1" applyAlignment="1">
      <alignment horizontal="center"/>
    </xf>
    <xf numFmtId="10" fontId="45" fillId="0" borderId="38" xfId="35" applyNumberFormat="1" applyFont="1" applyBorder="1" applyAlignment="1" applyProtection="1">
      <alignment horizontal="center" vertical="center"/>
    </xf>
    <xf numFmtId="10" fontId="53" fillId="32" borderId="32" xfId="0" applyNumberFormat="1" applyFont="1" applyFill="1" applyBorder="1" applyAlignment="1" applyProtection="1">
      <alignment horizontal="center" vertical="center"/>
    </xf>
    <xf numFmtId="170" fontId="53" fillId="32" borderId="28" xfId="0" applyNumberFormat="1" applyFont="1" applyFill="1" applyBorder="1" applyAlignment="1" applyProtection="1">
      <alignment horizontal="right" vertical="center"/>
    </xf>
    <xf numFmtId="0" fontId="39" fillId="0" borderId="44" xfId="0" applyFont="1" applyFill="1" applyBorder="1" applyAlignment="1">
      <alignment horizontal="center" vertical="center" wrapText="1"/>
    </xf>
    <xf numFmtId="0" fontId="39" fillId="0" borderId="37"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49" fillId="0" borderId="48" xfId="0" applyFont="1" applyFill="1" applyBorder="1" applyAlignment="1">
      <alignment horizontal="left" vertical="center" wrapText="1"/>
    </xf>
    <xf numFmtId="0" fontId="49" fillId="0" borderId="49" xfId="0" applyFont="1" applyFill="1" applyBorder="1" applyAlignment="1">
      <alignment horizontal="left" vertical="center" wrapText="1"/>
    </xf>
    <xf numFmtId="0" fontId="49" fillId="0" borderId="28" xfId="0" applyFont="1" applyFill="1" applyBorder="1" applyAlignment="1">
      <alignment horizontal="justify" vertical="justify" wrapText="1"/>
    </xf>
    <xf numFmtId="0" fontId="49" fillId="0" borderId="48" xfId="0" applyFont="1" applyFill="1" applyBorder="1" applyAlignment="1">
      <alignment horizontal="justify" vertical="justify" wrapText="1"/>
    </xf>
    <xf numFmtId="0" fontId="49" fillId="41" borderId="49" xfId="0" applyFont="1" applyFill="1" applyBorder="1" applyAlignment="1">
      <alignment horizontal="justify" vertical="justify" wrapText="1"/>
    </xf>
    <xf numFmtId="0" fontId="39" fillId="0" borderId="37" xfId="0" applyFont="1" applyFill="1" applyBorder="1" applyAlignment="1">
      <alignment vertical="center" wrapText="1"/>
    </xf>
    <xf numFmtId="0" fontId="54" fillId="0" borderId="37" xfId="0" applyFont="1" applyFill="1" applyBorder="1" applyAlignment="1">
      <alignment horizontal="center" vertical="center" wrapText="1"/>
    </xf>
    <xf numFmtId="10" fontId="26" fillId="46" borderId="41" xfId="52" applyNumberFormat="1" applyFont="1" applyFill="1" applyBorder="1" applyAlignment="1" applyProtection="1">
      <alignment horizontal="center" vertical="center"/>
    </xf>
    <xf numFmtId="10" fontId="26" fillId="47" borderId="40" xfId="35" applyNumberFormat="1" applyFont="1" applyFill="1" applyBorder="1" applyAlignment="1" applyProtection="1">
      <alignment horizontal="center" vertical="center"/>
    </xf>
    <xf numFmtId="10" fontId="26" fillId="47" borderId="41" xfId="35" applyNumberFormat="1" applyFont="1" applyFill="1" applyBorder="1" applyAlignment="1" applyProtection="1">
      <alignment horizontal="center" vertical="center"/>
    </xf>
    <xf numFmtId="10" fontId="26" fillId="47" borderId="41" xfId="52" applyNumberFormat="1" applyFont="1" applyFill="1" applyBorder="1" applyAlignment="1" applyProtection="1">
      <alignment horizontal="center" vertical="center"/>
    </xf>
    <xf numFmtId="10" fontId="26" fillId="47" borderId="45" xfId="52" applyNumberFormat="1" applyFont="1" applyFill="1" applyBorder="1" applyAlignment="1" applyProtection="1">
      <alignment horizontal="center" vertical="center"/>
    </xf>
    <xf numFmtId="166" fontId="25" fillId="48" borderId="28" xfId="51" applyFont="1" applyFill="1" applyBorder="1" applyAlignment="1" applyProtection="1">
      <alignment vertical="center"/>
    </xf>
    <xf numFmtId="0" fontId="49" fillId="0" borderId="93"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38" fillId="42" borderId="13" xfId="0" applyFont="1" applyFill="1" applyBorder="1" applyAlignment="1">
      <alignment horizontal="center" vertical="center" wrapText="1"/>
    </xf>
    <xf numFmtId="0" fontId="38" fillId="42" borderId="69" xfId="0" applyFont="1" applyFill="1" applyBorder="1" applyAlignment="1">
      <alignment horizontal="center" vertical="center" wrapText="1"/>
    </xf>
    <xf numFmtId="0" fontId="38" fillId="42" borderId="65" xfId="0" applyFont="1" applyFill="1" applyBorder="1" applyAlignment="1">
      <alignment horizontal="center" vertical="center" wrapText="1"/>
    </xf>
    <xf numFmtId="0" fontId="38" fillId="42" borderId="66" xfId="0" applyFont="1" applyFill="1" applyBorder="1" applyAlignment="1">
      <alignment horizontal="center" vertical="center" wrapText="1"/>
    </xf>
    <xf numFmtId="0" fontId="39" fillId="0" borderId="44"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39" fillId="0" borderId="33" xfId="0" applyFont="1" applyFill="1" applyBorder="1" applyAlignment="1">
      <alignment horizontal="center" vertical="center" wrapText="1"/>
    </xf>
    <xf numFmtId="0" fontId="39" fillId="0" borderId="35"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21" xfId="0" applyFont="1" applyFill="1" applyBorder="1" applyAlignment="1">
      <alignment horizontal="left" vertical="center" wrapText="1"/>
    </xf>
    <xf numFmtId="0" fontId="39" fillId="0" borderId="22" xfId="0" applyFont="1" applyFill="1" applyBorder="1" applyAlignment="1">
      <alignment horizontal="left" vertical="center" wrapText="1"/>
    </xf>
    <xf numFmtId="0" fontId="47" fillId="0" borderId="59" xfId="0" applyFont="1" applyBorder="1" applyAlignment="1">
      <alignment horizontal="left" vertical="center"/>
    </xf>
    <xf numFmtId="0" fontId="32" fillId="43" borderId="55" xfId="0" applyFont="1" applyFill="1" applyBorder="1" applyAlignment="1">
      <alignment horizontal="center" vertical="center"/>
    </xf>
    <xf numFmtId="0" fontId="32" fillId="43" borderId="95" xfId="0" applyFont="1" applyFill="1" applyBorder="1" applyAlignment="1">
      <alignment horizontal="center" vertical="center"/>
    </xf>
    <xf numFmtId="0" fontId="32" fillId="43" borderId="96" xfId="0" applyFont="1" applyFill="1" applyBorder="1" applyAlignment="1">
      <alignment horizontal="center" vertical="center"/>
    </xf>
    <xf numFmtId="0" fontId="29" fillId="39" borderId="64" xfId="50" applyFont="1" applyFill="1" applyBorder="1" applyAlignment="1" applyProtection="1">
      <alignment horizontal="center" vertical="center"/>
    </xf>
    <xf numFmtId="0" fontId="29" fillId="39" borderId="59" xfId="50" applyFont="1" applyFill="1" applyBorder="1" applyAlignment="1" applyProtection="1">
      <alignment horizontal="center" vertical="center"/>
    </xf>
    <xf numFmtId="0" fontId="29" fillId="39" borderId="70" xfId="50" applyFont="1" applyFill="1" applyBorder="1" applyAlignment="1" applyProtection="1">
      <alignment horizontal="center" vertical="center"/>
    </xf>
    <xf numFmtId="0" fontId="29" fillId="0" borderId="0" xfId="0" applyFont="1" applyBorder="1" applyAlignment="1" applyProtection="1">
      <alignment horizontal="center" vertical="center" wrapText="1"/>
    </xf>
    <xf numFmtId="0" fontId="29" fillId="0" borderId="93" xfId="33" applyFont="1" applyBorder="1" applyAlignment="1">
      <alignment horizontal="left" vertical="center" wrapText="1"/>
    </xf>
    <xf numFmtId="0" fontId="29" fillId="0" borderId="24" xfId="33" applyFont="1" applyBorder="1" applyAlignment="1">
      <alignment horizontal="left" vertical="center" wrapText="1"/>
    </xf>
    <xf numFmtId="0" fontId="29" fillId="0" borderId="102" xfId="33" applyFont="1" applyBorder="1" applyAlignment="1">
      <alignment horizontal="left" vertical="center" wrapText="1"/>
    </xf>
    <xf numFmtId="0" fontId="29" fillId="0" borderId="25" xfId="33" applyFont="1" applyBorder="1" applyAlignment="1">
      <alignment horizontal="left" vertical="center" wrapText="1"/>
    </xf>
    <xf numFmtId="172" fontId="32" fillId="43" borderId="97" xfId="0" applyNumberFormat="1" applyFont="1" applyFill="1" applyBorder="1" applyAlignment="1">
      <alignment horizontal="center" vertical="center"/>
    </xf>
    <xf numFmtId="172" fontId="32" fillId="43" borderId="95" xfId="0" applyNumberFormat="1" applyFont="1" applyFill="1" applyBorder="1" applyAlignment="1">
      <alignment horizontal="center" vertical="center"/>
    </xf>
    <xf numFmtId="172" fontId="32" fillId="43" borderId="96" xfId="0" applyNumberFormat="1" applyFont="1" applyFill="1" applyBorder="1" applyAlignment="1">
      <alignment horizontal="center" vertical="center"/>
    </xf>
    <xf numFmtId="0" fontId="32" fillId="0" borderId="86" xfId="0" applyFont="1" applyBorder="1" applyAlignment="1">
      <alignment horizontal="center"/>
    </xf>
    <xf numFmtId="0" fontId="32" fillId="0" borderId="104" xfId="0" applyFont="1" applyBorder="1" applyAlignment="1">
      <alignment horizontal="center"/>
    </xf>
    <xf numFmtId="0" fontId="43" fillId="0" borderId="69" xfId="0" applyFont="1" applyBorder="1" applyAlignment="1">
      <alignment horizontal="center" vertical="center"/>
    </xf>
    <xf numFmtId="0" fontId="43" fillId="0" borderId="66" xfId="0" applyFont="1" applyBorder="1" applyAlignment="1">
      <alignment horizontal="center" vertical="center"/>
    </xf>
    <xf numFmtId="0" fontId="29" fillId="39" borderId="10" xfId="0" applyFont="1" applyFill="1" applyBorder="1" applyAlignment="1">
      <alignment horizontal="center" vertical="center"/>
    </xf>
    <xf numFmtId="172" fontId="29" fillId="39" borderId="10" xfId="0" applyNumberFormat="1" applyFont="1" applyFill="1" applyBorder="1" applyAlignment="1">
      <alignment horizontal="center" vertical="center"/>
    </xf>
    <xf numFmtId="0" fontId="29" fillId="39" borderId="55" xfId="50" applyFont="1" applyFill="1" applyBorder="1" applyAlignment="1" applyProtection="1">
      <alignment horizontal="center" vertical="center"/>
    </xf>
    <xf numFmtId="0" fontId="29" fillId="39" borderId="58" xfId="50" applyFont="1" applyFill="1" applyBorder="1" applyAlignment="1" applyProtection="1">
      <alignment horizontal="center" vertical="center"/>
    </xf>
    <xf numFmtId="0" fontId="29" fillId="39" borderId="56" xfId="50" applyFont="1" applyFill="1" applyBorder="1" applyAlignment="1" applyProtection="1">
      <alignment horizontal="center" vertical="center"/>
    </xf>
    <xf numFmtId="0" fontId="31" fillId="0" borderId="55" xfId="33" applyFont="1" applyBorder="1" applyAlignment="1">
      <alignment horizontal="left" vertical="center" wrapText="1"/>
    </xf>
    <xf numFmtId="0" fontId="31" fillId="0" borderId="58" xfId="33" applyFont="1" applyBorder="1" applyAlignment="1">
      <alignment horizontal="left" vertical="center" wrapText="1"/>
    </xf>
    <xf numFmtId="0" fontId="31" fillId="0" borderId="56" xfId="33" applyFont="1" applyBorder="1" applyAlignment="1">
      <alignment horizontal="left" vertical="center" wrapText="1"/>
    </xf>
    <xf numFmtId="0" fontId="29" fillId="39" borderId="10" xfId="50" applyFont="1" applyFill="1" applyBorder="1" applyAlignment="1" applyProtection="1">
      <alignment horizontal="center" vertical="center"/>
    </xf>
    <xf numFmtId="0" fontId="32" fillId="43" borderId="10" xfId="0" applyFont="1" applyFill="1" applyBorder="1" applyAlignment="1">
      <alignment horizontal="center" vertical="center"/>
    </xf>
    <xf numFmtId="172" fontId="32" fillId="43" borderId="10" xfId="0" applyNumberFormat="1" applyFont="1" applyFill="1" applyBorder="1" applyAlignment="1">
      <alignment horizontal="center" vertical="center"/>
    </xf>
    <xf numFmtId="0" fontId="43" fillId="0" borderId="86" xfId="0" applyFont="1" applyBorder="1" applyAlignment="1">
      <alignment horizontal="center" vertical="center"/>
    </xf>
    <xf numFmtId="0" fontId="43" fillId="0" borderId="74" xfId="0" applyFont="1" applyBorder="1" applyAlignment="1">
      <alignment horizontal="center" vertical="center"/>
    </xf>
    <xf numFmtId="0" fontId="29" fillId="27" borderId="37" xfId="50" applyFont="1" applyFill="1" applyBorder="1" applyAlignment="1" applyProtection="1">
      <alignment horizontal="center" vertical="center"/>
    </xf>
    <xf numFmtId="0" fontId="29" fillId="27" borderId="26" xfId="50" applyFont="1" applyFill="1" applyBorder="1" applyAlignment="1" applyProtection="1">
      <alignment horizontal="center" vertical="center"/>
    </xf>
    <xf numFmtId="0" fontId="29" fillId="27" borderId="27" xfId="50" applyFont="1" applyFill="1" applyBorder="1" applyAlignment="1" applyProtection="1">
      <alignment horizontal="center" vertical="center"/>
    </xf>
    <xf numFmtId="0" fontId="29" fillId="27" borderId="28" xfId="50" applyFont="1" applyFill="1" applyBorder="1" applyAlignment="1" applyProtection="1">
      <alignment horizontal="center" vertical="center"/>
    </xf>
    <xf numFmtId="0" fontId="30" fillId="0" borderId="83" xfId="50" applyFont="1" applyBorder="1" applyAlignment="1" applyProtection="1">
      <alignment horizontal="left" vertical="center"/>
    </xf>
    <xf numFmtId="0" fontId="29" fillId="0" borderId="84" xfId="50" applyFont="1" applyBorder="1" applyAlignment="1" applyProtection="1">
      <alignment horizontal="left" vertical="center"/>
    </xf>
    <xf numFmtId="0" fontId="30" fillId="0" borderId="84" xfId="50" applyFont="1" applyBorder="1" applyAlignment="1" applyProtection="1">
      <alignment horizontal="left" vertical="center"/>
    </xf>
    <xf numFmtId="0" fontId="29" fillId="36" borderId="10" xfId="50" applyFont="1" applyFill="1" applyBorder="1" applyAlignment="1" applyProtection="1">
      <alignment horizontal="left" vertical="center"/>
    </xf>
    <xf numFmtId="0" fontId="29" fillId="0" borderId="86" xfId="50" applyFont="1" applyFill="1" applyBorder="1" applyAlignment="1" applyProtection="1">
      <alignment horizontal="left" vertical="center"/>
    </xf>
    <xf numFmtId="0" fontId="29" fillId="0" borderId="87" xfId="50" applyFont="1" applyFill="1" applyBorder="1" applyAlignment="1" applyProtection="1">
      <alignment horizontal="left" vertical="center"/>
    </xf>
    <xf numFmtId="0" fontId="29" fillId="0" borderId="74" xfId="50" applyFont="1" applyFill="1" applyBorder="1" applyAlignment="1" applyProtection="1">
      <alignment horizontal="left" vertical="center"/>
    </xf>
    <xf numFmtId="0" fontId="29" fillId="0" borderId="85" xfId="50" applyFont="1" applyBorder="1" applyAlignment="1" applyProtection="1">
      <alignment horizontal="right" vertical="center"/>
    </xf>
    <xf numFmtId="0" fontId="29" fillId="32" borderId="81" xfId="50" applyFont="1" applyFill="1" applyBorder="1" applyAlignment="1" applyProtection="1">
      <alignment horizontal="right" vertical="center"/>
    </xf>
    <xf numFmtId="0" fontId="29" fillId="27" borderId="81" xfId="50" applyFont="1" applyFill="1" applyBorder="1" applyAlignment="1" applyProtection="1">
      <alignment horizontal="center" vertical="center"/>
    </xf>
    <xf numFmtId="0" fontId="29" fillId="33" borderId="83" xfId="50" applyFont="1" applyFill="1" applyBorder="1" applyAlignment="1" applyProtection="1">
      <alignment horizontal="left" vertical="center"/>
    </xf>
    <xf numFmtId="0" fontId="29" fillId="33" borderId="84" xfId="50" applyFont="1" applyFill="1" applyBorder="1" applyAlignment="1" applyProtection="1">
      <alignment horizontal="left" vertical="center"/>
    </xf>
    <xf numFmtId="0" fontId="30" fillId="0" borderId="21" xfId="50" applyFont="1" applyBorder="1" applyAlignment="1" applyProtection="1">
      <alignment horizontal="left" vertical="center"/>
    </xf>
    <xf numFmtId="0" fontId="30" fillId="0" borderId="22" xfId="50" applyFont="1" applyBorder="1" applyAlignment="1" applyProtection="1">
      <alignment horizontal="left" vertical="center"/>
    </xf>
    <xf numFmtId="0" fontId="34" fillId="40" borderId="64" xfId="33" applyFont="1" applyFill="1" applyBorder="1" applyAlignment="1">
      <alignment horizontal="center" vertical="center" wrapText="1"/>
    </xf>
    <xf numFmtId="0" fontId="34" fillId="40" borderId="59" xfId="33" applyFont="1" applyFill="1" applyBorder="1" applyAlignment="1">
      <alignment horizontal="center" vertical="center" wrapText="1"/>
    </xf>
    <xf numFmtId="0" fontId="34" fillId="40" borderId="70" xfId="33" applyFont="1" applyFill="1" applyBorder="1" applyAlignment="1">
      <alignment horizontal="center" vertical="center" wrapText="1"/>
    </xf>
    <xf numFmtId="0" fontId="48" fillId="40" borderId="21" xfId="33" applyFont="1" applyFill="1" applyBorder="1" applyAlignment="1">
      <alignment horizontal="center" vertical="center"/>
    </xf>
    <xf numFmtId="0" fontId="48" fillId="40" borderId="0" xfId="33" applyFont="1" applyFill="1" applyBorder="1" applyAlignment="1">
      <alignment horizontal="center" vertical="center"/>
    </xf>
    <xf numFmtId="0" fontId="48" fillId="40" borderId="22" xfId="33" applyFont="1" applyFill="1" applyBorder="1" applyAlignment="1">
      <alignment horizontal="center" vertical="center"/>
    </xf>
    <xf numFmtId="0" fontId="35" fillId="24" borderId="21" xfId="33" applyFont="1" applyFill="1" applyBorder="1" applyAlignment="1">
      <alignment horizontal="center" vertical="center" wrapText="1"/>
    </xf>
    <xf numFmtId="0" fontId="35" fillId="24" borderId="0" xfId="33" applyFont="1" applyFill="1" applyBorder="1" applyAlignment="1">
      <alignment horizontal="center" vertical="center" wrapText="1"/>
    </xf>
    <xf numFmtId="0" fontId="35" fillId="24" borderId="22" xfId="33" applyFont="1" applyFill="1" applyBorder="1" applyAlignment="1">
      <alignment horizontal="center" vertical="center" wrapText="1"/>
    </xf>
    <xf numFmtId="0" fontId="33" fillId="40" borderId="54" xfId="48" applyFont="1" applyFill="1" applyBorder="1" applyAlignment="1">
      <alignment horizontal="center" vertical="center" wrapText="1"/>
    </xf>
    <xf numFmtId="0" fontId="33" fillId="40" borderId="20" xfId="48" applyFont="1" applyFill="1" applyBorder="1" applyAlignment="1">
      <alignment horizontal="center" vertical="center" wrapText="1"/>
    </xf>
    <xf numFmtId="0" fontId="33" fillId="40" borderId="62" xfId="48" applyFont="1" applyFill="1" applyBorder="1" applyAlignment="1">
      <alignment horizontal="center" vertical="center" wrapText="1"/>
    </xf>
    <xf numFmtId="0" fontId="33" fillId="40" borderId="72" xfId="48" applyFont="1" applyFill="1" applyBorder="1" applyAlignment="1">
      <alignment horizontal="center" vertical="center" wrapText="1"/>
    </xf>
    <xf numFmtId="0" fontId="33" fillId="40" borderId="61" xfId="48" applyFont="1" applyFill="1" applyBorder="1" applyAlignment="1">
      <alignment horizontal="center" vertical="center" wrapText="1"/>
    </xf>
    <xf numFmtId="0" fontId="33" fillId="40" borderId="71" xfId="48" applyFont="1" applyFill="1" applyBorder="1" applyAlignment="1">
      <alignment horizontal="center" vertical="center" wrapText="1"/>
    </xf>
    <xf numFmtId="0" fontId="33" fillId="40" borderId="11" xfId="48" applyFont="1" applyFill="1" applyBorder="1" applyAlignment="1">
      <alignment horizontal="center" vertical="center" wrapText="1"/>
    </xf>
    <xf numFmtId="0" fontId="36" fillId="40" borderId="68" xfId="48" applyFont="1" applyFill="1" applyBorder="1" applyAlignment="1">
      <alignment horizontal="center" vertical="center" wrapText="1"/>
    </xf>
    <xf numFmtId="0" fontId="29" fillId="45" borderId="97" xfId="48" applyFont="1" applyFill="1" applyBorder="1" applyAlignment="1">
      <alignment horizontal="right" vertical="center"/>
    </xf>
    <xf numFmtId="0" fontId="29" fillId="45" borderId="95" xfId="48" applyFont="1" applyFill="1" applyBorder="1" applyAlignment="1">
      <alignment horizontal="right" vertical="center"/>
    </xf>
    <xf numFmtId="0" fontId="30" fillId="24" borderId="99" xfId="48" applyFont="1" applyFill="1" applyBorder="1" applyAlignment="1">
      <alignment horizontal="center" vertical="center"/>
    </xf>
    <xf numFmtId="0" fontId="30" fillId="24" borderId="100" xfId="48" applyFont="1" applyFill="1" applyBorder="1" applyAlignment="1">
      <alignment horizontal="center" vertical="center"/>
    </xf>
    <xf numFmtId="0" fontId="30" fillId="0" borderId="99" xfId="48" applyFont="1" applyFill="1" applyBorder="1" applyAlignment="1">
      <alignment horizontal="center" vertical="center"/>
    </xf>
    <xf numFmtId="0" fontId="30" fillId="0" borderId="96" xfId="48" applyFont="1" applyFill="1" applyBorder="1" applyAlignment="1">
      <alignment horizontal="center" vertical="center"/>
    </xf>
    <xf numFmtId="0" fontId="33" fillId="40" borderId="90" xfId="48" applyFont="1" applyFill="1" applyBorder="1" applyAlignment="1">
      <alignment horizontal="center" vertical="center" wrapText="1"/>
    </xf>
    <xf numFmtId="0" fontId="33" fillId="40" borderId="91" xfId="48" applyFont="1" applyFill="1" applyBorder="1" applyAlignment="1">
      <alignment horizontal="center" vertical="center" wrapText="1"/>
    </xf>
    <xf numFmtId="0" fontId="33" fillId="40" borderId="92" xfId="48" applyFont="1" applyFill="1" applyBorder="1" applyAlignment="1">
      <alignment horizontal="center" vertical="center" wrapText="1"/>
    </xf>
    <xf numFmtId="0" fontId="33" fillId="40" borderId="75" xfId="48" applyFont="1" applyFill="1" applyBorder="1" applyAlignment="1">
      <alignment horizontal="center" vertical="center" wrapText="1"/>
    </xf>
    <xf numFmtId="0" fontId="33" fillId="40" borderId="52" xfId="48" applyFont="1" applyFill="1" applyBorder="1" applyAlignment="1">
      <alignment horizontal="center" vertical="center" wrapText="1"/>
    </xf>
    <xf numFmtId="0" fontId="33" fillId="40" borderId="39" xfId="48" applyFont="1" applyFill="1" applyBorder="1" applyAlignment="1">
      <alignment horizontal="center" vertical="center" wrapText="1"/>
    </xf>
    <xf numFmtId="0" fontId="33" fillId="40" borderId="36" xfId="48" applyFont="1" applyFill="1" applyBorder="1" applyAlignment="1">
      <alignment horizontal="center" vertical="center" wrapText="1"/>
    </xf>
    <xf numFmtId="0" fontId="33" fillId="40" borderId="67" xfId="48" applyFont="1" applyFill="1" applyBorder="1" applyAlignment="1">
      <alignment horizontal="center" vertical="center" wrapText="1"/>
    </xf>
    <xf numFmtId="0" fontId="33" fillId="40" borderId="74" xfId="48" applyFont="1" applyFill="1" applyBorder="1" applyAlignment="1">
      <alignment horizontal="center" vertical="center" wrapText="1"/>
    </xf>
    <xf numFmtId="0" fontId="25" fillId="36" borderId="0" xfId="50" applyFont="1" applyFill="1" applyBorder="1" applyAlignment="1" applyProtection="1">
      <alignment horizontal="left" vertical="center"/>
    </xf>
    <xf numFmtId="0" fontId="25" fillId="36" borderId="24" xfId="50" applyFont="1" applyFill="1" applyBorder="1" applyAlignment="1" applyProtection="1">
      <alignment horizontal="left" vertical="center"/>
    </xf>
    <xf numFmtId="0" fontId="25" fillId="33" borderId="21" xfId="50" applyFont="1" applyFill="1" applyBorder="1" applyAlignment="1" applyProtection="1">
      <alignment horizontal="left" vertical="center"/>
    </xf>
    <xf numFmtId="0" fontId="25" fillId="33" borderId="0" xfId="50" applyFont="1" applyFill="1" applyBorder="1" applyAlignment="1" applyProtection="1">
      <alignment horizontal="left" vertical="center"/>
    </xf>
    <xf numFmtId="0" fontId="25" fillId="33" borderId="15" xfId="50" applyFont="1" applyFill="1" applyBorder="1" applyAlignment="1" applyProtection="1">
      <alignment horizontal="left" vertical="center"/>
    </xf>
    <xf numFmtId="0" fontId="25" fillId="33" borderId="21" xfId="50" applyFont="1" applyFill="1" applyBorder="1" applyAlignment="1" applyProtection="1">
      <alignment horizontal="right" vertical="center"/>
    </xf>
    <xf numFmtId="0" fontId="25" fillId="33" borderId="0" xfId="50" applyFont="1" applyFill="1" applyBorder="1" applyAlignment="1" applyProtection="1">
      <alignment horizontal="right" vertical="center"/>
    </xf>
    <xf numFmtId="0" fontId="25" fillId="33" borderId="15" xfId="50" applyFont="1" applyFill="1" applyBorder="1" applyAlignment="1" applyProtection="1">
      <alignment horizontal="right" vertical="center"/>
    </xf>
    <xf numFmtId="0" fontId="25" fillId="33" borderId="50" xfId="50" applyFont="1" applyFill="1" applyBorder="1" applyAlignment="1" applyProtection="1">
      <alignment horizontal="left" vertical="center"/>
    </xf>
    <xf numFmtId="0" fontId="25" fillId="33" borderId="19" xfId="50" applyFont="1" applyFill="1" applyBorder="1" applyAlignment="1" applyProtection="1">
      <alignment horizontal="left" vertical="center"/>
    </xf>
    <xf numFmtId="0" fontId="25" fillId="33" borderId="51" xfId="50" applyFont="1" applyFill="1" applyBorder="1" applyAlignment="1" applyProtection="1">
      <alignment horizontal="left" vertical="center"/>
    </xf>
    <xf numFmtId="0" fontId="25" fillId="32" borderId="29" xfId="50" applyFont="1" applyFill="1" applyBorder="1" applyAlignment="1" applyProtection="1">
      <alignment horizontal="right" vertical="center"/>
    </xf>
    <xf numFmtId="0" fontId="25" fillId="32" borderId="30" xfId="50" applyFont="1" applyFill="1" applyBorder="1" applyAlignment="1" applyProtection="1">
      <alignment horizontal="right" vertical="center"/>
    </xf>
    <xf numFmtId="0" fontId="25" fillId="32" borderId="26" xfId="50" applyFont="1" applyFill="1" applyBorder="1" applyAlignment="1" applyProtection="1">
      <alignment horizontal="right" vertical="center"/>
    </xf>
    <xf numFmtId="0" fontId="25" fillId="35" borderId="29" xfId="50" applyFont="1" applyFill="1" applyBorder="1" applyAlignment="1" applyProtection="1">
      <alignment horizontal="center" vertical="center"/>
    </xf>
    <xf numFmtId="0" fontId="25" fillId="35" borderId="30" xfId="50" applyFont="1" applyFill="1" applyBorder="1" applyAlignment="1" applyProtection="1">
      <alignment horizontal="center" vertical="center"/>
    </xf>
    <xf numFmtId="0" fontId="25" fillId="35" borderId="31" xfId="50" applyFont="1" applyFill="1" applyBorder="1" applyAlignment="1" applyProtection="1">
      <alignment horizontal="center" vertical="center"/>
    </xf>
    <xf numFmtId="0" fontId="25" fillId="0" borderId="39" xfId="50" applyFont="1" applyBorder="1" applyAlignment="1" applyProtection="1">
      <alignment horizontal="right" vertical="center"/>
    </xf>
    <xf numFmtId="0" fontId="25" fillId="0" borderId="19" xfId="50" applyFont="1" applyBorder="1" applyAlignment="1" applyProtection="1">
      <alignment horizontal="right" vertical="center"/>
    </xf>
    <xf numFmtId="0" fontId="25" fillId="27" borderId="37" xfId="50" applyFont="1" applyFill="1" applyBorder="1" applyAlignment="1" applyProtection="1">
      <alignment horizontal="center" vertical="center"/>
    </xf>
    <xf numFmtId="0" fontId="25" fillId="27" borderId="26" xfId="50" applyFont="1" applyFill="1" applyBorder="1" applyAlignment="1" applyProtection="1">
      <alignment horizontal="center" vertical="center"/>
    </xf>
    <xf numFmtId="0" fontId="25" fillId="27" borderId="27" xfId="50" applyFont="1" applyFill="1" applyBorder="1" applyAlignment="1" applyProtection="1">
      <alignment horizontal="center" vertical="center"/>
    </xf>
    <xf numFmtId="0" fontId="25" fillId="27" borderId="28" xfId="50" applyFont="1" applyFill="1" applyBorder="1" applyAlignment="1" applyProtection="1">
      <alignment horizontal="center" vertical="center"/>
    </xf>
    <xf numFmtId="0" fontId="25" fillId="33" borderId="33" xfId="50" applyFont="1" applyFill="1" applyBorder="1" applyAlignment="1" applyProtection="1">
      <alignment horizontal="left" vertical="center"/>
    </xf>
    <xf numFmtId="0" fontId="25" fillId="33" borderId="34" xfId="50" applyFont="1" applyFill="1" applyBorder="1" applyAlignment="1" applyProtection="1">
      <alignment horizontal="left" vertical="center"/>
    </xf>
    <xf numFmtId="0" fontId="25" fillId="33" borderId="47" xfId="50" applyFont="1" applyFill="1" applyBorder="1" applyAlignment="1" applyProtection="1">
      <alignment horizontal="left" vertical="center"/>
    </xf>
    <xf numFmtId="0" fontId="26" fillId="0" borderId="38" xfId="50" applyFont="1" applyBorder="1" applyAlignment="1" applyProtection="1">
      <alignment horizontal="left" vertical="center"/>
    </xf>
    <xf numFmtId="0" fontId="26" fillId="0" borderId="34" xfId="50" applyFont="1" applyBorder="1" applyAlignment="1" applyProtection="1">
      <alignment horizontal="left" vertical="center"/>
    </xf>
    <xf numFmtId="0" fontId="26" fillId="0" borderId="14" xfId="50" applyFont="1" applyBorder="1" applyAlignment="1" applyProtection="1">
      <alignment horizontal="left" vertical="center"/>
    </xf>
    <xf numFmtId="0" fontId="26" fillId="0" borderId="0" xfId="50" applyFont="1" applyBorder="1" applyAlignment="1" applyProtection="1">
      <alignment horizontal="left" vertical="center"/>
    </xf>
    <xf numFmtId="0" fontId="25" fillId="0" borderId="14" xfId="50" applyFont="1" applyBorder="1" applyAlignment="1" applyProtection="1">
      <alignment horizontal="left" vertical="center"/>
    </xf>
    <xf numFmtId="0" fontId="25" fillId="0" borderId="0" xfId="50" applyFont="1" applyBorder="1" applyAlignment="1" applyProtection="1">
      <alignment horizontal="left" vertical="center"/>
    </xf>
    <xf numFmtId="0" fontId="26" fillId="0" borderId="15" xfId="50" applyFont="1" applyBorder="1" applyAlignment="1" applyProtection="1">
      <alignment horizontal="left" vertical="center"/>
    </xf>
    <xf numFmtId="0" fontId="25" fillId="32" borderId="29" xfId="0" applyFont="1" applyFill="1" applyBorder="1" applyAlignment="1" applyProtection="1">
      <alignment horizontal="right" vertical="center"/>
    </xf>
    <xf numFmtId="0" fontId="25" fillId="32" borderId="30" xfId="0" applyFont="1" applyFill="1" applyBorder="1" applyAlignment="1" applyProtection="1">
      <alignment horizontal="right" vertical="center"/>
    </xf>
    <xf numFmtId="0" fontId="25" fillId="32" borderId="26" xfId="0" applyFont="1" applyFill="1" applyBorder="1" applyAlignment="1" applyProtection="1">
      <alignment horizontal="right" vertical="center"/>
    </xf>
    <xf numFmtId="0" fontId="26" fillId="0" borderId="39" xfId="50" applyFont="1" applyBorder="1" applyAlignment="1" applyProtection="1">
      <alignment horizontal="left" vertical="center"/>
    </xf>
    <xf numFmtId="0" fontId="26" fillId="0" borderId="19" xfId="50" applyFont="1" applyBorder="1" applyAlignment="1" applyProtection="1">
      <alignment horizontal="left" vertical="center"/>
    </xf>
    <xf numFmtId="0" fontId="53" fillId="31" borderId="29" xfId="0" applyFont="1" applyFill="1" applyBorder="1" applyAlignment="1" applyProtection="1">
      <alignment horizontal="left" vertical="center"/>
    </xf>
    <xf numFmtId="0" fontId="53" fillId="31" borderId="30" xfId="0" applyFont="1" applyFill="1" applyBorder="1" applyAlignment="1" applyProtection="1">
      <alignment horizontal="left" vertical="center"/>
    </xf>
    <xf numFmtId="0" fontId="53" fillId="31" borderId="31" xfId="0" applyFont="1" applyFill="1" applyBorder="1" applyAlignment="1" applyProtection="1">
      <alignment horizontal="left" vertical="center"/>
    </xf>
    <xf numFmtId="0" fontId="45" fillId="0" borderId="38" xfId="0" applyFont="1" applyBorder="1" applyAlignment="1" applyProtection="1">
      <alignment horizontal="left" vertical="center"/>
    </xf>
    <xf numFmtId="0" fontId="45" fillId="0" borderId="34" xfId="0" applyFont="1" applyBorder="1" applyAlignment="1" applyProtection="1">
      <alignment horizontal="left" vertical="center"/>
    </xf>
    <xf numFmtId="0" fontId="53" fillId="32" borderId="37" xfId="0" applyFont="1" applyFill="1" applyBorder="1" applyAlignment="1" applyProtection="1">
      <alignment horizontal="right" vertical="center"/>
    </xf>
    <xf numFmtId="0" fontId="53" fillId="32" borderId="26" xfId="0" applyFont="1" applyFill="1" applyBorder="1" applyAlignment="1" applyProtection="1">
      <alignment horizontal="right" vertical="center"/>
    </xf>
    <xf numFmtId="0" fontId="37" fillId="0" borderId="14" xfId="50" applyFont="1" applyBorder="1" applyAlignment="1" applyProtection="1">
      <alignment horizontal="left" vertical="center"/>
    </xf>
    <xf numFmtId="0" fontId="37" fillId="0" borderId="0" xfId="50" applyFont="1" applyBorder="1" applyAlignment="1" applyProtection="1">
      <alignment horizontal="left" vertical="center"/>
    </xf>
    <xf numFmtId="0" fontId="25" fillId="32" borderId="37" xfId="50" applyFont="1" applyFill="1" applyBorder="1" applyAlignment="1" applyProtection="1">
      <alignment horizontal="right" vertical="center"/>
    </xf>
    <xf numFmtId="0" fontId="25" fillId="31" borderId="29" xfId="50" applyFont="1" applyFill="1" applyBorder="1" applyAlignment="1" applyProtection="1">
      <alignment horizontal="left" vertical="center"/>
    </xf>
    <xf numFmtId="0" fontId="25" fillId="31" borderId="30" xfId="50" applyFont="1" applyFill="1" applyBorder="1" applyAlignment="1" applyProtection="1">
      <alignment horizontal="left" vertical="center"/>
    </xf>
    <xf numFmtId="0" fontId="25" fillId="31" borderId="31" xfId="50" applyFont="1" applyFill="1" applyBorder="1" applyAlignment="1" applyProtection="1">
      <alignment horizontal="left" vertical="center"/>
    </xf>
    <xf numFmtId="0" fontId="26" fillId="0" borderId="32" xfId="50" applyFont="1" applyBorder="1" applyAlignment="1" applyProtection="1">
      <alignment horizontal="left" vertical="center"/>
    </xf>
    <xf numFmtId="0" fontId="26" fillId="0" borderId="30" xfId="50" applyFont="1" applyBorder="1" applyAlignment="1" applyProtection="1">
      <alignment horizontal="left" vertical="center"/>
    </xf>
    <xf numFmtId="0" fontId="26" fillId="0" borderId="26" xfId="50" applyFont="1" applyBorder="1" applyAlignment="1" applyProtection="1">
      <alignment horizontal="left" vertical="center"/>
    </xf>
    <xf numFmtId="0" fontId="45" fillId="0" borderId="32" xfId="50" applyFont="1" applyBorder="1" applyAlignment="1" applyProtection="1">
      <alignment horizontal="left" vertical="center"/>
    </xf>
    <xf numFmtId="0" fontId="45" fillId="0" borderId="30" xfId="50" applyFont="1" applyBorder="1" applyAlignment="1" applyProtection="1">
      <alignment horizontal="left" vertical="center"/>
    </xf>
    <xf numFmtId="0" fontId="45" fillId="0" borderId="26" xfId="50" applyFont="1" applyBorder="1" applyAlignment="1" applyProtection="1">
      <alignment horizontal="left" vertical="center"/>
    </xf>
    <xf numFmtId="0" fontId="26" fillId="0" borderId="14"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39" xfId="0" applyFont="1" applyBorder="1" applyAlignment="1" applyProtection="1">
      <alignment horizontal="left" vertical="center"/>
    </xf>
    <xf numFmtId="0" fontId="26" fillId="0" borderId="19" xfId="0" applyFont="1" applyBorder="1" applyAlignment="1" applyProtection="1">
      <alignment horizontal="left" vertical="center"/>
    </xf>
    <xf numFmtId="0" fontId="25" fillId="32" borderId="37" xfId="0" applyFont="1" applyFill="1" applyBorder="1" applyAlignment="1" applyProtection="1">
      <alignment horizontal="right" vertical="center"/>
    </xf>
    <xf numFmtId="0" fontId="25" fillId="31" borderId="29" xfId="0" applyFont="1" applyFill="1" applyBorder="1" applyAlignment="1" applyProtection="1">
      <alignment horizontal="left" vertical="center"/>
    </xf>
    <xf numFmtId="0" fontId="25" fillId="31" borderId="30" xfId="0" applyFont="1" applyFill="1" applyBorder="1" applyAlignment="1" applyProtection="1">
      <alignment horizontal="left" vertical="center"/>
    </xf>
    <xf numFmtId="0" fontId="25" fillId="31" borderId="31" xfId="0" applyFont="1" applyFill="1" applyBorder="1" applyAlignment="1" applyProtection="1">
      <alignment horizontal="left" vertical="center"/>
    </xf>
    <xf numFmtId="0" fontId="26" fillId="0" borderId="38" xfId="0" applyFont="1" applyBorder="1" applyAlignment="1" applyProtection="1">
      <alignment horizontal="left" vertical="center"/>
    </xf>
    <xf numFmtId="0" fontId="26" fillId="0" borderId="34" xfId="0" applyFont="1" applyBorder="1" applyAlignment="1" applyProtection="1">
      <alignment horizontal="left" vertical="center"/>
    </xf>
    <xf numFmtId="0" fontId="26" fillId="0" borderId="39" xfId="0" applyFont="1" applyBorder="1" applyAlignment="1" applyProtection="1">
      <alignment vertical="center"/>
    </xf>
    <xf numFmtId="0" fontId="26" fillId="0" borderId="19" xfId="0" applyFont="1" applyBorder="1" applyAlignment="1" applyProtection="1">
      <alignment vertical="center"/>
    </xf>
    <xf numFmtId="0" fontId="26" fillId="0" borderId="38" xfId="50" applyFont="1" applyBorder="1" applyAlignment="1" applyProtection="1">
      <alignment vertical="center"/>
    </xf>
    <xf numFmtId="0" fontId="26" fillId="0" borderId="34" xfId="50" applyFont="1" applyBorder="1" applyAlignment="1" applyProtection="1">
      <alignment vertical="center"/>
    </xf>
    <xf numFmtId="0" fontId="26" fillId="0" borderId="14" xfId="50" applyFont="1" applyBorder="1" applyAlignment="1" applyProtection="1">
      <alignment vertical="center"/>
    </xf>
    <xf numFmtId="0" fontId="26" fillId="0" borderId="0" xfId="50" applyFont="1" applyBorder="1" applyAlignment="1" applyProtection="1">
      <alignment vertical="center"/>
    </xf>
    <xf numFmtId="0" fontId="26" fillId="0" borderId="15" xfId="0" applyFont="1" applyBorder="1" applyAlignment="1" applyProtection="1">
      <alignment horizontal="left" vertical="center"/>
    </xf>
    <xf numFmtId="0" fontId="26" fillId="0" borderId="51" xfId="0" applyFont="1" applyBorder="1" applyAlignment="1" applyProtection="1">
      <alignment horizontal="left" vertical="center"/>
    </xf>
    <xf numFmtId="0" fontId="25" fillId="0" borderId="30" xfId="0" applyFont="1" applyBorder="1" applyAlignment="1" applyProtection="1">
      <alignment horizontal="right" vertical="center"/>
      <protection locked="0"/>
    </xf>
    <xf numFmtId="0" fontId="26" fillId="0" borderId="47" xfId="0" applyFont="1" applyBorder="1" applyAlignment="1" applyProtection="1">
      <alignment horizontal="left" vertical="center"/>
    </xf>
    <xf numFmtId="0" fontId="26" fillId="0" borderId="41" xfId="0" applyFont="1" applyBorder="1" applyAlignment="1" applyProtection="1">
      <alignment horizontal="left" vertical="center"/>
    </xf>
    <xf numFmtId="0" fontId="25" fillId="32" borderId="27" xfId="50" applyFont="1" applyFill="1" applyBorder="1" applyAlignment="1" applyProtection="1">
      <alignment horizontal="right" vertical="center"/>
    </xf>
    <xf numFmtId="0" fontId="25" fillId="31" borderId="27" xfId="50" applyFont="1" applyFill="1" applyBorder="1" applyAlignment="1" applyProtection="1">
      <alignment horizontal="center" vertical="center"/>
    </xf>
    <xf numFmtId="0" fontId="26" fillId="0" borderId="40" xfId="0" applyFont="1" applyBorder="1" applyAlignment="1" applyProtection="1">
      <alignment horizontal="left" vertical="center"/>
    </xf>
    <xf numFmtId="0" fontId="26" fillId="0" borderId="29" xfId="50" applyFont="1" applyBorder="1" applyAlignment="1" applyProtection="1">
      <alignment horizontal="right" vertical="center" wrapText="1"/>
    </xf>
    <xf numFmtId="0" fontId="26" fillId="0" borderId="30" xfId="50" applyFont="1" applyBorder="1" applyAlignment="1" applyProtection="1">
      <alignment horizontal="right" vertical="center" wrapText="1"/>
    </xf>
    <xf numFmtId="0" fontId="26" fillId="0" borderId="26" xfId="50" applyFont="1" applyBorder="1" applyAlignment="1" applyProtection="1">
      <alignment horizontal="right" vertical="center" wrapText="1"/>
    </xf>
    <xf numFmtId="1" fontId="25" fillId="0" borderId="14" xfId="50" applyNumberFormat="1" applyFont="1" applyBorder="1" applyAlignment="1" applyProtection="1">
      <alignment horizontal="center" vertical="center"/>
    </xf>
    <xf numFmtId="1" fontId="25" fillId="0" borderId="22" xfId="50" applyNumberFormat="1" applyFont="1" applyBorder="1" applyAlignment="1" applyProtection="1">
      <alignment horizontal="center" vertical="center"/>
    </xf>
    <xf numFmtId="0" fontId="25" fillId="0" borderId="39" xfId="50" applyFont="1" applyBorder="1" applyAlignment="1" applyProtection="1">
      <alignment horizontal="center" vertical="center" wrapText="1"/>
    </xf>
    <xf numFmtId="0" fontId="25" fillId="0" borderId="36" xfId="50" applyFont="1" applyBorder="1" applyAlignment="1" applyProtection="1">
      <alignment horizontal="center" vertical="center" wrapText="1"/>
    </xf>
    <xf numFmtId="0" fontId="25" fillId="0" borderId="29" xfId="50" applyFont="1" applyBorder="1" applyAlignment="1" applyProtection="1">
      <alignment horizontal="center" vertical="center" wrapText="1"/>
    </xf>
    <xf numFmtId="0" fontId="25" fillId="0" borderId="30" xfId="50" applyFont="1" applyBorder="1" applyAlignment="1" applyProtection="1">
      <alignment horizontal="center" vertical="center" wrapText="1"/>
    </xf>
    <xf numFmtId="0" fontId="25" fillId="0" borderId="31" xfId="50" applyFont="1" applyBorder="1" applyAlignment="1" applyProtection="1">
      <alignment horizontal="center" vertical="center" wrapText="1"/>
    </xf>
    <xf numFmtId="14" fontId="25" fillId="30" borderId="14" xfId="50" applyNumberFormat="1" applyFont="1" applyFill="1" applyBorder="1" applyAlignment="1" applyProtection="1">
      <alignment horizontal="center" vertical="center"/>
    </xf>
    <xf numFmtId="14" fontId="25" fillId="30" borderId="22" xfId="50" applyNumberFormat="1" applyFont="1" applyFill="1" applyBorder="1" applyAlignment="1" applyProtection="1">
      <alignment horizontal="center" vertical="center"/>
    </xf>
    <xf numFmtId="0" fontId="26" fillId="0" borderId="29" xfId="50" applyFont="1" applyBorder="1" applyAlignment="1" applyProtection="1">
      <alignment horizontal="right" vertical="center"/>
    </xf>
    <xf numFmtId="0" fontId="26" fillId="0" borderId="30" xfId="50" applyFont="1" applyBorder="1" applyAlignment="1" applyProtection="1">
      <alignment horizontal="right" vertical="center"/>
    </xf>
    <xf numFmtId="0" fontId="26" fillId="0" borderId="26" xfId="50" applyFont="1" applyBorder="1" applyAlignment="1" applyProtection="1">
      <alignment horizontal="right" vertical="center"/>
    </xf>
    <xf numFmtId="0" fontId="25" fillId="0" borderId="14" xfId="50" applyFont="1" applyBorder="1" applyAlignment="1" applyProtection="1">
      <alignment horizontal="center" vertical="center"/>
    </xf>
    <xf numFmtId="0" fontId="25" fillId="0" borderId="22" xfId="50" applyFont="1" applyBorder="1" applyAlignment="1" applyProtection="1">
      <alignment horizontal="center" vertical="center"/>
    </xf>
    <xf numFmtId="0" fontId="25" fillId="28" borderId="14" xfId="50" applyFont="1" applyFill="1" applyBorder="1" applyAlignment="1" applyProtection="1">
      <alignment horizontal="center" vertical="center"/>
    </xf>
    <xf numFmtId="0" fontId="25" fillId="28" borderId="22" xfId="50" applyFont="1" applyFill="1" applyBorder="1" applyAlignment="1" applyProtection="1">
      <alignment horizontal="center" vertical="center"/>
    </xf>
    <xf numFmtId="168" fontId="25" fillId="29" borderId="14" xfId="31" applyNumberFormat="1" applyFont="1" applyFill="1" applyBorder="1" applyAlignment="1" applyProtection="1">
      <alignment horizontal="center" vertical="center"/>
    </xf>
    <xf numFmtId="168" fontId="25" fillId="29" borderId="22" xfId="31" applyNumberFormat="1" applyFont="1" applyFill="1" applyBorder="1" applyAlignment="1" applyProtection="1">
      <alignment horizontal="center" vertical="center"/>
    </xf>
    <xf numFmtId="0" fontId="25" fillId="0" borderId="30" xfId="50" applyFont="1" applyBorder="1" applyAlignment="1" applyProtection="1">
      <alignment horizontal="center" vertical="center"/>
    </xf>
    <xf numFmtId="0" fontId="25" fillId="0" borderId="31" xfId="50" applyFont="1" applyBorder="1" applyAlignment="1" applyProtection="1">
      <alignment horizontal="center" vertical="center"/>
    </xf>
    <xf numFmtId="168" fontId="25" fillId="0" borderId="38" xfId="31" applyNumberFormat="1" applyFont="1" applyFill="1" applyBorder="1" applyAlignment="1" applyProtection="1">
      <alignment horizontal="center" vertical="center"/>
    </xf>
    <xf numFmtId="168" fontId="25" fillId="0" borderId="35" xfId="31" applyNumberFormat="1" applyFont="1" applyFill="1" applyBorder="1" applyAlignment="1" applyProtection="1">
      <alignment horizontal="center" vertical="center"/>
    </xf>
    <xf numFmtId="0" fontId="25" fillId="0" borderId="32" xfId="50" applyFont="1" applyBorder="1" applyAlignment="1" applyProtection="1">
      <alignment horizontal="center" vertical="center" wrapText="1"/>
    </xf>
    <xf numFmtId="0" fontId="25" fillId="0" borderId="33" xfId="50" applyFont="1" applyBorder="1" applyAlignment="1" applyProtection="1">
      <alignment horizontal="justify" vertical="center" wrapText="1"/>
    </xf>
    <xf numFmtId="0" fontId="25" fillId="0" borderId="34" xfId="50" applyFont="1" applyBorder="1" applyAlignment="1" applyProtection="1">
      <alignment horizontal="justify" vertical="center" wrapText="1"/>
    </xf>
    <xf numFmtId="0" fontId="25" fillId="0" borderId="35" xfId="50" applyFont="1" applyBorder="1" applyAlignment="1" applyProtection="1">
      <alignment horizontal="justify" vertical="center" wrapText="1"/>
    </xf>
    <xf numFmtId="0" fontId="25" fillId="0" borderId="50" xfId="50" applyFont="1" applyBorder="1" applyAlignment="1" applyProtection="1">
      <alignment horizontal="justify" vertical="center" wrapText="1"/>
    </xf>
    <xf numFmtId="0" fontId="25" fillId="0" borderId="19" xfId="50" applyFont="1" applyBorder="1" applyAlignment="1" applyProtection="1">
      <alignment horizontal="justify" vertical="center" wrapText="1"/>
    </xf>
    <xf numFmtId="0" fontId="25" fillId="0" borderId="36" xfId="50" applyFont="1" applyBorder="1" applyAlignment="1" applyProtection="1">
      <alignment horizontal="justify" vertical="center" wrapText="1"/>
    </xf>
    <xf numFmtId="0" fontId="25" fillId="26" borderId="10" xfId="50" applyFont="1" applyFill="1" applyBorder="1" applyAlignment="1" applyProtection="1">
      <alignment horizontal="center" vertical="center"/>
    </xf>
    <xf numFmtId="0" fontId="25" fillId="0" borderId="17" xfId="50" applyFont="1" applyBorder="1" applyAlignment="1" applyProtection="1">
      <alignment horizontal="center" vertical="center"/>
    </xf>
    <xf numFmtId="0" fontId="25" fillId="0" borderId="20" xfId="50" applyFont="1" applyBorder="1" applyAlignment="1" applyProtection="1">
      <alignment horizontal="center" vertical="center"/>
    </xf>
    <xf numFmtId="0" fontId="25" fillId="0" borderId="21" xfId="50" applyFont="1" applyBorder="1" applyAlignment="1" applyProtection="1">
      <alignment horizontal="justify" vertical="center"/>
    </xf>
    <xf numFmtId="0" fontId="25" fillId="0" borderId="0" xfId="50" applyFont="1" applyBorder="1" applyAlignment="1" applyProtection="1">
      <alignment horizontal="justify" vertical="center"/>
    </xf>
    <xf numFmtId="0" fontId="25" fillId="0" borderId="22" xfId="50" applyFont="1" applyBorder="1" applyAlignment="1" applyProtection="1">
      <alignment horizontal="justify" vertical="center"/>
    </xf>
    <xf numFmtId="0" fontId="25" fillId="0" borderId="23" xfId="50" applyFont="1" applyBorder="1" applyAlignment="1" applyProtection="1">
      <alignment horizontal="justify" vertical="center"/>
    </xf>
    <xf numFmtId="0" fontId="25" fillId="0" borderId="24" xfId="50" applyFont="1" applyBorder="1" applyAlignment="1" applyProtection="1">
      <alignment horizontal="justify" vertical="center"/>
    </xf>
    <xf numFmtId="0" fontId="25" fillId="0" borderId="25" xfId="50" applyFont="1" applyBorder="1" applyAlignment="1" applyProtection="1">
      <alignment horizontal="justify" vertical="center"/>
    </xf>
    <xf numFmtId="0" fontId="25" fillId="27" borderId="12" xfId="50" applyFont="1" applyFill="1" applyBorder="1" applyAlignment="1" applyProtection="1">
      <alignment horizontal="center" vertical="center" wrapText="1"/>
    </xf>
    <xf numFmtId="0" fontId="25" fillId="27" borderId="26" xfId="50" applyFont="1" applyFill="1" applyBorder="1" applyAlignment="1" applyProtection="1">
      <alignment horizontal="center" vertical="center" wrapText="1"/>
    </xf>
    <xf numFmtId="0" fontId="25" fillId="27" borderId="27" xfId="50" applyFont="1" applyFill="1" applyBorder="1" applyAlignment="1" applyProtection="1">
      <alignment horizontal="center" vertical="center" wrapText="1"/>
    </xf>
    <xf numFmtId="0" fontId="25" fillId="27" borderId="28" xfId="50" applyFont="1" applyFill="1" applyBorder="1" applyAlignment="1" applyProtection="1">
      <alignment horizontal="center" vertical="center" wrapText="1"/>
    </xf>
    <xf numFmtId="0" fontId="25" fillId="0" borderId="17" xfId="50" applyFont="1" applyBorder="1" applyAlignment="1" applyProtection="1">
      <alignment horizontal="left" vertical="center"/>
    </xf>
    <xf numFmtId="0" fontId="25" fillId="0" borderId="18" xfId="50" applyFont="1" applyBorder="1" applyAlignment="1" applyProtection="1">
      <alignment horizontal="left" vertical="center"/>
    </xf>
    <xf numFmtId="0" fontId="25" fillId="0" borderId="20" xfId="50" applyFont="1" applyBorder="1" applyAlignment="1" applyProtection="1">
      <alignment horizontal="left" vertical="center"/>
    </xf>
    <xf numFmtId="0" fontId="25" fillId="0" borderId="29" xfId="50" applyFont="1" applyBorder="1" applyAlignment="1" applyProtection="1">
      <alignment horizontal="left" vertical="center"/>
    </xf>
    <xf numFmtId="0" fontId="25" fillId="0" borderId="30" xfId="50" applyFont="1" applyBorder="1" applyAlignment="1" applyProtection="1">
      <alignment horizontal="left" vertical="center"/>
    </xf>
    <xf numFmtId="0" fontId="25" fillId="0" borderId="31" xfId="50" applyFont="1" applyBorder="1" applyAlignment="1" applyProtection="1">
      <alignment horizontal="left" vertical="center"/>
    </xf>
    <xf numFmtId="0" fontId="25" fillId="0" borderId="29" xfId="50" applyFont="1" applyBorder="1" applyAlignment="1" applyProtection="1">
      <alignment horizontal="center" vertical="center"/>
    </xf>
    <xf numFmtId="0" fontId="25" fillId="0" borderId="81" xfId="50" applyFont="1" applyBorder="1" applyAlignment="1" applyProtection="1">
      <alignment horizontal="left" vertical="center"/>
    </xf>
    <xf numFmtId="0" fontId="25" fillId="0" borderId="81" xfId="50" applyFont="1" applyBorder="1" applyAlignment="1" applyProtection="1">
      <alignment horizontal="center" vertical="center"/>
    </xf>
    <xf numFmtId="3" fontId="30" fillId="25" borderId="89" xfId="46" applyNumberFormat="1" applyFont="1" applyFill="1" applyBorder="1" applyAlignment="1" applyProtection="1">
      <alignment horizontal="left" vertical="center"/>
    </xf>
    <xf numFmtId="3" fontId="30" fillId="25" borderId="88" xfId="46" applyNumberFormat="1" applyFont="1" applyFill="1" applyBorder="1" applyAlignment="1" applyProtection="1">
      <alignment horizontal="left" vertical="center"/>
    </xf>
    <xf numFmtId="0" fontId="29" fillId="44" borderId="57" xfId="0" applyFont="1" applyFill="1" applyBorder="1" applyAlignment="1" applyProtection="1">
      <alignment horizontal="left" vertical="center"/>
    </xf>
    <xf numFmtId="0" fontId="29" fillId="44" borderId="16" xfId="0" applyFont="1" applyFill="1" applyBorder="1" applyAlignment="1" applyProtection="1">
      <alignment horizontal="left" vertical="center"/>
    </xf>
    <xf numFmtId="0" fontId="29" fillId="44" borderId="76" xfId="0" applyFont="1" applyFill="1" applyBorder="1" applyAlignment="1" applyProtection="1">
      <alignment horizontal="left" vertical="center"/>
    </xf>
    <xf numFmtId="0" fontId="29" fillId="0" borderId="13"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9" fillId="0" borderId="69" xfId="0" applyFont="1" applyBorder="1" applyAlignment="1" applyProtection="1">
      <alignment horizontal="center" vertical="center" wrapText="1"/>
    </xf>
    <xf numFmtId="0" fontId="29" fillId="39" borderId="65" xfId="50" applyFont="1" applyFill="1" applyBorder="1" applyAlignment="1" applyProtection="1">
      <alignment horizontal="center" vertical="center"/>
    </xf>
    <xf numFmtId="0" fontId="29" fillId="39" borderId="68" xfId="50" applyFont="1" applyFill="1" applyBorder="1" applyAlignment="1" applyProtection="1">
      <alignment horizontal="center" vertical="center"/>
    </xf>
    <xf numFmtId="0" fontId="29" fillId="39" borderId="66" xfId="50" applyFont="1" applyFill="1" applyBorder="1" applyAlignment="1" applyProtection="1">
      <alignment horizontal="center" vertical="center"/>
    </xf>
    <xf numFmtId="0" fontId="31" fillId="0" borderId="73" xfId="33" applyFont="1" applyBorder="1" applyAlignment="1">
      <alignment horizontal="left" vertical="center" wrapText="1"/>
    </xf>
    <xf numFmtId="0" fontId="31" fillId="0" borderId="24" xfId="33" applyFont="1" applyBorder="1" applyAlignment="1">
      <alignment horizontal="left" vertical="center" wrapText="1"/>
    </xf>
    <xf numFmtId="0" fontId="31" fillId="0" borderId="25" xfId="33" applyFont="1" applyBorder="1" applyAlignment="1">
      <alignment horizontal="left" vertical="center" wrapText="1"/>
    </xf>
    <xf numFmtId="0" fontId="25" fillId="0" borderId="55"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3" fontId="29" fillId="25" borderId="29" xfId="46" applyNumberFormat="1" applyFont="1" applyFill="1" applyBorder="1" applyAlignment="1" applyProtection="1">
      <alignment horizontal="left" vertical="center"/>
    </xf>
    <xf numFmtId="3" fontId="29" fillId="25" borderId="30" xfId="46" applyNumberFormat="1" applyFont="1" applyFill="1" applyBorder="1" applyAlignment="1" applyProtection="1">
      <alignment horizontal="left" vertical="center"/>
    </xf>
    <xf numFmtId="3" fontId="29" fillId="25" borderId="26" xfId="46" applyNumberFormat="1" applyFont="1" applyFill="1" applyBorder="1" applyAlignment="1" applyProtection="1">
      <alignment horizontal="left" vertical="center"/>
    </xf>
  </cellXfs>
  <cellStyles count="66">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Incorreto" xfId="30" builtinId="27" customBuiltin="1"/>
    <cellStyle name="Moeda" xfId="58" builtinId="4"/>
    <cellStyle name="Moeda 2" xfId="47"/>
    <cellStyle name="Moeda 3" xfId="31"/>
    <cellStyle name="Moeda 3 2" xfId="63"/>
    <cellStyle name="Moeda_ITEM 1 - COLETA" xfId="46"/>
    <cellStyle name="Neutra" xfId="32" builtinId="28" customBuiltin="1"/>
    <cellStyle name="Normal" xfId="0" builtinId="0"/>
    <cellStyle name="Normal 2" xfId="33"/>
    <cellStyle name="Normal 3" xfId="48"/>
    <cellStyle name="Normal 4" xfId="53"/>
    <cellStyle name="Normal 4 2" xfId="56"/>
    <cellStyle name="Normal 4 2 2" xfId="61"/>
    <cellStyle name="Normal 5" xfId="50"/>
    <cellStyle name="Normal 6" xfId="54"/>
    <cellStyle name="Normal 7" xfId="59"/>
    <cellStyle name="Nota" xfId="34" builtinId="10" customBuiltin="1"/>
    <cellStyle name="Porcentagem" xfId="52" builtinId="5"/>
    <cellStyle name="Porcentagem 2" xfId="35"/>
    <cellStyle name="Porcentagem 2 2" xfId="64"/>
    <cellStyle name="Saída" xfId="36" builtinId="21" customBuiltin="1"/>
    <cellStyle name="TableStyleLight1" xfId="55"/>
    <cellStyle name="Texto de Aviso" xfId="37" builtinId="11" customBuiltin="1"/>
    <cellStyle name="Texto Explicativo" xfId="38" builtinId="53" customBuiltin="1"/>
    <cellStyle name="Título" xfId="39" builtinId="15" customBuiltin="1"/>
    <cellStyle name="Título 1" xfId="40" builtinId="16" customBuiltin="1"/>
    <cellStyle name="Título 2" xfId="41" builtinId="17" customBuiltin="1"/>
    <cellStyle name="Título 3" xfId="42" builtinId="18" customBuiltin="1"/>
    <cellStyle name="Título 4" xfId="43" builtinId="19" customBuiltin="1"/>
    <cellStyle name="Título 5" xfId="44"/>
    <cellStyle name="Total" xfId="45" builtinId="25" customBuiltin="1"/>
    <cellStyle name="Total 2" xfId="65"/>
    <cellStyle name="Vírgula 2" xfId="49"/>
    <cellStyle name="Vírgula 2 2" xfId="60"/>
    <cellStyle name="Vírgula 3" xfId="51"/>
    <cellStyle name="Vírgula 3 2" xfId="57"/>
    <cellStyle name="Vírgula 3 2 2" xfId="6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E6"/>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EA9DB"/>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Normal="100" zoomScaleSheetLayoutView="100" workbookViewId="0">
      <selection activeCell="B5" sqref="B5"/>
    </sheetView>
  </sheetViews>
  <sheetFormatPr defaultColWidth="9.140625" defaultRowHeight="12.75" x14ac:dyDescent="0.2"/>
  <cols>
    <col min="1" max="1" width="33.42578125" style="126" customWidth="1"/>
    <col min="2" max="2" width="136.7109375" style="123" customWidth="1"/>
    <col min="3" max="9" width="9.140625" style="123"/>
    <col min="10" max="10" width="15.85546875" style="123" customWidth="1"/>
    <col min="11" max="16384" width="9.140625" style="123"/>
  </cols>
  <sheetData>
    <row r="1" spans="1:10" ht="12.75" customHeight="1" x14ac:dyDescent="0.2">
      <c r="A1" s="248" t="s">
        <v>145</v>
      </c>
      <c r="B1" s="249"/>
    </row>
    <row r="2" spans="1:10" ht="13.5" customHeight="1" thickBot="1" x14ac:dyDescent="0.25">
      <c r="A2" s="250"/>
      <c r="B2" s="251"/>
    </row>
    <row r="3" spans="1:10" ht="90.75" x14ac:dyDescent="0.2">
      <c r="A3" s="252" t="s">
        <v>146</v>
      </c>
      <c r="B3" s="198" t="s">
        <v>215</v>
      </c>
    </row>
    <row r="4" spans="1:10" ht="30" x14ac:dyDescent="0.2">
      <c r="A4" s="253"/>
      <c r="B4" s="198" t="s">
        <v>147</v>
      </c>
    </row>
    <row r="5" spans="1:10" ht="45.75" x14ac:dyDescent="0.2">
      <c r="A5" s="253"/>
      <c r="B5" s="198" t="s">
        <v>270</v>
      </c>
    </row>
    <row r="6" spans="1:10" ht="30" x14ac:dyDescent="0.2">
      <c r="A6" s="253"/>
      <c r="B6" s="198" t="s">
        <v>184</v>
      </c>
    </row>
    <row r="7" spans="1:10" ht="47.25" x14ac:dyDescent="0.2">
      <c r="A7" s="232" t="s">
        <v>216</v>
      </c>
      <c r="B7" s="235" t="s">
        <v>148</v>
      </c>
    </row>
    <row r="8" spans="1:10" ht="31.5" x14ac:dyDescent="0.2">
      <c r="A8" s="231" t="s">
        <v>217</v>
      </c>
      <c r="B8" s="233" t="s">
        <v>218</v>
      </c>
    </row>
    <row r="9" spans="1:10" ht="31.5" x14ac:dyDescent="0.2">
      <c r="A9" s="231" t="s">
        <v>219</v>
      </c>
      <c r="B9" s="233" t="s">
        <v>220</v>
      </c>
    </row>
    <row r="10" spans="1:10" ht="105.75" x14ac:dyDescent="0.2">
      <c r="A10" s="231" t="s">
        <v>221</v>
      </c>
      <c r="B10" s="236" t="s">
        <v>234</v>
      </c>
    </row>
    <row r="11" spans="1:10" ht="45" x14ac:dyDescent="0.2">
      <c r="A11" s="231" t="s">
        <v>149</v>
      </c>
      <c r="B11" s="233" t="s">
        <v>150</v>
      </c>
    </row>
    <row r="12" spans="1:10" ht="60" x14ac:dyDescent="0.2">
      <c r="A12" s="238" t="s">
        <v>2</v>
      </c>
      <c r="B12" s="235" t="s">
        <v>268</v>
      </c>
    </row>
    <row r="13" spans="1:10" ht="31.5" x14ac:dyDescent="0.2">
      <c r="A13" s="199" t="s">
        <v>222</v>
      </c>
      <c r="B13" s="234" t="s">
        <v>223</v>
      </c>
      <c r="C13" s="124"/>
      <c r="D13" s="124"/>
      <c r="E13" s="124"/>
      <c r="F13" s="124"/>
      <c r="G13" s="124"/>
      <c r="H13" s="124"/>
      <c r="I13" s="125"/>
      <c r="J13" s="125"/>
    </row>
    <row r="14" spans="1:10" ht="30" x14ac:dyDescent="0.2">
      <c r="A14" s="200" t="s">
        <v>151</v>
      </c>
      <c r="B14" s="237" t="s">
        <v>224</v>
      </c>
    </row>
    <row r="15" spans="1:10" ht="60.75" x14ac:dyDescent="0.2">
      <c r="A15" s="230" t="s">
        <v>152</v>
      </c>
      <c r="B15" s="201" t="s">
        <v>225</v>
      </c>
    </row>
    <row r="16" spans="1:10" ht="45.75" x14ac:dyDescent="0.2">
      <c r="A16" s="231" t="s">
        <v>153</v>
      </c>
      <c r="B16" s="202" t="s">
        <v>226</v>
      </c>
    </row>
    <row r="17" spans="1:2" ht="15.75" x14ac:dyDescent="0.2">
      <c r="A17" s="231" t="s">
        <v>154</v>
      </c>
      <c r="B17" s="203" t="s">
        <v>227</v>
      </c>
    </row>
    <row r="18" spans="1:2" ht="75.75" x14ac:dyDescent="0.2">
      <c r="A18" s="239" t="s">
        <v>127</v>
      </c>
      <c r="B18" s="235" t="s">
        <v>228</v>
      </c>
    </row>
    <row r="19" spans="1:2" ht="110.25" x14ac:dyDescent="0.2">
      <c r="A19" s="204" t="s">
        <v>155</v>
      </c>
      <c r="B19" s="205" t="s">
        <v>229</v>
      </c>
    </row>
    <row r="20" spans="1:2" ht="90" x14ac:dyDescent="0.2">
      <c r="A20" s="232" t="s">
        <v>156</v>
      </c>
      <c r="B20" s="206" t="s">
        <v>157</v>
      </c>
    </row>
    <row r="21" spans="1:2" ht="105" x14ac:dyDescent="0.2">
      <c r="A21" s="232" t="s">
        <v>158</v>
      </c>
      <c r="B21" s="206" t="s">
        <v>159</v>
      </c>
    </row>
    <row r="22" spans="1:2" ht="31.5" x14ac:dyDescent="0.2">
      <c r="A22" s="204" t="s">
        <v>230</v>
      </c>
      <c r="B22" s="207" t="s">
        <v>231</v>
      </c>
    </row>
    <row r="23" spans="1:2" ht="12.75" customHeight="1" x14ac:dyDescent="0.2">
      <c r="A23" s="254" t="s">
        <v>160</v>
      </c>
      <c r="B23" s="255"/>
    </row>
    <row r="24" spans="1:2" ht="12.75" customHeight="1" x14ac:dyDescent="0.2">
      <c r="A24" s="256"/>
      <c r="B24" s="257"/>
    </row>
    <row r="25" spans="1:2" ht="12.75" customHeight="1" x14ac:dyDescent="0.2">
      <c r="A25" s="258" t="s">
        <v>232</v>
      </c>
      <c r="B25" s="259"/>
    </row>
    <row r="26" spans="1:2" ht="12.75" customHeight="1" x14ac:dyDescent="0.2">
      <c r="A26" s="258"/>
      <c r="B26" s="259"/>
    </row>
    <row r="27" spans="1:2" ht="12.75" customHeight="1" x14ac:dyDescent="0.2">
      <c r="A27" s="258"/>
      <c r="B27" s="259"/>
    </row>
    <row r="28" spans="1:2" ht="12.75" customHeight="1" x14ac:dyDescent="0.2">
      <c r="A28" s="258"/>
      <c r="B28" s="259"/>
    </row>
    <row r="29" spans="1:2" ht="12.75" customHeight="1" x14ac:dyDescent="0.2">
      <c r="A29" s="258"/>
      <c r="B29" s="259"/>
    </row>
    <row r="30" spans="1:2" ht="12.75" customHeight="1" x14ac:dyDescent="0.2">
      <c r="A30" s="258"/>
      <c r="B30" s="259"/>
    </row>
    <row r="31" spans="1:2" ht="13.5" customHeight="1" x14ac:dyDescent="0.2">
      <c r="A31" s="258"/>
      <c r="B31" s="259"/>
    </row>
    <row r="32" spans="1:2" ht="12.75" customHeight="1" x14ac:dyDescent="0.2">
      <c r="A32" s="258"/>
      <c r="B32" s="259"/>
    </row>
    <row r="33" spans="1:2" ht="12.75" customHeight="1" x14ac:dyDescent="0.2">
      <c r="A33" s="258"/>
      <c r="B33" s="259"/>
    </row>
    <row r="34" spans="1:2" ht="12.75" customHeight="1" x14ac:dyDescent="0.2">
      <c r="A34" s="258"/>
      <c r="B34" s="259"/>
    </row>
    <row r="35" spans="1:2" ht="12.75" customHeight="1" x14ac:dyDescent="0.2">
      <c r="A35" s="258"/>
      <c r="B35" s="259"/>
    </row>
    <row r="36" spans="1:2" ht="12.75" customHeight="1" x14ac:dyDescent="0.2">
      <c r="A36" s="258"/>
      <c r="B36" s="259"/>
    </row>
    <row r="37" spans="1:2" ht="15.75" customHeight="1" thickBot="1" x14ac:dyDescent="0.25">
      <c r="A37" s="246" t="s">
        <v>233</v>
      </c>
      <c r="B37" s="247"/>
    </row>
  </sheetData>
  <mergeCells count="5">
    <mergeCell ref="A37:B37"/>
    <mergeCell ref="A1:B2"/>
    <mergeCell ref="A3:A6"/>
    <mergeCell ref="A23:B24"/>
    <mergeCell ref="A25:B36"/>
  </mergeCells>
  <printOptions horizontalCentered="1"/>
  <pageMargins left="0.51181102362204722" right="0.51181102362204722" top="0.78740157480314965" bottom="0.78740157480314965" header="0.31496062992125984" footer="0.31496062992125984"/>
  <pageSetup paperSize="9" scale="54" orientation="portrait" r:id="rId1"/>
  <headerFooter>
    <oddHeader>&amp;RPlanilha MODELO</oddHeader>
    <oddFooter>&amp;C&amp;A - Fl.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
  <sheetViews>
    <sheetView view="pageBreakPreview" zoomScaleNormal="100" zoomScaleSheetLayoutView="100" workbookViewId="0">
      <selection activeCell="E7" sqref="E7:I7"/>
    </sheetView>
  </sheetViews>
  <sheetFormatPr defaultRowHeight="16.5" x14ac:dyDescent="0.2"/>
  <cols>
    <col min="1" max="1" width="1.42578125" style="131" customWidth="1"/>
    <col min="2" max="2" width="7.7109375" style="131" customWidth="1"/>
    <col min="3" max="3" width="5.7109375" style="131" customWidth="1"/>
    <col min="4" max="4" width="60.7109375" style="131" customWidth="1"/>
    <col min="5" max="5" width="13.85546875" style="131" bestFit="1" customWidth="1"/>
    <col min="6" max="6" width="11.7109375" style="131" customWidth="1"/>
    <col min="7" max="7" width="12.7109375" style="131" bestFit="1" customWidth="1"/>
    <col min="8" max="8" width="14.140625" style="131" bestFit="1" customWidth="1"/>
    <col min="9" max="9" width="14" style="131" bestFit="1" customWidth="1"/>
    <col min="10" max="10" width="9.140625" style="131"/>
    <col min="11" max="11" width="11.7109375" style="131" bestFit="1" customWidth="1"/>
    <col min="12" max="12" width="12.7109375" style="131" bestFit="1" customWidth="1"/>
    <col min="13" max="200" width="9.140625" style="131"/>
    <col min="201" max="201" width="1.42578125" style="131" customWidth="1"/>
    <col min="202" max="202" width="42.42578125" style="131" customWidth="1"/>
    <col min="203" max="203" width="9.140625" style="131"/>
    <col min="204" max="204" width="7.5703125" style="131" customWidth="1"/>
    <col min="205" max="205" width="13.28515625" style="131" bestFit="1" customWidth="1"/>
    <col min="206" max="206" width="14.42578125" style="131" customWidth="1"/>
    <col min="207" max="207" width="1.42578125" style="131" customWidth="1"/>
    <col min="208" max="208" width="14.42578125" style="131" customWidth="1"/>
    <col min="209" max="209" width="12.140625" style="131" customWidth="1"/>
    <col min="210" max="210" width="16.140625" style="131" customWidth="1"/>
    <col min="211" max="211" width="13.28515625" style="131" customWidth="1"/>
    <col min="212" max="213" width="9.140625" style="131" customWidth="1"/>
    <col min="214" max="214" width="9.7109375" style="131" customWidth="1"/>
    <col min="215" max="215" width="9.140625" style="131" customWidth="1"/>
    <col min="216" max="216" width="12.140625" style="131" customWidth="1"/>
    <col min="217" max="217" width="12.5703125" style="131" customWidth="1"/>
    <col min="218" max="218" width="12.140625" style="131" bestFit="1" customWidth="1"/>
    <col min="219" max="456" width="9.140625" style="131"/>
    <col min="457" max="457" width="1.42578125" style="131" customWidth="1"/>
    <col min="458" max="458" width="42.42578125" style="131" customWidth="1"/>
    <col min="459" max="459" width="9.140625" style="131"/>
    <col min="460" max="460" width="7.5703125" style="131" customWidth="1"/>
    <col min="461" max="461" width="13.28515625" style="131" bestFit="1" customWidth="1"/>
    <col min="462" max="462" width="14.42578125" style="131" customWidth="1"/>
    <col min="463" max="463" width="1.42578125" style="131" customWidth="1"/>
    <col min="464" max="464" width="14.42578125" style="131" customWidth="1"/>
    <col min="465" max="465" width="12.140625" style="131" customWidth="1"/>
    <col min="466" max="466" width="16.140625" style="131" customWidth="1"/>
    <col min="467" max="467" width="13.28515625" style="131" customWidth="1"/>
    <col min="468" max="469" width="9.140625" style="131" customWidth="1"/>
    <col min="470" max="470" width="9.7109375" style="131" customWidth="1"/>
    <col min="471" max="471" width="9.140625" style="131" customWidth="1"/>
    <col min="472" max="472" width="12.140625" style="131" customWidth="1"/>
    <col min="473" max="473" width="12.5703125" style="131" customWidth="1"/>
    <col min="474" max="474" width="12.140625" style="131" bestFit="1" customWidth="1"/>
    <col min="475" max="712" width="9.140625" style="131"/>
    <col min="713" max="713" width="1.42578125" style="131" customWidth="1"/>
    <col min="714" max="714" width="42.42578125" style="131" customWidth="1"/>
    <col min="715" max="715" width="9.140625" style="131"/>
    <col min="716" max="716" width="7.5703125" style="131" customWidth="1"/>
    <col min="717" max="717" width="13.28515625" style="131" bestFit="1" customWidth="1"/>
    <col min="718" max="718" width="14.42578125" style="131" customWidth="1"/>
    <col min="719" max="719" width="1.42578125" style="131" customWidth="1"/>
    <col min="720" max="720" width="14.42578125" style="131" customWidth="1"/>
    <col min="721" max="721" width="12.140625" style="131" customWidth="1"/>
    <col min="722" max="722" width="16.140625" style="131" customWidth="1"/>
    <col min="723" max="723" width="13.28515625" style="131" customWidth="1"/>
    <col min="724" max="725" width="9.140625" style="131" customWidth="1"/>
    <col min="726" max="726" width="9.7109375" style="131" customWidth="1"/>
    <col min="727" max="727" width="9.140625" style="131" customWidth="1"/>
    <col min="728" max="728" width="12.140625" style="131" customWidth="1"/>
    <col min="729" max="729" width="12.5703125" style="131" customWidth="1"/>
    <col min="730" max="730" width="12.140625" style="131" bestFit="1" customWidth="1"/>
    <col min="731" max="968" width="9.140625" style="131"/>
    <col min="969" max="969" width="1.42578125" style="131" customWidth="1"/>
    <col min="970" max="970" width="42.42578125" style="131" customWidth="1"/>
    <col min="971" max="971" width="9.140625" style="131"/>
    <col min="972" max="972" width="7.5703125" style="131" customWidth="1"/>
    <col min="973" max="973" width="13.28515625" style="131" bestFit="1" customWidth="1"/>
    <col min="974" max="974" width="14.42578125" style="131" customWidth="1"/>
    <col min="975" max="975" width="1.42578125" style="131" customWidth="1"/>
    <col min="976" max="976" width="14.42578125" style="131" customWidth="1"/>
    <col min="977" max="977" width="12.140625" style="131" customWidth="1"/>
    <col min="978" max="978" width="16.140625" style="131" customWidth="1"/>
    <col min="979" max="979" width="13.28515625" style="131" customWidth="1"/>
    <col min="980" max="981" width="9.140625" style="131" customWidth="1"/>
    <col min="982" max="982" width="9.7109375" style="131" customWidth="1"/>
    <col min="983" max="983" width="9.140625" style="131" customWidth="1"/>
    <col min="984" max="984" width="12.140625" style="131" customWidth="1"/>
    <col min="985" max="985" width="12.5703125" style="131" customWidth="1"/>
    <col min="986" max="986" width="12.140625" style="131" bestFit="1" customWidth="1"/>
    <col min="987" max="1224" width="9.140625" style="131"/>
    <col min="1225" max="1225" width="1.42578125" style="131" customWidth="1"/>
    <col min="1226" max="1226" width="42.42578125" style="131" customWidth="1"/>
    <col min="1227" max="1227" width="9.140625" style="131"/>
    <col min="1228" max="1228" width="7.5703125" style="131" customWidth="1"/>
    <col min="1229" max="1229" width="13.28515625" style="131" bestFit="1" customWidth="1"/>
    <col min="1230" max="1230" width="14.42578125" style="131" customWidth="1"/>
    <col min="1231" max="1231" width="1.42578125" style="131" customWidth="1"/>
    <col min="1232" max="1232" width="14.42578125" style="131" customWidth="1"/>
    <col min="1233" max="1233" width="12.140625" style="131" customWidth="1"/>
    <col min="1234" max="1234" width="16.140625" style="131" customWidth="1"/>
    <col min="1235" max="1235" width="13.28515625" style="131" customWidth="1"/>
    <col min="1236" max="1237" width="9.140625" style="131" customWidth="1"/>
    <col min="1238" max="1238" width="9.7109375" style="131" customWidth="1"/>
    <col min="1239" max="1239" width="9.140625" style="131" customWidth="1"/>
    <col min="1240" max="1240" width="12.140625" style="131" customWidth="1"/>
    <col min="1241" max="1241" width="12.5703125" style="131" customWidth="1"/>
    <col min="1242" max="1242" width="12.140625" style="131" bestFit="1" customWidth="1"/>
    <col min="1243" max="1480" width="9.140625" style="131"/>
    <col min="1481" max="1481" width="1.42578125" style="131" customWidth="1"/>
    <col min="1482" max="1482" width="42.42578125" style="131" customWidth="1"/>
    <col min="1483" max="1483" width="9.140625" style="131"/>
    <col min="1484" max="1484" width="7.5703125" style="131" customWidth="1"/>
    <col min="1485" max="1485" width="13.28515625" style="131" bestFit="1" customWidth="1"/>
    <col min="1486" max="1486" width="14.42578125" style="131" customWidth="1"/>
    <col min="1487" max="1487" width="1.42578125" style="131" customWidth="1"/>
    <col min="1488" max="1488" width="14.42578125" style="131" customWidth="1"/>
    <col min="1489" max="1489" width="12.140625" style="131" customWidth="1"/>
    <col min="1490" max="1490" width="16.140625" style="131" customWidth="1"/>
    <col min="1491" max="1491" width="13.28515625" style="131" customWidth="1"/>
    <col min="1492" max="1493" width="9.140625" style="131" customWidth="1"/>
    <col min="1494" max="1494" width="9.7109375" style="131" customWidth="1"/>
    <col min="1495" max="1495" width="9.140625" style="131" customWidth="1"/>
    <col min="1496" max="1496" width="12.140625" style="131" customWidth="1"/>
    <col min="1497" max="1497" width="12.5703125" style="131" customWidth="1"/>
    <col min="1498" max="1498" width="12.140625" style="131" bestFit="1" customWidth="1"/>
    <col min="1499" max="1736" width="9.140625" style="131"/>
    <col min="1737" max="1737" width="1.42578125" style="131" customWidth="1"/>
    <col min="1738" max="1738" width="42.42578125" style="131" customWidth="1"/>
    <col min="1739" max="1739" width="9.140625" style="131"/>
    <col min="1740" max="1740" width="7.5703125" style="131" customWidth="1"/>
    <col min="1741" max="1741" width="13.28515625" style="131" bestFit="1" customWidth="1"/>
    <col min="1742" max="1742" width="14.42578125" style="131" customWidth="1"/>
    <col min="1743" max="1743" width="1.42578125" style="131" customWidth="1"/>
    <col min="1744" max="1744" width="14.42578125" style="131" customWidth="1"/>
    <col min="1745" max="1745" width="12.140625" style="131" customWidth="1"/>
    <col min="1746" max="1746" width="16.140625" style="131" customWidth="1"/>
    <col min="1747" max="1747" width="13.28515625" style="131" customWidth="1"/>
    <col min="1748" max="1749" width="9.140625" style="131" customWidth="1"/>
    <col min="1750" max="1750" width="9.7109375" style="131" customWidth="1"/>
    <col min="1751" max="1751" width="9.140625" style="131" customWidth="1"/>
    <col min="1752" max="1752" width="12.140625" style="131" customWidth="1"/>
    <col min="1753" max="1753" width="12.5703125" style="131" customWidth="1"/>
    <col min="1754" max="1754" width="12.140625" style="131" bestFit="1" customWidth="1"/>
    <col min="1755" max="1992" width="9.140625" style="131"/>
    <col min="1993" max="1993" width="1.42578125" style="131" customWidth="1"/>
    <col min="1994" max="1994" width="42.42578125" style="131" customWidth="1"/>
    <col min="1995" max="1995" width="9.140625" style="131"/>
    <col min="1996" max="1996" width="7.5703125" style="131" customWidth="1"/>
    <col min="1997" max="1997" width="13.28515625" style="131" bestFit="1" customWidth="1"/>
    <col min="1998" max="1998" width="14.42578125" style="131" customWidth="1"/>
    <col min="1999" max="1999" width="1.42578125" style="131" customWidth="1"/>
    <col min="2000" max="2000" width="14.42578125" style="131" customWidth="1"/>
    <col min="2001" max="2001" width="12.140625" style="131" customWidth="1"/>
    <col min="2002" max="2002" width="16.140625" style="131" customWidth="1"/>
    <col min="2003" max="2003" width="13.28515625" style="131" customWidth="1"/>
    <col min="2004" max="2005" width="9.140625" style="131" customWidth="1"/>
    <col min="2006" max="2006" width="9.7109375" style="131" customWidth="1"/>
    <col min="2007" max="2007" width="9.140625" style="131" customWidth="1"/>
    <col min="2008" max="2008" width="12.140625" style="131" customWidth="1"/>
    <col min="2009" max="2009" width="12.5703125" style="131" customWidth="1"/>
    <col min="2010" max="2010" width="12.140625" style="131" bestFit="1" customWidth="1"/>
    <col min="2011" max="2248" width="9.140625" style="131"/>
    <col min="2249" max="2249" width="1.42578125" style="131" customWidth="1"/>
    <col min="2250" max="2250" width="42.42578125" style="131" customWidth="1"/>
    <col min="2251" max="2251" width="9.140625" style="131"/>
    <col min="2252" max="2252" width="7.5703125" style="131" customWidth="1"/>
    <col min="2253" max="2253" width="13.28515625" style="131" bestFit="1" customWidth="1"/>
    <col min="2254" max="2254" width="14.42578125" style="131" customWidth="1"/>
    <col min="2255" max="2255" width="1.42578125" style="131" customWidth="1"/>
    <col min="2256" max="2256" width="14.42578125" style="131" customWidth="1"/>
    <col min="2257" max="2257" width="12.140625" style="131" customWidth="1"/>
    <col min="2258" max="2258" width="16.140625" style="131" customWidth="1"/>
    <col min="2259" max="2259" width="13.28515625" style="131" customWidth="1"/>
    <col min="2260" max="2261" width="9.140625" style="131" customWidth="1"/>
    <col min="2262" max="2262" width="9.7109375" style="131" customWidth="1"/>
    <col min="2263" max="2263" width="9.140625" style="131" customWidth="1"/>
    <col min="2264" max="2264" width="12.140625" style="131" customWidth="1"/>
    <col min="2265" max="2265" width="12.5703125" style="131" customWidth="1"/>
    <col min="2266" max="2266" width="12.140625" style="131" bestFit="1" customWidth="1"/>
    <col min="2267" max="2504" width="9.140625" style="131"/>
    <col min="2505" max="2505" width="1.42578125" style="131" customWidth="1"/>
    <col min="2506" max="2506" width="42.42578125" style="131" customWidth="1"/>
    <col min="2507" max="2507" width="9.140625" style="131"/>
    <col min="2508" max="2508" width="7.5703125" style="131" customWidth="1"/>
    <col min="2509" max="2509" width="13.28515625" style="131" bestFit="1" customWidth="1"/>
    <col min="2510" max="2510" width="14.42578125" style="131" customWidth="1"/>
    <col min="2511" max="2511" width="1.42578125" style="131" customWidth="1"/>
    <col min="2512" max="2512" width="14.42578125" style="131" customWidth="1"/>
    <col min="2513" max="2513" width="12.140625" style="131" customWidth="1"/>
    <col min="2514" max="2514" width="16.140625" style="131" customWidth="1"/>
    <col min="2515" max="2515" width="13.28515625" style="131" customWidth="1"/>
    <col min="2516" max="2517" width="9.140625" style="131" customWidth="1"/>
    <col min="2518" max="2518" width="9.7109375" style="131" customWidth="1"/>
    <col min="2519" max="2519" width="9.140625" style="131" customWidth="1"/>
    <col min="2520" max="2520" width="12.140625" style="131" customWidth="1"/>
    <col min="2521" max="2521" width="12.5703125" style="131" customWidth="1"/>
    <col min="2522" max="2522" width="12.140625" style="131" bestFit="1" customWidth="1"/>
    <col min="2523" max="2760" width="9.140625" style="131"/>
    <col min="2761" max="2761" width="1.42578125" style="131" customWidth="1"/>
    <col min="2762" max="2762" width="42.42578125" style="131" customWidth="1"/>
    <col min="2763" max="2763" width="9.140625" style="131"/>
    <col min="2764" max="2764" width="7.5703125" style="131" customWidth="1"/>
    <col min="2765" max="2765" width="13.28515625" style="131" bestFit="1" customWidth="1"/>
    <col min="2766" max="2766" width="14.42578125" style="131" customWidth="1"/>
    <col min="2767" max="2767" width="1.42578125" style="131" customWidth="1"/>
    <col min="2768" max="2768" width="14.42578125" style="131" customWidth="1"/>
    <col min="2769" max="2769" width="12.140625" style="131" customWidth="1"/>
    <col min="2770" max="2770" width="16.140625" style="131" customWidth="1"/>
    <col min="2771" max="2771" width="13.28515625" style="131" customWidth="1"/>
    <col min="2772" max="2773" width="9.140625" style="131" customWidth="1"/>
    <col min="2774" max="2774" width="9.7109375" style="131" customWidth="1"/>
    <col min="2775" max="2775" width="9.140625" style="131" customWidth="1"/>
    <col min="2776" max="2776" width="12.140625" style="131" customWidth="1"/>
    <col min="2777" max="2777" width="12.5703125" style="131" customWidth="1"/>
    <col min="2778" max="2778" width="12.140625" style="131" bestFit="1" customWidth="1"/>
    <col min="2779" max="3016" width="9.140625" style="131"/>
    <col min="3017" max="3017" width="1.42578125" style="131" customWidth="1"/>
    <col min="3018" max="3018" width="42.42578125" style="131" customWidth="1"/>
    <col min="3019" max="3019" width="9.140625" style="131"/>
    <col min="3020" max="3020" width="7.5703125" style="131" customWidth="1"/>
    <col min="3021" max="3021" width="13.28515625" style="131" bestFit="1" customWidth="1"/>
    <col min="3022" max="3022" width="14.42578125" style="131" customWidth="1"/>
    <col min="3023" max="3023" width="1.42578125" style="131" customWidth="1"/>
    <col min="3024" max="3024" width="14.42578125" style="131" customWidth="1"/>
    <col min="3025" max="3025" width="12.140625" style="131" customWidth="1"/>
    <col min="3026" max="3026" width="16.140625" style="131" customWidth="1"/>
    <col min="3027" max="3027" width="13.28515625" style="131" customWidth="1"/>
    <col min="3028" max="3029" width="9.140625" style="131" customWidth="1"/>
    <col min="3030" max="3030" width="9.7109375" style="131" customWidth="1"/>
    <col min="3031" max="3031" width="9.140625" style="131" customWidth="1"/>
    <col min="3032" max="3032" width="12.140625" style="131" customWidth="1"/>
    <col min="3033" max="3033" width="12.5703125" style="131" customWidth="1"/>
    <col min="3034" max="3034" width="12.140625" style="131" bestFit="1" customWidth="1"/>
    <col min="3035" max="3272" width="9.140625" style="131"/>
    <col min="3273" max="3273" width="1.42578125" style="131" customWidth="1"/>
    <col min="3274" max="3274" width="42.42578125" style="131" customWidth="1"/>
    <col min="3275" max="3275" width="9.140625" style="131"/>
    <col min="3276" max="3276" width="7.5703125" style="131" customWidth="1"/>
    <col min="3277" max="3277" width="13.28515625" style="131" bestFit="1" customWidth="1"/>
    <col min="3278" max="3278" width="14.42578125" style="131" customWidth="1"/>
    <col min="3279" max="3279" width="1.42578125" style="131" customWidth="1"/>
    <col min="3280" max="3280" width="14.42578125" style="131" customWidth="1"/>
    <col min="3281" max="3281" width="12.140625" style="131" customWidth="1"/>
    <col min="3282" max="3282" width="16.140625" style="131" customWidth="1"/>
    <col min="3283" max="3283" width="13.28515625" style="131" customWidth="1"/>
    <col min="3284" max="3285" width="9.140625" style="131" customWidth="1"/>
    <col min="3286" max="3286" width="9.7109375" style="131" customWidth="1"/>
    <col min="3287" max="3287" width="9.140625" style="131" customWidth="1"/>
    <col min="3288" max="3288" width="12.140625" style="131" customWidth="1"/>
    <col min="3289" max="3289" width="12.5703125" style="131" customWidth="1"/>
    <col min="3290" max="3290" width="12.140625" style="131" bestFit="1" customWidth="1"/>
    <col min="3291" max="3528" width="9.140625" style="131"/>
    <col min="3529" max="3529" width="1.42578125" style="131" customWidth="1"/>
    <col min="3530" max="3530" width="42.42578125" style="131" customWidth="1"/>
    <col min="3531" max="3531" width="9.140625" style="131"/>
    <col min="3532" max="3532" width="7.5703125" style="131" customWidth="1"/>
    <col min="3533" max="3533" width="13.28515625" style="131" bestFit="1" customWidth="1"/>
    <col min="3534" max="3534" width="14.42578125" style="131" customWidth="1"/>
    <col min="3535" max="3535" width="1.42578125" style="131" customWidth="1"/>
    <col min="3536" max="3536" width="14.42578125" style="131" customWidth="1"/>
    <col min="3537" max="3537" width="12.140625" style="131" customWidth="1"/>
    <col min="3538" max="3538" width="16.140625" style="131" customWidth="1"/>
    <col min="3539" max="3539" width="13.28515625" style="131" customWidth="1"/>
    <col min="3540" max="3541" width="9.140625" style="131" customWidth="1"/>
    <col min="3542" max="3542" width="9.7109375" style="131" customWidth="1"/>
    <col min="3543" max="3543" width="9.140625" style="131" customWidth="1"/>
    <col min="3544" max="3544" width="12.140625" style="131" customWidth="1"/>
    <col min="3545" max="3545" width="12.5703125" style="131" customWidth="1"/>
    <col min="3546" max="3546" width="12.140625" style="131" bestFit="1" customWidth="1"/>
    <col min="3547" max="3784" width="9.140625" style="131"/>
    <col min="3785" max="3785" width="1.42578125" style="131" customWidth="1"/>
    <col min="3786" max="3786" width="42.42578125" style="131" customWidth="1"/>
    <col min="3787" max="3787" width="9.140625" style="131"/>
    <col min="3788" max="3788" width="7.5703125" style="131" customWidth="1"/>
    <col min="3789" max="3789" width="13.28515625" style="131" bestFit="1" customWidth="1"/>
    <col min="3790" max="3790" width="14.42578125" style="131" customWidth="1"/>
    <col min="3791" max="3791" width="1.42578125" style="131" customWidth="1"/>
    <col min="3792" max="3792" width="14.42578125" style="131" customWidth="1"/>
    <col min="3793" max="3793" width="12.140625" style="131" customWidth="1"/>
    <col min="3794" max="3794" width="16.140625" style="131" customWidth="1"/>
    <col min="3795" max="3795" width="13.28515625" style="131" customWidth="1"/>
    <col min="3796" max="3797" width="9.140625" style="131" customWidth="1"/>
    <col min="3798" max="3798" width="9.7109375" style="131" customWidth="1"/>
    <col min="3799" max="3799" width="9.140625" style="131" customWidth="1"/>
    <col min="3800" max="3800" width="12.140625" style="131" customWidth="1"/>
    <col min="3801" max="3801" width="12.5703125" style="131" customWidth="1"/>
    <col min="3802" max="3802" width="12.140625" style="131" bestFit="1" customWidth="1"/>
    <col min="3803" max="4040" width="9.140625" style="131"/>
    <col min="4041" max="4041" width="1.42578125" style="131" customWidth="1"/>
    <col min="4042" max="4042" width="42.42578125" style="131" customWidth="1"/>
    <col min="4043" max="4043" width="9.140625" style="131"/>
    <col min="4044" max="4044" width="7.5703125" style="131" customWidth="1"/>
    <col min="4045" max="4045" width="13.28515625" style="131" bestFit="1" customWidth="1"/>
    <col min="4046" max="4046" width="14.42578125" style="131" customWidth="1"/>
    <col min="4047" max="4047" width="1.42578125" style="131" customWidth="1"/>
    <col min="4048" max="4048" width="14.42578125" style="131" customWidth="1"/>
    <col min="4049" max="4049" width="12.140625" style="131" customWidth="1"/>
    <col min="4050" max="4050" width="16.140625" style="131" customWidth="1"/>
    <col min="4051" max="4051" width="13.28515625" style="131" customWidth="1"/>
    <col min="4052" max="4053" width="9.140625" style="131" customWidth="1"/>
    <col min="4054" max="4054" width="9.7109375" style="131" customWidth="1"/>
    <col min="4055" max="4055" width="9.140625" style="131" customWidth="1"/>
    <col min="4056" max="4056" width="12.140625" style="131" customWidth="1"/>
    <col min="4057" max="4057" width="12.5703125" style="131" customWidth="1"/>
    <col min="4058" max="4058" width="12.140625" style="131" bestFit="1" customWidth="1"/>
    <col min="4059" max="4296" width="9.140625" style="131"/>
    <col min="4297" max="4297" width="1.42578125" style="131" customWidth="1"/>
    <col min="4298" max="4298" width="42.42578125" style="131" customWidth="1"/>
    <col min="4299" max="4299" width="9.140625" style="131"/>
    <col min="4300" max="4300" width="7.5703125" style="131" customWidth="1"/>
    <col min="4301" max="4301" width="13.28515625" style="131" bestFit="1" customWidth="1"/>
    <col min="4302" max="4302" width="14.42578125" style="131" customWidth="1"/>
    <col min="4303" max="4303" width="1.42578125" style="131" customWidth="1"/>
    <col min="4304" max="4304" width="14.42578125" style="131" customWidth="1"/>
    <col min="4305" max="4305" width="12.140625" style="131" customWidth="1"/>
    <col min="4306" max="4306" width="16.140625" style="131" customWidth="1"/>
    <col min="4307" max="4307" width="13.28515625" style="131" customWidth="1"/>
    <col min="4308" max="4309" width="9.140625" style="131" customWidth="1"/>
    <col min="4310" max="4310" width="9.7109375" style="131" customWidth="1"/>
    <col min="4311" max="4311" width="9.140625" style="131" customWidth="1"/>
    <col min="4312" max="4312" width="12.140625" style="131" customWidth="1"/>
    <col min="4313" max="4313" width="12.5703125" style="131" customWidth="1"/>
    <col min="4314" max="4314" width="12.140625" style="131" bestFit="1" customWidth="1"/>
    <col min="4315" max="4552" width="9.140625" style="131"/>
    <col min="4553" max="4553" width="1.42578125" style="131" customWidth="1"/>
    <col min="4554" max="4554" width="42.42578125" style="131" customWidth="1"/>
    <col min="4555" max="4555" width="9.140625" style="131"/>
    <col min="4556" max="4556" width="7.5703125" style="131" customWidth="1"/>
    <col min="4557" max="4557" width="13.28515625" style="131" bestFit="1" customWidth="1"/>
    <col min="4558" max="4558" width="14.42578125" style="131" customWidth="1"/>
    <col min="4559" max="4559" width="1.42578125" style="131" customWidth="1"/>
    <col min="4560" max="4560" width="14.42578125" style="131" customWidth="1"/>
    <col min="4561" max="4561" width="12.140625" style="131" customWidth="1"/>
    <col min="4562" max="4562" width="16.140625" style="131" customWidth="1"/>
    <col min="4563" max="4563" width="13.28515625" style="131" customWidth="1"/>
    <col min="4564" max="4565" width="9.140625" style="131" customWidth="1"/>
    <col min="4566" max="4566" width="9.7109375" style="131" customWidth="1"/>
    <col min="4567" max="4567" width="9.140625" style="131" customWidth="1"/>
    <col min="4568" max="4568" width="12.140625" style="131" customWidth="1"/>
    <col min="4569" max="4569" width="12.5703125" style="131" customWidth="1"/>
    <col min="4570" max="4570" width="12.140625" style="131" bestFit="1" customWidth="1"/>
    <col min="4571" max="4808" width="9.140625" style="131"/>
    <col min="4809" max="4809" width="1.42578125" style="131" customWidth="1"/>
    <col min="4810" max="4810" width="42.42578125" style="131" customWidth="1"/>
    <col min="4811" max="4811" width="9.140625" style="131"/>
    <col min="4812" max="4812" width="7.5703125" style="131" customWidth="1"/>
    <col min="4813" max="4813" width="13.28515625" style="131" bestFit="1" customWidth="1"/>
    <col min="4814" max="4814" width="14.42578125" style="131" customWidth="1"/>
    <col min="4815" max="4815" width="1.42578125" style="131" customWidth="1"/>
    <col min="4816" max="4816" width="14.42578125" style="131" customWidth="1"/>
    <col min="4817" max="4817" width="12.140625" style="131" customWidth="1"/>
    <col min="4818" max="4818" width="16.140625" style="131" customWidth="1"/>
    <col min="4819" max="4819" width="13.28515625" style="131" customWidth="1"/>
    <col min="4820" max="4821" width="9.140625" style="131" customWidth="1"/>
    <col min="4822" max="4822" width="9.7109375" style="131" customWidth="1"/>
    <col min="4823" max="4823" width="9.140625" style="131" customWidth="1"/>
    <col min="4824" max="4824" width="12.140625" style="131" customWidth="1"/>
    <col min="4825" max="4825" width="12.5703125" style="131" customWidth="1"/>
    <col min="4826" max="4826" width="12.140625" style="131" bestFit="1" customWidth="1"/>
    <col min="4827" max="5064" width="9.140625" style="131"/>
    <col min="5065" max="5065" width="1.42578125" style="131" customWidth="1"/>
    <col min="5066" max="5066" width="42.42578125" style="131" customWidth="1"/>
    <col min="5067" max="5067" width="9.140625" style="131"/>
    <col min="5068" max="5068" width="7.5703125" style="131" customWidth="1"/>
    <col min="5069" max="5069" width="13.28515625" style="131" bestFit="1" customWidth="1"/>
    <col min="5070" max="5070" width="14.42578125" style="131" customWidth="1"/>
    <col min="5071" max="5071" width="1.42578125" style="131" customWidth="1"/>
    <col min="5072" max="5072" width="14.42578125" style="131" customWidth="1"/>
    <col min="5073" max="5073" width="12.140625" style="131" customWidth="1"/>
    <col min="5074" max="5074" width="16.140625" style="131" customWidth="1"/>
    <col min="5075" max="5075" width="13.28515625" style="131" customWidth="1"/>
    <col min="5076" max="5077" width="9.140625" style="131" customWidth="1"/>
    <col min="5078" max="5078" width="9.7109375" style="131" customWidth="1"/>
    <col min="5079" max="5079" width="9.140625" style="131" customWidth="1"/>
    <col min="5080" max="5080" width="12.140625" style="131" customWidth="1"/>
    <col min="5081" max="5081" width="12.5703125" style="131" customWidth="1"/>
    <col min="5082" max="5082" width="12.140625" style="131" bestFit="1" customWidth="1"/>
    <col min="5083" max="5320" width="9.140625" style="131"/>
    <col min="5321" max="5321" width="1.42578125" style="131" customWidth="1"/>
    <col min="5322" max="5322" width="42.42578125" style="131" customWidth="1"/>
    <col min="5323" max="5323" width="9.140625" style="131"/>
    <col min="5324" max="5324" width="7.5703125" style="131" customWidth="1"/>
    <col min="5325" max="5325" width="13.28515625" style="131" bestFit="1" customWidth="1"/>
    <col min="5326" max="5326" width="14.42578125" style="131" customWidth="1"/>
    <col min="5327" max="5327" width="1.42578125" style="131" customWidth="1"/>
    <col min="5328" max="5328" width="14.42578125" style="131" customWidth="1"/>
    <col min="5329" max="5329" width="12.140625" style="131" customWidth="1"/>
    <col min="5330" max="5330" width="16.140625" style="131" customWidth="1"/>
    <col min="5331" max="5331" width="13.28515625" style="131" customWidth="1"/>
    <col min="5332" max="5333" width="9.140625" style="131" customWidth="1"/>
    <col min="5334" max="5334" width="9.7109375" style="131" customWidth="1"/>
    <col min="5335" max="5335" width="9.140625" style="131" customWidth="1"/>
    <col min="5336" max="5336" width="12.140625" style="131" customWidth="1"/>
    <col min="5337" max="5337" width="12.5703125" style="131" customWidth="1"/>
    <col min="5338" max="5338" width="12.140625" style="131" bestFit="1" customWidth="1"/>
    <col min="5339" max="5576" width="9.140625" style="131"/>
    <col min="5577" max="5577" width="1.42578125" style="131" customWidth="1"/>
    <col min="5578" max="5578" width="42.42578125" style="131" customWidth="1"/>
    <col min="5579" max="5579" width="9.140625" style="131"/>
    <col min="5580" max="5580" width="7.5703125" style="131" customWidth="1"/>
    <col min="5581" max="5581" width="13.28515625" style="131" bestFit="1" customWidth="1"/>
    <col min="5582" max="5582" width="14.42578125" style="131" customWidth="1"/>
    <col min="5583" max="5583" width="1.42578125" style="131" customWidth="1"/>
    <col min="5584" max="5584" width="14.42578125" style="131" customWidth="1"/>
    <col min="5585" max="5585" width="12.140625" style="131" customWidth="1"/>
    <col min="5586" max="5586" width="16.140625" style="131" customWidth="1"/>
    <col min="5587" max="5587" width="13.28515625" style="131" customWidth="1"/>
    <col min="5588" max="5589" width="9.140625" style="131" customWidth="1"/>
    <col min="5590" max="5590" width="9.7109375" style="131" customWidth="1"/>
    <col min="5591" max="5591" width="9.140625" style="131" customWidth="1"/>
    <col min="5592" max="5592" width="12.140625" style="131" customWidth="1"/>
    <col min="5593" max="5593" width="12.5703125" style="131" customWidth="1"/>
    <col min="5594" max="5594" width="12.140625" style="131" bestFit="1" customWidth="1"/>
    <col min="5595" max="5832" width="9.140625" style="131"/>
    <col min="5833" max="5833" width="1.42578125" style="131" customWidth="1"/>
    <col min="5834" max="5834" width="42.42578125" style="131" customWidth="1"/>
    <col min="5835" max="5835" width="9.140625" style="131"/>
    <col min="5836" max="5836" width="7.5703125" style="131" customWidth="1"/>
    <col min="5837" max="5837" width="13.28515625" style="131" bestFit="1" customWidth="1"/>
    <col min="5838" max="5838" width="14.42578125" style="131" customWidth="1"/>
    <col min="5839" max="5839" width="1.42578125" style="131" customWidth="1"/>
    <col min="5840" max="5840" width="14.42578125" style="131" customWidth="1"/>
    <col min="5841" max="5841" width="12.140625" style="131" customWidth="1"/>
    <col min="5842" max="5842" width="16.140625" style="131" customWidth="1"/>
    <col min="5843" max="5843" width="13.28515625" style="131" customWidth="1"/>
    <col min="5844" max="5845" width="9.140625" style="131" customWidth="1"/>
    <col min="5846" max="5846" width="9.7109375" style="131" customWidth="1"/>
    <col min="5847" max="5847" width="9.140625" style="131" customWidth="1"/>
    <col min="5848" max="5848" width="12.140625" style="131" customWidth="1"/>
    <col min="5849" max="5849" width="12.5703125" style="131" customWidth="1"/>
    <col min="5850" max="5850" width="12.140625" style="131" bestFit="1" customWidth="1"/>
    <col min="5851" max="6088" width="9.140625" style="131"/>
    <col min="6089" max="6089" width="1.42578125" style="131" customWidth="1"/>
    <col min="6090" max="6090" width="42.42578125" style="131" customWidth="1"/>
    <col min="6091" max="6091" width="9.140625" style="131"/>
    <col min="6092" max="6092" width="7.5703125" style="131" customWidth="1"/>
    <col min="6093" max="6093" width="13.28515625" style="131" bestFit="1" customWidth="1"/>
    <col min="6094" max="6094" width="14.42578125" style="131" customWidth="1"/>
    <col min="6095" max="6095" width="1.42578125" style="131" customWidth="1"/>
    <col min="6096" max="6096" width="14.42578125" style="131" customWidth="1"/>
    <col min="6097" max="6097" width="12.140625" style="131" customWidth="1"/>
    <col min="6098" max="6098" width="16.140625" style="131" customWidth="1"/>
    <col min="6099" max="6099" width="13.28515625" style="131" customWidth="1"/>
    <col min="6100" max="6101" width="9.140625" style="131" customWidth="1"/>
    <col min="6102" max="6102" width="9.7109375" style="131" customWidth="1"/>
    <col min="6103" max="6103" width="9.140625" style="131" customWidth="1"/>
    <col min="6104" max="6104" width="12.140625" style="131" customWidth="1"/>
    <col min="6105" max="6105" width="12.5703125" style="131" customWidth="1"/>
    <col min="6106" max="6106" width="12.140625" style="131" bestFit="1" customWidth="1"/>
    <col min="6107" max="6344" width="9.140625" style="131"/>
    <col min="6345" max="6345" width="1.42578125" style="131" customWidth="1"/>
    <col min="6346" max="6346" width="42.42578125" style="131" customWidth="1"/>
    <col min="6347" max="6347" width="9.140625" style="131"/>
    <col min="6348" max="6348" width="7.5703125" style="131" customWidth="1"/>
    <col min="6349" max="6349" width="13.28515625" style="131" bestFit="1" customWidth="1"/>
    <col min="6350" max="6350" width="14.42578125" style="131" customWidth="1"/>
    <col min="6351" max="6351" width="1.42578125" style="131" customWidth="1"/>
    <col min="6352" max="6352" width="14.42578125" style="131" customWidth="1"/>
    <col min="6353" max="6353" width="12.140625" style="131" customWidth="1"/>
    <col min="6354" max="6354" width="16.140625" style="131" customWidth="1"/>
    <col min="6355" max="6355" width="13.28515625" style="131" customWidth="1"/>
    <col min="6356" max="6357" width="9.140625" style="131" customWidth="1"/>
    <col min="6358" max="6358" width="9.7109375" style="131" customWidth="1"/>
    <col min="6359" max="6359" width="9.140625" style="131" customWidth="1"/>
    <col min="6360" max="6360" width="12.140625" style="131" customWidth="1"/>
    <col min="6361" max="6361" width="12.5703125" style="131" customWidth="1"/>
    <col min="6362" max="6362" width="12.140625" style="131" bestFit="1" customWidth="1"/>
    <col min="6363" max="6600" width="9.140625" style="131"/>
    <col min="6601" max="6601" width="1.42578125" style="131" customWidth="1"/>
    <col min="6602" max="6602" width="42.42578125" style="131" customWidth="1"/>
    <col min="6603" max="6603" width="9.140625" style="131"/>
    <col min="6604" max="6604" width="7.5703125" style="131" customWidth="1"/>
    <col min="6605" max="6605" width="13.28515625" style="131" bestFit="1" customWidth="1"/>
    <col min="6606" max="6606" width="14.42578125" style="131" customWidth="1"/>
    <col min="6607" max="6607" width="1.42578125" style="131" customWidth="1"/>
    <col min="6608" max="6608" width="14.42578125" style="131" customWidth="1"/>
    <col min="6609" max="6609" width="12.140625" style="131" customWidth="1"/>
    <col min="6610" max="6610" width="16.140625" style="131" customWidth="1"/>
    <col min="6611" max="6611" width="13.28515625" style="131" customWidth="1"/>
    <col min="6612" max="6613" width="9.140625" style="131" customWidth="1"/>
    <col min="6614" max="6614" width="9.7109375" style="131" customWidth="1"/>
    <col min="6615" max="6615" width="9.140625" style="131" customWidth="1"/>
    <col min="6616" max="6616" width="12.140625" style="131" customWidth="1"/>
    <col min="6617" max="6617" width="12.5703125" style="131" customWidth="1"/>
    <col min="6618" max="6618" width="12.140625" style="131" bestFit="1" customWidth="1"/>
    <col min="6619" max="6856" width="9.140625" style="131"/>
    <col min="6857" max="6857" width="1.42578125" style="131" customWidth="1"/>
    <col min="6858" max="6858" width="42.42578125" style="131" customWidth="1"/>
    <col min="6859" max="6859" width="9.140625" style="131"/>
    <col min="6860" max="6860" width="7.5703125" style="131" customWidth="1"/>
    <col min="6861" max="6861" width="13.28515625" style="131" bestFit="1" customWidth="1"/>
    <col min="6862" max="6862" width="14.42578125" style="131" customWidth="1"/>
    <col min="6863" max="6863" width="1.42578125" style="131" customWidth="1"/>
    <col min="6864" max="6864" width="14.42578125" style="131" customWidth="1"/>
    <col min="6865" max="6865" width="12.140625" style="131" customWidth="1"/>
    <col min="6866" max="6866" width="16.140625" style="131" customWidth="1"/>
    <col min="6867" max="6867" width="13.28515625" style="131" customWidth="1"/>
    <col min="6868" max="6869" width="9.140625" style="131" customWidth="1"/>
    <col min="6870" max="6870" width="9.7109375" style="131" customWidth="1"/>
    <col min="6871" max="6871" width="9.140625" style="131" customWidth="1"/>
    <col min="6872" max="6872" width="12.140625" style="131" customWidth="1"/>
    <col min="6873" max="6873" width="12.5703125" style="131" customWidth="1"/>
    <col min="6874" max="6874" width="12.140625" style="131" bestFit="1" customWidth="1"/>
    <col min="6875" max="7112" width="9.140625" style="131"/>
    <col min="7113" max="7113" width="1.42578125" style="131" customWidth="1"/>
    <col min="7114" max="7114" width="42.42578125" style="131" customWidth="1"/>
    <col min="7115" max="7115" width="9.140625" style="131"/>
    <col min="7116" max="7116" width="7.5703125" style="131" customWidth="1"/>
    <col min="7117" max="7117" width="13.28515625" style="131" bestFit="1" customWidth="1"/>
    <col min="7118" max="7118" width="14.42578125" style="131" customWidth="1"/>
    <col min="7119" max="7119" width="1.42578125" style="131" customWidth="1"/>
    <col min="7120" max="7120" width="14.42578125" style="131" customWidth="1"/>
    <col min="7121" max="7121" width="12.140625" style="131" customWidth="1"/>
    <col min="7122" max="7122" width="16.140625" style="131" customWidth="1"/>
    <col min="7123" max="7123" width="13.28515625" style="131" customWidth="1"/>
    <col min="7124" max="7125" width="9.140625" style="131" customWidth="1"/>
    <col min="7126" max="7126" width="9.7109375" style="131" customWidth="1"/>
    <col min="7127" max="7127" width="9.140625" style="131" customWidth="1"/>
    <col min="7128" max="7128" width="12.140625" style="131" customWidth="1"/>
    <col min="7129" max="7129" width="12.5703125" style="131" customWidth="1"/>
    <col min="7130" max="7130" width="12.140625" style="131" bestFit="1" customWidth="1"/>
    <col min="7131" max="7368" width="9.140625" style="131"/>
    <col min="7369" max="7369" width="1.42578125" style="131" customWidth="1"/>
    <col min="7370" max="7370" width="42.42578125" style="131" customWidth="1"/>
    <col min="7371" max="7371" width="9.140625" style="131"/>
    <col min="7372" max="7372" width="7.5703125" style="131" customWidth="1"/>
    <col min="7373" max="7373" width="13.28515625" style="131" bestFit="1" customWidth="1"/>
    <col min="7374" max="7374" width="14.42578125" style="131" customWidth="1"/>
    <col min="7375" max="7375" width="1.42578125" style="131" customWidth="1"/>
    <col min="7376" max="7376" width="14.42578125" style="131" customWidth="1"/>
    <col min="7377" max="7377" width="12.140625" style="131" customWidth="1"/>
    <col min="7378" max="7378" width="16.140625" style="131" customWidth="1"/>
    <col min="7379" max="7379" width="13.28515625" style="131" customWidth="1"/>
    <col min="7380" max="7381" width="9.140625" style="131" customWidth="1"/>
    <col min="7382" max="7382" width="9.7109375" style="131" customWidth="1"/>
    <col min="7383" max="7383" width="9.140625" style="131" customWidth="1"/>
    <col min="7384" max="7384" width="12.140625" style="131" customWidth="1"/>
    <col min="7385" max="7385" width="12.5703125" style="131" customWidth="1"/>
    <col min="7386" max="7386" width="12.140625" style="131" bestFit="1" customWidth="1"/>
    <col min="7387" max="7624" width="9.140625" style="131"/>
    <col min="7625" max="7625" width="1.42578125" style="131" customWidth="1"/>
    <col min="7626" max="7626" width="42.42578125" style="131" customWidth="1"/>
    <col min="7627" max="7627" width="9.140625" style="131"/>
    <col min="7628" max="7628" width="7.5703125" style="131" customWidth="1"/>
    <col min="7629" max="7629" width="13.28515625" style="131" bestFit="1" customWidth="1"/>
    <col min="7630" max="7630" width="14.42578125" style="131" customWidth="1"/>
    <col min="7631" max="7631" width="1.42578125" style="131" customWidth="1"/>
    <col min="7632" max="7632" width="14.42578125" style="131" customWidth="1"/>
    <col min="7633" max="7633" width="12.140625" style="131" customWidth="1"/>
    <col min="7634" max="7634" width="16.140625" style="131" customWidth="1"/>
    <col min="7635" max="7635" width="13.28515625" style="131" customWidth="1"/>
    <col min="7636" max="7637" width="9.140625" style="131" customWidth="1"/>
    <col min="7638" max="7638" width="9.7109375" style="131" customWidth="1"/>
    <col min="7639" max="7639" width="9.140625" style="131" customWidth="1"/>
    <col min="7640" max="7640" width="12.140625" style="131" customWidth="1"/>
    <col min="7641" max="7641" width="12.5703125" style="131" customWidth="1"/>
    <col min="7642" max="7642" width="12.140625" style="131" bestFit="1" customWidth="1"/>
    <col min="7643" max="7880" width="9.140625" style="131"/>
    <col min="7881" max="7881" width="1.42578125" style="131" customWidth="1"/>
    <col min="7882" max="7882" width="42.42578125" style="131" customWidth="1"/>
    <col min="7883" max="7883" width="9.140625" style="131"/>
    <col min="7884" max="7884" width="7.5703125" style="131" customWidth="1"/>
    <col min="7885" max="7885" width="13.28515625" style="131" bestFit="1" customWidth="1"/>
    <col min="7886" max="7886" width="14.42578125" style="131" customWidth="1"/>
    <col min="7887" max="7887" width="1.42578125" style="131" customWidth="1"/>
    <col min="7888" max="7888" width="14.42578125" style="131" customWidth="1"/>
    <col min="7889" max="7889" width="12.140625" style="131" customWidth="1"/>
    <col min="7890" max="7890" width="16.140625" style="131" customWidth="1"/>
    <col min="7891" max="7891" width="13.28515625" style="131" customWidth="1"/>
    <col min="7892" max="7893" width="9.140625" style="131" customWidth="1"/>
    <col min="7894" max="7894" width="9.7109375" style="131" customWidth="1"/>
    <col min="7895" max="7895" width="9.140625" style="131" customWidth="1"/>
    <col min="7896" max="7896" width="12.140625" style="131" customWidth="1"/>
    <col min="7897" max="7897" width="12.5703125" style="131" customWidth="1"/>
    <col min="7898" max="7898" width="12.140625" style="131" bestFit="1" customWidth="1"/>
    <col min="7899" max="8136" width="9.140625" style="131"/>
    <col min="8137" max="8137" width="1.42578125" style="131" customWidth="1"/>
    <col min="8138" max="8138" width="42.42578125" style="131" customWidth="1"/>
    <col min="8139" max="8139" width="9.140625" style="131"/>
    <col min="8140" max="8140" width="7.5703125" style="131" customWidth="1"/>
    <col min="8141" max="8141" width="13.28515625" style="131" bestFit="1" customWidth="1"/>
    <col min="8142" max="8142" width="14.42578125" style="131" customWidth="1"/>
    <col min="8143" max="8143" width="1.42578125" style="131" customWidth="1"/>
    <col min="8144" max="8144" width="14.42578125" style="131" customWidth="1"/>
    <col min="8145" max="8145" width="12.140625" style="131" customWidth="1"/>
    <col min="8146" max="8146" width="16.140625" style="131" customWidth="1"/>
    <col min="8147" max="8147" width="13.28515625" style="131" customWidth="1"/>
    <col min="8148" max="8149" width="9.140625" style="131" customWidth="1"/>
    <col min="8150" max="8150" width="9.7109375" style="131" customWidth="1"/>
    <col min="8151" max="8151" width="9.140625" style="131" customWidth="1"/>
    <col min="8152" max="8152" width="12.140625" style="131" customWidth="1"/>
    <col min="8153" max="8153" width="12.5703125" style="131" customWidth="1"/>
    <col min="8154" max="8154" width="12.140625" style="131" bestFit="1" customWidth="1"/>
    <col min="8155" max="8392" width="9.140625" style="131"/>
    <col min="8393" max="8393" width="1.42578125" style="131" customWidth="1"/>
    <col min="8394" max="8394" width="42.42578125" style="131" customWidth="1"/>
    <col min="8395" max="8395" width="9.140625" style="131"/>
    <col min="8396" max="8396" width="7.5703125" style="131" customWidth="1"/>
    <col min="8397" max="8397" width="13.28515625" style="131" bestFit="1" customWidth="1"/>
    <col min="8398" max="8398" width="14.42578125" style="131" customWidth="1"/>
    <col min="8399" max="8399" width="1.42578125" style="131" customWidth="1"/>
    <col min="8400" max="8400" width="14.42578125" style="131" customWidth="1"/>
    <col min="8401" max="8401" width="12.140625" style="131" customWidth="1"/>
    <col min="8402" max="8402" width="16.140625" style="131" customWidth="1"/>
    <col min="8403" max="8403" width="13.28515625" style="131" customWidth="1"/>
    <col min="8404" max="8405" width="9.140625" style="131" customWidth="1"/>
    <col min="8406" max="8406" width="9.7109375" style="131" customWidth="1"/>
    <col min="8407" max="8407" width="9.140625" style="131" customWidth="1"/>
    <col min="8408" max="8408" width="12.140625" style="131" customWidth="1"/>
    <col min="8409" max="8409" width="12.5703125" style="131" customWidth="1"/>
    <col min="8410" max="8410" width="12.140625" style="131" bestFit="1" customWidth="1"/>
    <col min="8411" max="8648" width="9.140625" style="131"/>
    <col min="8649" max="8649" width="1.42578125" style="131" customWidth="1"/>
    <col min="8650" max="8650" width="42.42578125" style="131" customWidth="1"/>
    <col min="8651" max="8651" width="9.140625" style="131"/>
    <col min="8652" max="8652" width="7.5703125" style="131" customWidth="1"/>
    <col min="8653" max="8653" width="13.28515625" style="131" bestFit="1" customWidth="1"/>
    <col min="8654" max="8654" width="14.42578125" style="131" customWidth="1"/>
    <col min="8655" max="8655" width="1.42578125" style="131" customWidth="1"/>
    <col min="8656" max="8656" width="14.42578125" style="131" customWidth="1"/>
    <col min="8657" max="8657" width="12.140625" style="131" customWidth="1"/>
    <col min="8658" max="8658" width="16.140625" style="131" customWidth="1"/>
    <col min="8659" max="8659" width="13.28515625" style="131" customWidth="1"/>
    <col min="8660" max="8661" width="9.140625" style="131" customWidth="1"/>
    <col min="8662" max="8662" width="9.7109375" style="131" customWidth="1"/>
    <col min="8663" max="8663" width="9.140625" style="131" customWidth="1"/>
    <col min="8664" max="8664" width="12.140625" style="131" customWidth="1"/>
    <col min="8665" max="8665" width="12.5703125" style="131" customWidth="1"/>
    <col min="8666" max="8666" width="12.140625" style="131" bestFit="1" customWidth="1"/>
    <col min="8667" max="8904" width="9.140625" style="131"/>
    <col min="8905" max="8905" width="1.42578125" style="131" customWidth="1"/>
    <col min="8906" max="8906" width="42.42578125" style="131" customWidth="1"/>
    <col min="8907" max="8907" width="9.140625" style="131"/>
    <col min="8908" max="8908" width="7.5703125" style="131" customWidth="1"/>
    <col min="8909" max="8909" width="13.28515625" style="131" bestFit="1" customWidth="1"/>
    <col min="8910" max="8910" width="14.42578125" style="131" customWidth="1"/>
    <col min="8911" max="8911" width="1.42578125" style="131" customWidth="1"/>
    <col min="8912" max="8912" width="14.42578125" style="131" customWidth="1"/>
    <col min="8913" max="8913" width="12.140625" style="131" customWidth="1"/>
    <col min="8914" max="8914" width="16.140625" style="131" customWidth="1"/>
    <col min="8915" max="8915" width="13.28515625" style="131" customWidth="1"/>
    <col min="8916" max="8917" width="9.140625" style="131" customWidth="1"/>
    <col min="8918" max="8918" width="9.7109375" style="131" customWidth="1"/>
    <col min="8919" max="8919" width="9.140625" style="131" customWidth="1"/>
    <col min="8920" max="8920" width="12.140625" style="131" customWidth="1"/>
    <col min="8921" max="8921" width="12.5703125" style="131" customWidth="1"/>
    <col min="8922" max="8922" width="12.140625" style="131" bestFit="1" customWidth="1"/>
    <col min="8923" max="9160" width="9.140625" style="131"/>
    <col min="9161" max="9161" width="1.42578125" style="131" customWidth="1"/>
    <col min="9162" max="9162" width="42.42578125" style="131" customWidth="1"/>
    <col min="9163" max="9163" width="9.140625" style="131"/>
    <col min="9164" max="9164" width="7.5703125" style="131" customWidth="1"/>
    <col min="9165" max="9165" width="13.28515625" style="131" bestFit="1" customWidth="1"/>
    <col min="9166" max="9166" width="14.42578125" style="131" customWidth="1"/>
    <col min="9167" max="9167" width="1.42578125" style="131" customWidth="1"/>
    <col min="9168" max="9168" width="14.42578125" style="131" customWidth="1"/>
    <col min="9169" max="9169" width="12.140625" style="131" customWidth="1"/>
    <col min="9170" max="9170" width="16.140625" style="131" customWidth="1"/>
    <col min="9171" max="9171" width="13.28515625" style="131" customWidth="1"/>
    <col min="9172" max="9173" width="9.140625" style="131" customWidth="1"/>
    <col min="9174" max="9174" width="9.7109375" style="131" customWidth="1"/>
    <col min="9175" max="9175" width="9.140625" style="131" customWidth="1"/>
    <col min="9176" max="9176" width="12.140625" style="131" customWidth="1"/>
    <col min="9177" max="9177" width="12.5703125" style="131" customWidth="1"/>
    <col min="9178" max="9178" width="12.140625" style="131" bestFit="1" customWidth="1"/>
    <col min="9179" max="9416" width="9.140625" style="131"/>
    <col min="9417" max="9417" width="1.42578125" style="131" customWidth="1"/>
    <col min="9418" max="9418" width="42.42578125" style="131" customWidth="1"/>
    <col min="9419" max="9419" width="9.140625" style="131"/>
    <col min="9420" max="9420" width="7.5703125" style="131" customWidth="1"/>
    <col min="9421" max="9421" width="13.28515625" style="131" bestFit="1" customWidth="1"/>
    <col min="9422" max="9422" width="14.42578125" style="131" customWidth="1"/>
    <col min="9423" max="9423" width="1.42578125" style="131" customWidth="1"/>
    <col min="9424" max="9424" width="14.42578125" style="131" customWidth="1"/>
    <col min="9425" max="9425" width="12.140625" style="131" customWidth="1"/>
    <col min="9426" max="9426" width="16.140625" style="131" customWidth="1"/>
    <col min="9427" max="9427" width="13.28515625" style="131" customWidth="1"/>
    <col min="9428" max="9429" width="9.140625" style="131" customWidth="1"/>
    <col min="9430" max="9430" width="9.7109375" style="131" customWidth="1"/>
    <col min="9431" max="9431" width="9.140625" style="131" customWidth="1"/>
    <col min="9432" max="9432" width="12.140625" style="131" customWidth="1"/>
    <col min="9433" max="9433" width="12.5703125" style="131" customWidth="1"/>
    <col min="9434" max="9434" width="12.140625" style="131" bestFit="1" customWidth="1"/>
    <col min="9435" max="9672" width="9.140625" style="131"/>
    <col min="9673" max="9673" width="1.42578125" style="131" customWidth="1"/>
    <col min="9674" max="9674" width="42.42578125" style="131" customWidth="1"/>
    <col min="9675" max="9675" width="9.140625" style="131"/>
    <col min="9676" max="9676" width="7.5703125" style="131" customWidth="1"/>
    <col min="9677" max="9677" width="13.28515625" style="131" bestFit="1" customWidth="1"/>
    <col min="9678" max="9678" width="14.42578125" style="131" customWidth="1"/>
    <col min="9679" max="9679" width="1.42578125" style="131" customWidth="1"/>
    <col min="9680" max="9680" width="14.42578125" style="131" customWidth="1"/>
    <col min="9681" max="9681" width="12.140625" style="131" customWidth="1"/>
    <col min="9682" max="9682" width="16.140625" style="131" customWidth="1"/>
    <col min="9683" max="9683" width="13.28515625" style="131" customWidth="1"/>
    <col min="9684" max="9685" width="9.140625" style="131" customWidth="1"/>
    <col min="9686" max="9686" width="9.7109375" style="131" customWidth="1"/>
    <col min="9687" max="9687" width="9.140625" style="131" customWidth="1"/>
    <col min="9688" max="9688" width="12.140625" style="131" customWidth="1"/>
    <col min="9689" max="9689" width="12.5703125" style="131" customWidth="1"/>
    <col min="9690" max="9690" width="12.140625" style="131" bestFit="1" customWidth="1"/>
    <col min="9691" max="9928" width="9.140625" style="131"/>
    <col min="9929" max="9929" width="1.42578125" style="131" customWidth="1"/>
    <col min="9930" max="9930" width="42.42578125" style="131" customWidth="1"/>
    <col min="9931" max="9931" width="9.140625" style="131"/>
    <col min="9932" max="9932" width="7.5703125" style="131" customWidth="1"/>
    <col min="9933" max="9933" width="13.28515625" style="131" bestFit="1" customWidth="1"/>
    <col min="9934" max="9934" width="14.42578125" style="131" customWidth="1"/>
    <col min="9935" max="9935" width="1.42578125" style="131" customWidth="1"/>
    <col min="9936" max="9936" width="14.42578125" style="131" customWidth="1"/>
    <col min="9937" max="9937" width="12.140625" style="131" customWidth="1"/>
    <col min="9938" max="9938" width="16.140625" style="131" customWidth="1"/>
    <col min="9939" max="9939" width="13.28515625" style="131" customWidth="1"/>
    <col min="9940" max="9941" width="9.140625" style="131" customWidth="1"/>
    <col min="9942" max="9942" width="9.7109375" style="131" customWidth="1"/>
    <col min="9943" max="9943" width="9.140625" style="131" customWidth="1"/>
    <col min="9944" max="9944" width="12.140625" style="131" customWidth="1"/>
    <col min="9945" max="9945" width="12.5703125" style="131" customWidth="1"/>
    <col min="9946" max="9946" width="12.140625" style="131" bestFit="1" customWidth="1"/>
    <col min="9947" max="10184" width="9.140625" style="131"/>
    <col min="10185" max="10185" width="1.42578125" style="131" customWidth="1"/>
    <col min="10186" max="10186" width="42.42578125" style="131" customWidth="1"/>
    <col min="10187" max="10187" width="9.140625" style="131"/>
    <col min="10188" max="10188" width="7.5703125" style="131" customWidth="1"/>
    <col min="10189" max="10189" width="13.28515625" style="131" bestFit="1" customWidth="1"/>
    <col min="10190" max="10190" width="14.42578125" style="131" customWidth="1"/>
    <col min="10191" max="10191" width="1.42578125" style="131" customWidth="1"/>
    <col min="10192" max="10192" width="14.42578125" style="131" customWidth="1"/>
    <col min="10193" max="10193" width="12.140625" style="131" customWidth="1"/>
    <col min="10194" max="10194" width="16.140625" style="131" customWidth="1"/>
    <col min="10195" max="10195" width="13.28515625" style="131" customWidth="1"/>
    <col min="10196" max="10197" width="9.140625" style="131" customWidth="1"/>
    <col min="10198" max="10198" width="9.7109375" style="131" customWidth="1"/>
    <col min="10199" max="10199" width="9.140625" style="131" customWidth="1"/>
    <col min="10200" max="10200" width="12.140625" style="131" customWidth="1"/>
    <col min="10201" max="10201" width="12.5703125" style="131" customWidth="1"/>
    <col min="10202" max="10202" width="12.140625" style="131" bestFit="1" customWidth="1"/>
    <col min="10203" max="10440" width="9.140625" style="131"/>
    <col min="10441" max="10441" width="1.42578125" style="131" customWidth="1"/>
    <col min="10442" max="10442" width="42.42578125" style="131" customWidth="1"/>
    <col min="10443" max="10443" width="9.140625" style="131"/>
    <col min="10444" max="10444" width="7.5703125" style="131" customWidth="1"/>
    <col min="10445" max="10445" width="13.28515625" style="131" bestFit="1" customWidth="1"/>
    <col min="10446" max="10446" width="14.42578125" style="131" customWidth="1"/>
    <col min="10447" max="10447" width="1.42578125" style="131" customWidth="1"/>
    <col min="10448" max="10448" width="14.42578125" style="131" customWidth="1"/>
    <col min="10449" max="10449" width="12.140625" style="131" customWidth="1"/>
    <col min="10450" max="10450" width="16.140625" style="131" customWidth="1"/>
    <col min="10451" max="10451" width="13.28515625" style="131" customWidth="1"/>
    <col min="10452" max="10453" width="9.140625" style="131" customWidth="1"/>
    <col min="10454" max="10454" width="9.7109375" style="131" customWidth="1"/>
    <col min="10455" max="10455" width="9.140625" style="131" customWidth="1"/>
    <col min="10456" max="10456" width="12.140625" style="131" customWidth="1"/>
    <col min="10457" max="10457" width="12.5703125" style="131" customWidth="1"/>
    <col min="10458" max="10458" width="12.140625" style="131" bestFit="1" customWidth="1"/>
    <col min="10459" max="10696" width="9.140625" style="131"/>
    <col min="10697" max="10697" width="1.42578125" style="131" customWidth="1"/>
    <col min="10698" max="10698" width="42.42578125" style="131" customWidth="1"/>
    <col min="10699" max="10699" width="9.140625" style="131"/>
    <col min="10700" max="10700" width="7.5703125" style="131" customWidth="1"/>
    <col min="10701" max="10701" width="13.28515625" style="131" bestFit="1" customWidth="1"/>
    <col min="10702" max="10702" width="14.42578125" style="131" customWidth="1"/>
    <col min="10703" max="10703" width="1.42578125" style="131" customWidth="1"/>
    <col min="10704" max="10704" width="14.42578125" style="131" customWidth="1"/>
    <col min="10705" max="10705" width="12.140625" style="131" customWidth="1"/>
    <col min="10706" max="10706" width="16.140625" style="131" customWidth="1"/>
    <col min="10707" max="10707" width="13.28515625" style="131" customWidth="1"/>
    <col min="10708" max="10709" width="9.140625" style="131" customWidth="1"/>
    <col min="10710" max="10710" width="9.7109375" style="131" customWidth="1"/>
    <col min="10711" max="10711" width="9.140625" style="131" customWidth="1"/>
    <col min="10712" max="10712" width="12.140625" style="131" customWidth="1"/>
    <col min="10713" max="10713" width="12.5703125" style="131" customWidth="1"/>
    <col min="10714" max="10714" width="12.140625" style="131" bestFit="1" customWidth="1"/>
    <col min="10715" max="10952" width="9.140625" style="131"/>
    <col min="10953" max="10953" width="1.42578125" style="131" customWidth="1"/>
    <col min="10954" max="10954" width="42.42578125" style="131" customWidth="1"/>
    <col min="10955" max="10955" width="9.140625" style="131"/>
    <col min="10956" max="10956" width="7.5703125" style="131" customWidth="1"/>
    <col min="10957" max="10957" width="13.28515625" style="131" bestFit="1" customWidth="1"/>
    <col min="10958" max="10958" width="14.42578125" style="131" customWidth="1"/>
    <col min="10959" max="10959" width="1.42578125" style="131" customWidth="1"/>
    <col min="10960" max="10960" width="14.42578125" style="131" customWidth="1"/>
    <col min="10961" max="10961" width="12.140625" style="131" customWidth="1"/>
    <col min="10962" max="10962" width="16.140625" style="131" customWidth="1"/>
    <col min="10963" max="10963" width="13.28515625" style="131" customWidth="1"/>
    <col min="10964" max="10965" width="9.140625" style="131" customWidth="1"/>
    <col min="10966" max="10966" width="9.7109375" style="131" customWidth="1"/>
    <col min="10967" max="10967" width="9.140625" style="131" customWidth="1"/>
    <col min="10968" max="10968" width="12.140625" style="131" customWidth="1"/>
    <col min="10969" max="10969" width="12.5703125" style="131" customWidth="1"/>
    <col min="10970" max="10970" width="12.140625" style="131" bestFit="1" customWidth="1"/>
    <col min="10971" max="11208" width="9.140625" style="131"/>
    <col min="11209" max="11209" width="1.42578125" style="131" customWidth="1"/>
    <col min="11210" max="11210" width="42.42578125" style="131" customWidth="1"/>
    <col min="11211" max="11211" width="9.140625" style="131"/>
    <col min="11212" max="11212" width="7.5703125" style="131" customWidth="1"/>
    <col min="11213" max="11213" width="13.28515625" style="131" bestFit="1" customWidth="1"/>
    <col min="11214" max="11214" width="14.42578125" style="131" customWidth="1"/>
    <col min="11215" max="11215" width="1.42578125" style="131" customWidth="1"/>
    <col min="11216" max="11216" width="14.42578125" style="131" customWidth="1"/>
    <col min="11217" max="11217" width="12.140625" style="131" customWidth="1"/>
    <col min="11218" max="11218" width="16.140625" style="131" customWidth="1"/>
    <col min="11219" max="11219" width="13.28515625" style="131" customWidth="1"/>
    <col min="11220" max="11221" width="9.140625" style="131" customWidth="1"/>
    <col min="11222" max="11222" width="9.7109375" style="131" customWidth="1"/>
    <col min="11223" max="11223" width="9.140625" style="131" customWidth="1"/>
    <col min="11224" max="11224" width="12.140625" style="131" customWidth="1"/>
    <col min="11225" max="11225" width="12.5703125" style="131" customWidth="1"/>
    <col min="11226" max="11226" width="12.140625" style="131" bestFit="1" customWidth="1"/>
    <col min="11227" max="11464" width="9.140625" style="131"/>
    <col min="11465" max="11465" width="1.42578125" style="131" customWidth="1"/>
    <col min="11466" max="11466" width="42.42578125" style="131" customWidth="1"/>
    <col min="11467" max="11467" width="9.140625" style="131"/>
    <col min="11468" max="11468" width="7.5703125" style="131" customWidth="1"/>
    <col min="11469" max="11469" width="13.28515625" style="131" bestFit="1" customWidth="1"/>
    <col min="11470" max="11470" width="14.42578125" style="131" customWidth="1"/>
    <col min="11471" max="11471" width="1.42578125" style="131" customWidth="1"/>
    <col min="11472" max="11472" width="14.42578125" style="131" customWidth="1"/>
    <col min="11473" max="11473" width="12.140625" style="131" customWidth="1"/>
    <col min="11474" max="11474" width="16.140625" style="131" customWidth="1"/>
    <col min="11475" max="11475" width="13.28515625" style="131" customWidth="1"/>
    <col min="11476" max="11477" width="9.140625" style="131" customWidth="1"/>
    <col min="11478" max="11478" width="9.7109375" style="131" customWidth="1"/>
    <col min="11479" max="11479" width="9.140625" style="131" customWidth="1"/>
    <col min="11480" max="11480" width="12.140625" style="131" customWidth="1"/>
    <col min="11481" max="11481" width="12.5703125" style="131" customWidth="1"/>
    <col min="11482" max="11482" width="12.140625" style="131" bestFit="1" customWidth="1"/>
    <col min="11483" max="11720" width="9.140625" style="131"/>
    <col min="11721" max="11721" width="1.42578125" style="131" customWidth="1"/>
    <col min="11722" max="11722" width="42.42578125" style="131" customWidth="1"/>
    <col min="11723" max="11723" width="9.140625" style="131"/>
    <col min="11724" max="11724" width="7.5703125" style="131" customWidth="1"/>
    <col min="11725" max="11725" width="13.28515625" style="131" bestFit="1" customWidth="1"/>
    <col min="11726" max="11726" width="14.42578125" style="131" customWidth="1"/>
    <col min="11727" max="11727" width="1.42578125" style="131" customWidth="1"/>
    <col min="11728" max="11728" width="14.42578125" style="131" customWidth="1"/>
    <col min="11729" max="11729" width="12.140625" style="131" customWidth="1"/>
    <col min="11730" max="11730" width="16.140625" style="131" customWidth="1"/>
    <col min="11731" max="11731" width="13.28515625" style="131" customWidth="1"/>
    <col min="11732" max="11733" width="9.140625" style="131" customWidth="1"/>
    <col min="11734" max="11734" width="9.7109375" style="131" customWidth="1"/>
    <col min="11735" max="11735" width="9.140625" style="131" customWidth="1"/>
    <col min="11736" max="11736" width="12.140625" style="131" customWidth="1"/>
    <col min="11737" max="11737" width="12.5703125" style="131" customWidth="1"/>
    <col min="11738" max="11738" width="12.140625" style="131" bestFit="1" customWidth="1"/>
    <col min="11739" max="11976" width="9.140625" style="131"/>
    <col min="11977" max="11977" width="1.42578125" style="131" customWidth="1"/>
    <col min="11978" max="11978" width="42.42578125" style="131" customWidth="1"/>
    <col min="11979" max="11979" width="9.140625" style="131"/>
    <col min="11980" max="11980" width="7.5703125" style="131" customWidth="1"/>
    <col min="11981" max="11981" width="13.28515625" style="131" bestFit="1" customWidth="1"/>
    <col min="11982" max="11982" width="14.42578125" style="131" customWidth="1"/>
    <col min="11983" max="11983" width="1.42578125" style="131" customWidth="1"/>
    <col min="11984" max="11984" width="14.42578125" style="131" customWidth="1"/>
    <col min="11985" max="11985" width="12.140625" style="131" customWidth="1"/>
    <col min="11986" max="11986" width="16.140625" style="131" customWidth="1"/>
    <col min="11987" max="11987" width="13.28515625" style="131" customWidth="1"/>
    <col min="11988" max="11989" width="9.140625" style="131" customWidth="1"/>
    <col min="11990" max="11990" width="9.7109375" style="131" customWidth="1"/>
    <col min="11991" max="11991" width="9.140625" style="131" customWidth="1"/>
    <col min="11992" max="11992" width="12.140625" style="131" customWidth="1"/>
    <col min="11993" max="11993" width="12.5703125" style="131" customWidth="1"/>
    <col min="11994" max="11994" width="12.140625" style="131" bestFit="1" customWidth="1"/>
    <col min="11995" max="12232" width="9.140625" style="131"/>
    <col min="12233" max="12233" width="1.42578125" style="131" customWidth="1"/>
    <col min="12234" max="12234" width="42.42578125" style="131" customWidth="1"/>
    <col min="12235" max="12235" width="9.140625" style="131"/>
    <col min="12236" max="12236" width="7.5703125" style="131" customWidth="1"/>
    <col min="12237" max="12237" width="13.28515625" style="131" bestFit="1" customWidth="1"/>
    <col min="12238" max="12238" width="14.42578125" style="131" customWidth="1"/>
    <col min="12239" max="12239" width="1.42578125" style="131" customWidth="1"/>
    <col min="12240" max="12240" width="14.42578125" style="131" customWidth="1"/>
    <col min="12241" max="12241" width="12.140625" style="131" customWidth="1"/>
    <col min="12242" max="12242" width="16.140625" style="131" customWidth="1"/>
    <col min="12243" max="12243" width="13.28515625" style="131" customWidth="1"/>
    <col min="12244" max="12245" width="9.140625" style="131" customWidth="1"/>
    <col min="12246" max="12246" width="9.7109375" style="131" customWidth="1"/>
    <col min="12247" max="12247" width="9.140625" style="131" customWidth="1"/>
    <col min="12248" max="12248" width="12.140625" style="131" customWidth="1"/>
    <col min="12249" max="12249" width="12.5703125" style="131" customWidth="1"/>
    <col min="12250" max="12250" width="12.140625" style="131" bestFit="1" customWidth="1"/>
    <col min="12251" max="12488" width="9.140625" style="131"/>
    <col min="12489" max="12489" width="1.42578125" style="131" customWidth="1"/>
    <col min="12490" max="12490" width="42.42578125" style="131" customWidth="1"/>
    <col min="12491" max="12491" width="9.140625" style="131"/>
    <col min="12492" max="12492" width="7.5703125" style="131" customWidth="1"/>
    <col min="12493" max="12493" width="13.28515625" style="131" bestFit="1" customWidth="1"/>
    <col min="12494" max="12494" width="14.42578125" style="131" customWidth="1"/>
    <col min="12495" max="12495" width="1.42578125" style="131" customWidth="1"/>
    <col min="12496" max="12496" width="14.42578125" style="131" customWidth="1"/>
    <col min="12497" max="12497" width="12.140625" style="131" customWidth="1"/>
    <col min="12498" max="12498" width="16.140625" style="131" customWidth="1"/>
    <col min="12499" max="12499" width="13.28515625" style="131" customWidth="1"/>
    <col min="12500" max="12501" width="9.140625" style="131" customWidth="1"/>
    <col min="12502" max="12502" width="9.7109375" style="131" customWidth="1"/>
    <col min="12503" max="12503" width="9.140625" style="131" customWidth="1"/>
    <col min="12504" max="12504" width="12.140625" style="131" customWidth="1"/>
    <col min="12505" max="12505" width="12.5703125" style="131" customWidth="1"/>
    <col min="12506" max="12506" width="12.140625" style="131" bestFit="1" customWidth="1"/>
    <col min="12507" max="12744" width="9.140625" style="131"/>
    <col min="12745" max="12745" width="1.42578125" style="131" customWidth="1"/>
    <col min="12746" max="12746" width="42.42578125" style="131" customWidth="1"/>
    <col min="12747" max="12747" width="9.140625" style="131"/>
    <col min="12748" max="12748" width="7.5703125" style="131" customWidth="1"/>
    <col min="12749" max="12749" width="13.28515625" style="131" bestFit="1" customWidth="1"/>
    <col min="12750" max="12750" width="14.42578125" style="131" customWidth="1"/>
    <col min="12751" max="12751" width="1.42578125" style="131" customWidth="1"/>
    <col min="12752" max="12752" width="14.42578125" style="131" customWidth="1"/>
    <col min="12753" max="12753" width="12.140625" style="131" customWidth="1"/>
    <col min="12754" max="12754" width="16.140625" style="131" customWidth="1"/>
    <col min="12755" max="12755" width="13.28515625" style="131" customWidth="1"/>
    <col min="12756" max="12757" width="9.140625" style="131" customWidth="1"/>
    <col min="12758" max="12758" width="9.7109375" style="131" customWidth="1"/>
    <col min="12759" max="12759" width="9.140625" style="131" customWidth="1"/>
    <col min="12760" max="12760" width="12.140625" style="131" customWidth="1"/>
    <col min="12761" max="12761" width="12.5703125" style="131" customWidth="1"/>
    <col min="12762" max="12762" width="12.140625" style="131" bestFit="1" customWidth="1"/>
    <col min="12763" max="13000" width="9.140625" style="131"/>
    <col min="13001" max="13001" width="1.42578125" style="131" customWidth="1"/>
    <col min="13002" max="13002" width="42.42578125" style="131" customWidth="1"/>
    <col min="13003" max="13003" width="9.140625" style="131"/>
    <col min="13004" max="13004" width="7.5703125" style="131" customWidth="1"/>
    <col min="13005" max="13005" width="13.28515625" style="131" bestFit="1" customWidth="1"/>
    <col min="13006" max="13006" width="14.42578125" style="131" customWidth="1"/>
    <col min="13007" max="13007" width="1.42578125" style="131" customWidth="1"/>
    <col min="13008" max="13008" width="14.42578125" style="131" customWidth="1"/>
    <col min="13009" max="13009" width="12.140625" style="131" customWidth="1"/>
    <col min="13010" max="13010" width="16.140625" style="131" customWidth="1"/>
    <col min="13011" max="13011" width="13.28515625" style="131" customWidth="1"/>
    <col min="13012" max="13013" width="9.140625" style="131" customWidth="1"/>
    <col min="13014" max="13014" width="9.7109375" style="131" customWidth="1"/>
    <col min="13015" max="13015" width="9.140625" style="131" customWidth="1"/>
    <col min="13016" max="13016" width="12.140625" style="131" customWidth="1"/>
    <col min="13017" max="13017" width="12.5703125" style="131" customWidth="1"/>
    <col min="13018" max="13018" width="12.140625" style="131" bestFit="1" customWidth="1"/>
    <col min="13019" max="13256" width="9.140625" style="131"/>
    <col min="13257" max="13257" width="1.42578125" style="131" customWidth="1"/>
    <col min="13258" max="13258" width="42.42578125" style="131" customWidth="1"/>
    <col min="13259" max="13259" width="9.140625" style="131"/>
    <col min="13260" max="13260" width="7.5703125" style="131" customWidth="1"/>
    <col min="13261" max="13261" width="13.28515625" style="131" bestFit="1" customWidth="1"/>
    <col min="13262" max="13262" width="14.42578125" style="131" customWidth="1"/>
    <col min="13263" max="13263" width="1.42578125" style="131" customWidth="1"/>
    <col min="13264" max="13264" width="14.42578125" style="131" customWidth="1"/>
    <col min="13265" max="13265" width="12.140625" style="131" customWidth="1"/>
    <col min="13266" max="13266" width="16.140625" style="131" customWidth="1"/>
    <col min="13267" max="13267" width="13.28515625" style="131" customWidth="1"/>
    <col min="13268" max="13269" width="9.140625" style="131" customWidth="1"/>
    <col min="13270" max="13270" width="9.7109375" style="131" customWidth="1"/>
    <col min="13271" max="13271" width="9.140625" style="131" customWidth="1"/>
    <col min="13272" max="13272" width="12.140625" style="131" customWidth="1"/>
    <col min="13273" max="13273" width="12.5703125" style="131" customWidth="1"/>
    <col min="13274" max="13274" width="12.140625" style="131" bestFit="1" customWidth="1"/>
    <col min="13275" max="13512" width="9.140625" style="131"/>
    <col min="13513" max="13513" width="1.42578125" style="131" customWidth="1"/>
    <col min="13514" max="13514" width="42.42578125" style="131" customWidth="1"/>
    <col min="13515" max="13515" width="9.140625" style="131"/>
    <col min="13516" max="13516" width="7.5703125" style="131" customWidth="1"/>
    <col min="13517" max="13517" width="13.28515625" style="131" bestFit="1" customWidth="1"/>
    <col min="13518" max="13518" width="14.42578125" style="131" customWidth="1"/>
    <col min="13519" max="13519" width="1.42578125" style="131" customWidth="1"/>
    <col min="13520" max="13520" width="14.42578125" style="131" customWidth="1"/>
    <col min="13521" max="13521" width="12.140625" style="131" customWidth="1"/>
    <col min="13522" max="13522" width="16.140625" style="131" customWidth="1"/>
    <col min="13523" max="13523" width="13.28515625" style="131" customWidth="1"/>
    <col min="13524" max="13525" width="9.140625" style="131" customWidth="1"/>
    <col min="13526" max="13526" width="9.7109375" style="131" customWidth="1"/>
    <col min="13527" max="13527" width="9.140625" style="131" customWidth="1"/>
    <col min="13528" max="13528" width="12.140625" style="131" customWidth="1"/>
    <col min="13529" max="13529" width="12.5703125" style="131" customWidth="1"/>
    <col min="13530" max="13530" width="12.140625" style="131" bestFit="1" customWidth="1"/>
    <col min="13531" max="13768" width="9.140625" style="131"/>
    <col min="13769" max="13769" width="1.42578125" style="131" customWidth="1"/>
    <col min="13770" max="13770" width="42.42578125" style="131" customWidth="1"/>
    <col min="13771" max="13771" width="9.140625" style="131"/>
    <col min="13772" max="13772" width="7.5703125" style="131" customWidth="1"/>
    <col min="13773" max="13773" width="13.28515625" style="131" bestFit="1" customWidth="1"/>
    <col min="13774" max="13774" width="14.42578125" style="131" customWidth="1"/>
    <col min="13775" max="13775" width="1.42578125" style="131" customWidth="1"/>
    <col min="13776" max="13776" width="14.42578125" style="131" customWidth="1"/>
    <col min="13777" max="13777" width="12.140625" style="131" customWidth="1"/>
    <col min="13778" max="13778" width="16.140625" style="131" customWidth="1"/>
    <col min="13779" max="13779" width="13.28515625" style="131" customWidth="1"/>
    <col min="13780" max="13781" width="9.140625" style="131" customWidth="1"/>
    <col min="13782" max="13782" width="9.7109375" style="131" customWidth="1"/>
    <col min="13783" max="13783" width="9.140625" style="131" customWidth="1"/>
    <col min="13784" max="13784" width="12.140625" style="131" customWidth="1"/>
    <col min="13785" max="13785" width="12.5703125" style="131" customWidth="1"/>
    <col min="13786" max="13786" width="12.140625" style="131" bestFit="1" customWidth="1"/>
    <col min="13787" max="14024" width="9.140625" style="131"/>
    <col min="14025" max="14025" width="1.42578125" style="131" customWidth="1"/>
    <col min="14026" max="14026" width="42.42578125" style="131" customWidth="1"/>
    <col min="14027" max="14027" width="9.140625" style="131"/>
    <col min="14028" max="14028" width="7.5703125" style="131" customWidth="1"/>
    <col min="14029" max="14029" width="13.28515625" style="131" bestFit="1" customWidth="1"/>
    <col min="14030" max="14030" width="14.42578125" style="131" customWidth="1"/>
    <col min="14031" max="14031" width="1.42578125" style="131" customWidth="1"/>
    <col min="14032" max="14032" width="14.42578125" style="131" customWidth="1"/>
    <col min="14033" max="14033" width="12.140625" style="131" customWidth="1"/>
    <col min="14034" max="14034" width="16.140625" style="131" customWidth="1"/>
    <col min="14035" max="14035" width="13.28515625" style="131" customWidth="1"/>
    <col min="14036" max="14037" width="9.140625" style="131" customWidth="1"/>
    <col min="14038" max="14038" width="9.7109375" style="131" customWidth="1"/>
    <col min="14039" max="14039" width="9.140625" style="131" customWidth="1"/>
    <col min="14040" max="14040" width="12.140625" style="131" customWidth="1"/>
    <col min="14041" max="14041" width="12.5703125" style="131" customWidth="1"/>
    <col min="14042" max="14042" width="12.140625" style="131" bestFit="1" customWidth="1"/>
    <col min="14043" max="14280" width="9.140625" style="131"/>
    <col min="14281" max="14281" width="1.42578125" style="131" customWidth="1"/>
    <col min="14282" max="14282" width="42.42578125" style="131" customWidth="1"/>
    <col min="14283" max="14283" width="9.140625" style="131"/>
    <col min="14284" max="14284" width="7.5703125" style="131" customWidth="1"/>
    <col min="14285" max="14285" width="13.28515625" style="131" bestFit="1" customWidth="1"/>
    <col min="14286" max="14286" width="14.42578125" style="131" customWidth="1"/>
    <col min="14287" max="14287" width="1.42578125" style="131" customWidth="1"/>
    <col min="14288" max="14288" width="14.42578125" style="131" customWidth="1"/>
    <col min="14289" max="14289" width="12.140625" style="131" customWidth="1"/>
    <col min="14290" max="14290" width="16.140625" style="131" customWidth="1"/>
    <col min="14291" max="14291" width="13.28515625" style="131" customWidth="1"/>
    <col min="14292" max="14293" width="9.140625" style="131" customWidth="1"/>
    <col min="14294" max="14294" width="9.7109375" style="131" customWidth="1"/>
    <col min="14295" max="14295" width="9.140625" style="131" customWidth="1"/>
    <col min="14296" max="14296" width="12.140625" style="131" customWidth="1"/>
    <col min="14297" max="14297" width="12.5703125" style="131" customWidth="1"/>
    <col min="14298" max="14298" width="12.140625" style="131" bestFit="1" customWidth="1"/>
    <col min="14299" max="14536" width="9.140625" style="131"/>
    <col min="14537" max="14537" width="1.42578125" style="131" customWidth="1"/>
    <col min="14538" max="14538" width="42.42578125" style="131" customWidth="1"/>
    <col min="14539" max="14539" width="9.140625" style="131"/>
    <col min="14540" max="14540" width="7.5703125" style="131" customWidth="1"/>
    <col min="14541" max="14541" width="13.28515625" style="131" bestFit="1" customWidth="1"/>
    <col min="14542" max="14542" width="14.42578125" style="131" customWidth="1"/>
    <col min="14543" max="14543" width="1.42578125" style="131" customWidth="1"/>
    <col min="14544" max="14544" width="14.42578125" style="131" customWidth="1"/>
    <col min="14545" max="14545" width="12.140625" style="131" customWidth="1"/>
    <col min="14546" max="14546" width="16.140625" style="131" customWidth="1"/>
    <col min="14547" max="14547" width="13.28515625" style="131" customWidth="1"/>
    <col min="14548" max="14549" width="9.140625" style="131" customWidth="1"/>
    <col min="14550" max="14550" width="9.7109375" style="131" customWidth="1"/>
    <col min="14551" max="14551" width="9.140625" style="131" customWidth="1"/>
    <col min="14552" max="14552" width="12.140625" style="131" customWidth="1"/>
    <col min="14553" max="14553" width="12.5703125" style="131" customWidth="1"/>
    <col min="14554" max="14554" width="12.140625" style="131" bestFit="1" customWidth="1"/>
    <col min="14555" max="14792" width="9.140625" style="131"/>
    <col min="14793" max="14793" width="1.42578125" style="131" customWidth="1"/>
    <col min="14794" max="14794" width="42.42578125" style="131" customWidth="1"/>
    <col min="14795" max="14795" width="9.140625" style="131"/>
    <col min="14796" max="14796" width="7.5703125" style="131" customWidth="1"/>
    <col min="14797" max="14797" width="13.28515625" style="131" bestFit="1" customWidth="1"/>
    <col min="14798" max="14798" width="14.42578125" style="131" customWidth="1"/>
    <col min="14799" max="14799" width="1.42578125" style="131" customWidth="1"/>
    <col min="14800" max="14800" width="14.42578125" style="131" customWidth="1"/>
    <col min="14801" max="14801" width="12.140625" style="131" customWidth="1"/>
    <col min="14802" max="14802" width="16.140625" style="131" customWidth="1"/>
    <col min="14803" max="14803" width="13.28515625" style="131" customWidth="1"/>
    <col min="14804" max="14805" width="9.140625" style="131" customWidth="1"/>
    <col min="14806" max="14806" width="9.7109375" style="131" customWidth="1"/>
    <col min="14807" max="14807" width="9.140625" style="131" customWidth="1"/>
    <col min="14808" max="14808" width="12.140625" style="131" customWidth="1"/>
    <col min="14809" max="14809" width="12.5703125" style="131" customWidth="1"/>
    <col min="14810" max="14810" width="12.140625" style="131" bestFit="1" customWidth="1"/>
    <col min="14811" max="15048" width="9.140625" style="131"/>
    <col min="15049" max="15049" width="1.42578125" style="131" customWidth="1"/>
    <col min="15050" max="15050" width="42.42578125" style="131" customWidth="1"/>
    <col min="15051" max="15051" width="9.140625" style="131"/>
    <col min="15052" max="15052" width="7.5703125" style="131" customWidth="1"/>
    <col min="15053" max="15053" width="13.28515625" style="131" bestFit="1" customWidth="1"/>
    <col min="15054" max="15054" width="14.42578125" style="131" customWidth="1"/>
    <col min="15055" max="15055" width="1.42578125" style="131" customWidth="1"/>
    <col min="15056" max="15056" width="14.42578125" style="131" customWidth="1"/>
    <col min="15057" max="15057" width="12.140625" style="131" customWidth="1"/>
    <col min="15058" max="15058" width="16.140625" style="131" customWidth="1"/>
    <col min="15059" max="15059" width="13.28515625" style="131" customWidth="1"/>
    <col min="15060" max="15061" width="9.140625" style="131" customWidth="1"/>
    <col min="15062" max="15062" width="9.7109375" style="131" customWidth="1"/>
    <col min="15063" max="15063" width="9.140625" style="131" customWidth="1"/>
    <col min="15064" max="15064" width="12.140625" style="131" customWidth="1"/>
    <col min="15065" max="15065" width="12.5703125" style="131" customWidth="1"/>
    <col min="15066" max="15066" width="12.140625" style="131" bestFit="1" customWidth="1"/>
    <col min="15067" max="15304" width="9.140625" style="131"/>
    <col min="15305" max="15305" width="1.42578125" style="131" customWidth="1"/>
    <col min="15306" max="15306" width="42.42578125" style="131" customWidth="1"/>
    <col min="15307" max="15307" width="9.140625" style="131"/>
    <col min="15308" max="15308" width="7.5703125" style="131" customWidth="1"/>
    <col min="15309" max="15309" width="13.28515625" style="131" bestFit="1" customWidth="1"/>
    <col min="15310" max="15310" width="14.42578125" style="131" customWidth="1"/>
    <col min="15311" max="15311" width="1.42578125" style="131" customWidth="1"/>
    <col min="15312" max="15312" width="14.42578125" style="131" customWidth="1"/>
    <col min="15313" max="15313" width="12.140625" style="131" customWidth="1"/>
    <col min="15314" max="15314" width="16.140625" style="131" customWidth="1"/>
    <col min="15315" max="15315" width="13.28515625" style="131" customWidth="1"/>
    <col min="15316" max="15317" width="9.140625" style="131" customWidth="1"/>
    <col min="15318" max="15318" width="9.7109375" style="131" customWidth="1"/>
    <col min="15319" max="15319" width="9.140625" style="131" customWidth="1"/>
    <col min="15320" max="15320" width="12.140625" style="131" customWidth="1"/>
    <col min="15321" max="15321" width="12.5703125" style="131" customWidth="1"/>
    <col min="15322" max="15322" width="12.140625" style="131" bestFit="1" customWidth="1"/>
    <col min="15323" max="15560" width="9.140625" style="131"/>
    <col min="15561" max="15561" width="1.42578125" style="131" customWidth="1"/>
    <col min="15562" max="15562" width="42.42578125" style="131" customWidth="1"/>
    <col min="15563" max="15563" width="9.140625" style="131"/>
    <col min="15564" max="15564" width="7.5703125" style="131" customWidth="1"/>
    <col min="15565" max="15565" width="13.28515625" style="131" bestFit="1" customWidth="1"/>
    <col min="15566" max="15566" width="14.42578125" style="131" customWidth="1"/>
    <col min="15567" max="15567" width="1.42578125" style="131" customWidth="1"/>
    <col min="15568" max="15568" width="14.42578125" style="131" customWidth="1"/>
    <col min="15569" max="15569" width="12.140625" style="131" customWidth="1"/>
    <col min="15570" max="15570" width="16.140625" style="131" customWidth="1"/>
    <col min="15571" max="15571" width="13.28515625" style="131" customWidth="1"/>
    <col min="15572" max="15573" width="9.140625" style="131" customWidth="1"/>
    <col min="15574" max="15574" width="9.7109375" style="131" customWidth="1"/>
    <col min="15575" max="15575" width="9.140625" style="131" customWidth="1"/>
    <col min="15576" max="15576" width="12.140625" style="131" customWidth="1"/>
    <col min="15577" max="15577" width="12.5703125" style="131" customWidth="1"/>
    <col min="15578" max="15578" width="12.140625" style="131" bestFit="1" customWidth="1"/>
    <col min="15579" max="15816" width="9.140625" style="131"/>
    <col min="15817" max="15817" width="1.42578125" style="131" customWidth="1"/>
    <col min="15818" max="15818" width="42.42578125" style="131" customWidth="1"/>
    <col min="15819" max="15819" width="9.140625" style="131"/>
    <col min="15820" max="15820" width="7.5703125" style="131" customWidth="1"/>
    <col min="15821" max="15821" width="13.28515625" style="131" bestFit="1" customWidth="1"/>
    <col min="15822" max="15822" width="14.42578125" style="131" customWidth="1"/>
    <col min="15823" max="15823" width="1.42578125" style="131" customWidth="1"/>
    <col min="15824" max="15824" width="14.42578125" style="131" customWidth="1"/>
    <col min="15825" max="15825" width="12.140625" style="131" customWidth="1"/>
    <col min="15826" max="15826" width="16.140625" style="131" customWidth="1"/>
    <col min="15827" max="15827" width="13.28515625" style="131" customWidth="1"/>
    <col min="15828" max="15829" width="9.140625" style="131" customWidth="1"/>
    <col min="15830" max="15830" width="9.7109375" style="131" customWidth="1"/>
    <col min="15831" max="15831" width="9.140625" style="131" customWidth="1"/>
    <col min="15832" max="15832" width="12.140625" style="131" customWidth="1"/>
    <col min="15833" max="15833" width="12.5703125" style="131" customWidth="1"/>
    <col min="15834" max="15834" width="12.140625" style="131" bestFit="1" customWidth="1"/>
    <col min="15835" max="16072" width="9.140625" style="131"/>
    <col min="16073" max="16073" width="1.42578125" style="131" customWidth="1"/>
    <col min="16074" max="16074" width="42.42578125" style="131" customWidth="1"/>
    <col min="16075" max="16075" width="9.140625" style="131"/>
    <col min="16076" max="16076" width="7.5703125" style="131" customWidth="1"/>
    <col min="16077" max="16077" width="13.28515625" style="131" bestFit="1" customWidth="1"/>
    <col min="16078" max="16078" width="14.42578125" style="131" customWidth="1"/>
    <col min="16079" max="16079" width="1.42578125" style="131" customWidth="1"/>
    <col min="16080" max="16080" width="14.42578125" style="131" customWidth="1"/>
    <col min="16081" max="16081" width="12.140625" style="131" customWidth="1"/>
    <col min="16082" max="16082" width="16.140625" style="131" customWidth="1"/>
    <col min="16083" max="16083" width="13.28515625" style="131" customWidth="1"/>
    <col min="16084" max="16085" width="9.140625" style="131" customWidth="1"/>
    <col min="16086" max="16086" width="9.7109375" style="131" customWidth="1"/>
    <col min="16087" max="16087" width="9.140625" style="131" customWidth="1"/>
    <col min="16088" max="16088" width="12.140625" style="131" customWidth="1"/>
    <col min="16089" max="16089" width="12.5703125" style="131" customWidth="1"/>
    <col min="16090" max="16090" width="12.140625" style="131" bestFit="1" customWidth="1"/>
    <col min="16091" max="16384" width="9.140625" style="131"/>
  </cols>
  <sheetData>
    <row r="1" spans="2:11" s="61" customFormat="1" ht="16.5" customHeight="1" thickBot="1" x14ac:dyDescent="0.25">
      <c r="B1" s="267" t="s">
        <v>237</v>
      </c>
      <c r="C1" s="267"/>
      <c r="D1" s="267"/>
      <c r="E1" s="267"/>
      <c r="F1" s="267"/>
      <c r="G1" s="267"/>
      <c r="H1" s="267"/>
      <c r="I1" s="267"/>
    </row>
    <row r="2" spans="2:11" s="61" customFormat="1" ht="20.100000000000001" customHeight="1" x14ac:dyDescent="0.2">
      <c r="B2" s="264" t="s">
        <v>193</v>
      </c>
      <c r="C2" s="265"/>
      <c r="D2" s="265"/>
      <c r="E2" s="265"/>
      <c r="F2" s="265"/>
      <c r="G2" s="265"/>
      <c r="H2" s="265"/>
      <c r="I2" s="266"/>
    </row>
    <row r="3" spans="2:11" s="61" customFormat="1" ht="20.100000000000001" customHeight="1" thickBot="1" x14ac:dyDescent="0.25">
      <c r="B3" s="268" t="s">
        <v>246</v>
      </c>
      <c r="C3" s="269"/>
      <c r="D3" s="269"/>
      <c r="E3" s="269"/>
      <c r="F3" s="269"/>
      <c r="G3" s="269"/>
      <c r="H3" s="270"/>
      <c r="I3" s="271"/>
    </row>
    <row r="4" spans="2:11" ht="18.75" thickBot="1" x14ac:dyDescent="0.25">
      <c r="B4" s="128" t="s">
        <v>162</v>
      </c>
      <c r="C4" s="129" t="s">
        <v>163</v>
      </c>
      <c r="D4" s="170" t="s">
        <v>194</v>
      </c>
      <c r="E4" s="130" t="s">
        <v>169</v>
      </c>
      <c r="F4" s="130" t="s">
        <v>164</v>
      </c>
      <c r="G4" s="130" t="s">
        <v>168</v>
      </c>
      <c r="H4" s="129" t="s">
        <v>165</v>
      </c>
      <c r="I4" s="129" t="s">
        <v>198</v>
      </c>
    </row>
    <row r="5" spans="2:11" x14ac:dyDescent="0.2">
      <c r="B5" s="132">
        <v>1</v>
      </c>
      <c r="C5" s="181" t="s">
        <v>166</v>
      </c>
      <c r="D5" s="133" t="s">
        <v>195</v>
      </c>
      <c r="E5" s="182">
        <v>0</v>
      </c>
      <c r="F5" s="217">
        <v>0.2</v>
      </c>
      <c r="G5" s="182">
        <f>ROUND(E5*F5,2)</f>
        <v>0</v>
      </c>
      <c r="H5" s="277">
        <v>12</v>
      </c>
      <c r="I5" s="188">
        <f>ROUND(G5/H5,2)</f>
        <v>0</v>
      </c>
      <c r="J5" s="134"/>
      <c r="K5" s="186"/>
    </row>
    <row r="6" spans="2:11" ht="17.25" thickBot="1" x14ac:dyDescent="0.35">
      <c r="B6" s="275" t="s">
        <v>197</v>
      </c>
      <c r="C6" s="276"/>
      <c r="D6" s="183" t="s">
        <v>196</v>
      </c>
      <c r="E6" s="184">
        <v>0</v>
      </c>
      <c r="F6" s="218">
        <v>0.1</v>
      </c>
      <c r="G6" s="184">
        <f>ROUND(E6*F6,2)</f>
        <v>0</v>
      </c>
      <c r="H6" s="278"/>
      <c r="I6" s="189">
        <f>ROUND(G6/H5,2)</f>
        <v>0</v>
      </c>
      <c r="J6" s="134"/>
      <c r="K6" s="186"/>
    </row>
    <row r="7" spans="2:11" ht="17.25" thickBot="1" x14ac:dyDescent="0.25">
      <c r="B7" s="261" t="s">
        <v>199</v>
      </c>
      <c r="C7" s="262"/>
      <c r="D7" s="263"/>
      <c r="E7" s="272">
        <f>SUM(I5:I6)</f>
        <v>0</v>
      </c>
      <c r="F7" s="273" t="e">
        <f t="shared" ref="F7:G7" si="0">ROUND(D7/E7,2)</f>
        <v>#DIV/0!</v>
      </c>
      <c r="G7" s="273" t="e">
        <f t="shared" si="0"/>
        <v>#DIV/0!</v>
      </c>
      <c r="H7" s="273"/>
      <c r="I7" s="274" t="e">
        <f>ROUND(F7/G7,2)</f>
        <v>#DIV/0!</v>
      </c>
      <c r="K7" s="187"/>
    </row>
    <row r="8" spans="2:11" x14ac:dyDescent="0.2">
      <c r="B8" s="260" t="s">
        <v>245</v>
      </c>
      <c r="C8" s="260"/>
      <c r="D8" s="260"/>
      <c r="E8" s="260"/>
      <c r="F8" s="260"/>
      <c r="G8" s="260"/>
      <c r="H8" s="260"/>
      <c r="I8" s="260"/>
      <c r="J8" s="134"/>
    </row>
    <row r="9" spans="2:11" x14ac:dyDescent="0.2">
      <c r="E9" s="135"/>
      <c r="F9" s="135"/>
      <c r="G9" s="135"/>
      <c r="H9" s="135"/>
      <c r="I9" s="135"/>
    </row>
  </sheetData>
  <mergeCells count="8">
    <mergeCell ref="B8:I8"/>
    <mergeCell ref="B7:D7"/>
    <mergeCell ref="B2:I2"/>
    <mergeCell ref="B1:I1"/>
    <mergeCell ref="B3:I3"/>
    <mergeCell ref="E7:I7"/>
    <mergeCell ref="B6:C6"/>
    <mergeCell ref="H5:H6"/>
  </mergeCells>
  <printOptions horizontalCentered="1"/>
  <pageMargins left="0.78740157480314965" right="0.51181102362204722" top="0.78740157480314965" bottom="0.78740157480314965" header="0.31496062992125984" footer="0.31496062992125984"/>
  <pageSetup paperSize="9" scale="94" orientation="landscape" r:id="rId1"/>
  <headerFooter>
    <oddHeader>&amp;RPlanilha MODELO</oddHeader>
    <oddFooter>&amp;C&amp;A - Fl.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
  <sheetViews>
    <sheetView view="pageBreakPreview" zoomScale="120" zoomScaleNormal="100" zoomScaleSheetLayoutView="120" workbookViewId="0">
      <selection activeCell="E16" sqref="E16"/>
    </sheetView>
  </sheetViews>
  <sheetFormatPr defaultRowHeight="16.5" x14ac:dyDescent="0.2"/>
  <cols>
    <col min="1" max="1" width="1.42578125" style="131" customWidth="1"/>
    <col min="2" max="2" width="7.7109375" style="131" customWidth="1"/>
    <col min="3" max="3" width="5.7109375" style="131" customWidth="1"/>
    <col min="4" max="4" width="60.7109375" style="131" customWidth="1"/>
    <col min="5" max="5" width="11.7109375" style="131" customWidth="1"/>
    <col min="6" max="6" width="14.140625" style="131" bestFit="1" customWidth="1"/>
    <col min="7" max="7" width="10.7109375" style="131" customWidth="1"/>
    <col min="8" max="8" width="12.140625" style="131" bestFit="1" customWidth="1"/>
    <col min="9" max="12" width="9.140625" style="131"/>
    <col min="13" max="13" width="12.7109375" style="131" bestFit="1" customWidth="1"/>
    <col min="14" max="201" width="9.140625" style="131"/>
    <col min="202" max="202" width="1.42578125" style="131" customWidth="1"/>
    <col min="203" max="203" width="42.42578125" style="131" customWidth="1"/>
    <col min="204" max="204" width="9.140625" style="131"/>
    <col min="205" max="205" width="7.5703125" style="131" customWidth="1"/>
    <col min="206" max="206" width="13.28515625" style="131" bestFit="1" customWidth="1"/>
    <col min="207" max="207" width="14.42578125" style="131" customWidth="1"/>
    <col min="208" max="208" width="1.42578125" style="131" customWidth="1"/>
    <col min="209" max="209" width="14.42578125" style="131" customWidth="1"/>
    <col min="210" max="210" width="12.140625" style="131" customWidth="1"/>
    <col min="211" max="211" width="16.140625" style="131" customWidth="1"/>
    <col min="212" max="212" width="13.28515625" style="131" customWidth="1"/>
    <col min="213" max="214" width="9.140625" style="131" customWidth="1"/>
    <col min="215" max="215" width="9.7109375" style="131" customWidth="1"/>
    <col min="216" max="216" width="9.140625" style="131" customWidth="1"/>
    <col min="217" max="217" width="12.140625" style="131" customWidth="1"/>
    <col min="218" max="218" width="12.5703125" style="131" customWidth="1"/>
    <col min="219" max="219" width="12.140625" style="131" bestFit="1" customWidth="1"/>
    <col min="220" max="457" width="9.140625" style="131"/>
    <col min="458" max="458" width="1.42578125" style="131" customWidth="1"/>
    <col min="459" max="459" width="42.42578125" style="131" customWidth="1"/>
    <col min="460" max="460" width="9.140625" style="131"/>
    <col min="461" max="461" width="7.5703125" style="131" customWidth="1"/>
    <col min="462" max="462" width="13.28515625" style="131" bestFit="1" customWidth="1"/>
    <col min="463" max="463" width="14.42578125" style="131" customWidth="1"/>
    <col min="464" max="464" width="1.42578125" style="131" customWidth="1"/>
    <col min="465" max="465" width="14.42578125" style="131" customWidth="1"/>
    <col min="466" max="466" width="12.140625" style="131" customWidth="1"/>
    <col min="467" max="467" width="16.140625" style="131" customWidth="1"/>
    <col min="468" max="468" width="13.28515625" style="131" customWidth="1"/>
    <col min="469" max="470" width="9.140625" style="131" customWidth="1"/>
    <col min="471" max="471" width="9.7109375" style="131" customWidth="1"/>
    <col min="472" max="472" width="9.140625" style="131" customWidth="1"/>
    <col min="473" max="473" width="12.140625" style="131" customWidth="1"/>
    <col min="474" max="474" width="12.5703125" style="131" customWidth="1"/>
    <col min="475" max="475" width="12.140625" style="131" bestFit="1" customWidth="1"/>
    <col min="476" max="713" width="9.140625" style="131"/>
    <col min="714" max="714" width="1.42578125" style="131" customWidth="1"/>
    <col min="715" max="715" width="42.42578125" style="131" customWidth="1"/>
    <col min="716" max="716" width="9.140625" style="131"/>
    <col min="717" max="717" width="7.5703125" style="131" customWidth="1"/>
    <col min="718" max="718" width="13.28515625" style="131" bestFit="1" customWidth="1"/>
    <col min="719" max="719" width="14.42578125" style="131" customWidth="1"/>
    <col min="720" max="720" width="1.42578125" style="131" customWidth="1"/>
    <col min="721" max="721" width="14.42578125" style="131" customWidth="1"/>
    <col min="722" max="722" width="12.140625" style="131" customWidth="1"/>
    <col min="723" max="723" width="16.140625" style="131" customWidth="1"/>
    <col min="724" max="724" width="13.28515625" style="131" customWidth="1"/>
    <col min="725" max="726" width="9.140625" style="131" customWidth="1"/>
    <col min="727" max="727" width="9.7109375" style="131" customWidth="1"/>
    <col min="728" max="728" width="9.140625" style="131" customWidth="1"/>
    <col min="729" max="729" width="12.140625" style="131" customWidth="1"/>
    <col min="730" max="730" width="12.5703125" style="131" customWidth="1"/>
    <col min="731" max="731" width="12.140625" style="131" bestFit="1" customWidth="1"/>
    <col min="732" max="969" width="9.140625" style="131"/>
    <col min="970" max="970" width="1.42578125" style="131" customWidth="1"/>
    <col min="971" max="971" width="42.42578125" style="131" customWidth="1"/>
    <col min="972" max="972" width="9.140625" style="131"/>
    <col min="973" max="973" width="7.5703125" style="131" customWidth="1"/>
    <col min="974" max="974" width="13.28515625" style="131" bestFit="1" customWidth="1"/>
    <col min="975" max="975" width="14.42578125" style="131" customWidth="1"/>
    <col min="976" max="976" width="1.42578125" style="131" customWidth="1"/>
    <col min="977" max="977" width="14.42578125" style="131" customWidth="1"/>
    <col min="978" max="978" width="12.140625" style="131" customWidth="1"/>
    <col min="979" max="979" width="16.140625" style="131" customWidth="1"/>
    <col min="980" max="980" width="13.28515625" style="131" customWidth="1"/>
    <col min="981" max="982" width="9.140625" style="131" customWidth="1"/>
    <col min="983" max="983" width="9.7109375" style="131" customWidth="1"/>
    <col min="984" max="984" width="9.140625" style="131" customWidth="1"/>
    <col min="985" max="985" width="12.140625" style="131" customWidth="1"/>
    <col min="986" max="986" width="12.5703125" style="131" customWidth="1"/>
    <col min="987" max="987" width="12.140625" style="131" bestFit="1" customWidth="1"/>
    <col min="988" max="1225" width="9.140625" style="131"/>
    <col min="1226" max="1226" width="1.42578125" style="131" customWidth="1"/>
    <col min="1227" max="1227" width="42.42578125" style="131" customWidth="1"/>
    <col min="1228" max="1228" width="9.140625" style="131"/>
    <col min="1229" max="1229" width="7.5703125" style="131" customWidth="1"/>
    <col min="1230" max="1230" width="13.28515625" style="131" bestFit="1" customWidth="1"/>
    <col min="1231" max="1231" width="14.42578125" style="131" customWidth="1"/>
    <col min="1232" max="1232" width="1.42578125" style="131" customWidth="1"/>
    <col min="1233" max="1233" width="14.42578125" style="131" customWidth="1"/>
    <col min="1234" max="1234" width="12.140625" style="131" customWidth="1"/>
    <col min="1235" max="1235" width="16.140625" style="131" customWidth="1"/>
    <col min="1236" max="1236" width="13.28515625" style="131" customWidth="1"/>
    <col min="1237" max="1238" width="9.140625" style="131" customWidth="1"/>
    <col min="1239" max="1239" width="9.7109375" style="131" customWidth="1"/>
    <col min="1240" max="1240" width="9.140625" style="131" customWidth="1"/>
    <col min="1241" max="1241" width="12.140625" style="131" customWidth="1"/>
    <col min="1242" max="1242" width="12.5703125" style="131" customWidth="1"/>
    <col min="1243" max="1243" width="12.140625" style="131" bestFit="1" customWidth="1"/>
    <col min="1244" max="1481" width="9.140625" style="131"/>
    <col min="1482" max="1482" width="1.42578125" style="131" customWidth="1"/>
    <col min="1483" max="1483" width="42.42578125" style="131" customWidth="1"/>
    <col min="1484" max="1484" width="9.140625" style="131"/>
    <col min="1485" max="1485" width="7.5703125" style="131" customWidth="1"/>
    <col min="1486" max="1486" width="13.28515625" style="131" bestFit="1" customWidth="1"/>
    <col min="1487" max="1487" width="14.42578125" style="131" customWidth="1"/>
    <col min="1488" max="1488" width="1.42578125" style="131" customWidth="1"/>
    <col min="1489" max="1489" width="14.42578125" style="131" customWidth="1"/>
    <col min="1490" max="1490" width="12.140625" style="131" customWidth="1"/>
    <col min="1491" max="1491" width="16.140625" style="131" customWidth="1"/>
    <col min="1492" max="1492" width="13.28515625" style="131" customWidth="1"/>
    <col min="1493" max="1494" width="9.140625" style="131" customWidth="1"/>
    <col min="1495" max="1495" width="9.7109375" style="131" customWidth="1"/>
    <col min="1496" max="1496" width="9.140625" style="131" customWidth="1"/>
    <col min="1497" max="1497" width="12.140625" style="131" customWidth="1"/>
    <col min="1498" max="1498" width="12.5703125" style="131" customWidth="1"/>
    <col min="1499" max="1499" width="12.140625" style="131" bestFit="1" customWidth="1"/>
    <col min="1500" max="1737" width="9.140625" style="131"/>
    <col min="1738" max="1738" width="1.42578125" style="131" customWidth="1"/>
    <col min="1739" max="1739" width="42.42578125" style="131" customWidth="1"/>
    <col min="1740" max="1740" width="9.140625" style="131"/>
    <col min="1741" max="1741" width="7.5703125" style="131" customWidth="1"/>
    <col min="1742" max="1742" width="13.28515625" style="131" bestFit="1" customWidth="1"/>
    <col min="1743" max="1743" width="14.42578125" style="131" customWidth="1"/>
    <col min="1744" max="1744" width="1.42578125" style="131" customWidth="1"/>
    <col min="1745" max="1745" width="14.42578125" style="131" customWidth="1"/>
    <col min="1746" max="1746" width="12.140625" style="131" customWidth="1"/>
    <col min="1747" max="1747" width="16.140625" style="131" customWidth="1"/>
    <col min="1748" max="1748" width="13.28515625" style="131" customWidth="1"/>
    <col min="1749" max="1750" width="9.140625" style="131" customWidth="1"/>
    <col min="1751" max="1751" width="9.7109375" style="131" customWidth="1"/>
    <col min="1752" max="1752" width="9.140625" style="131" customWidth="1"/>
    <col min="1753" max="1753" width="12.140625" style="131" customWidth="1"/>
    <col min="1754" max="1754" width="12.5703125" style="131" customWidth="1"/>
    <col min="1755" max="1755" width="12.140625" style="131" bestFit="1" customWidth="1"/>
    <col min="1756" max="1993" width="9.140625" style="131"/>
    <col min="1994" max="1994" width="1.42578125" style="131" customWidth="1"/>
    <col min="1995" max="1995" width="42.42578125" style="131" customWidth="1"/>
    <col min="1996" max="1996" width="9.140625" style="131"/>
    <col min="1997" max="1997" width="7.5703125" style="131" customWidth="1"/>
    <col min="1998" max="1998" width="13.28515625" style="131" bestFit="1" customWidth="1"/>
    <col min="1999" max="1999" width="14.42578125" style="131" customWidth="1"/>
    <col min="2000" max="2000" width="1.42578125" style="131" customWidth="1"/>
    <col min="2001" max="2001" width="14.42578125" style="131" customWidth="1"/>
    <col min="2002" max="2002" width="12.140625" style="131" customWidth="1"/>
    <col min="2003" max="2003" width="16.140625" style="131" customWidth="1"/>
    <col min="2004" max="2004" width="13.28515625" style="131" customWidth="1"/>
    <col min="2005" max="2006" width="9.140625" style="131" customWidth="1"/>
    <col min="2007" max="2007" width="9.7109375" style="131" customWidth="1"/>
    <col min="2008" max="2008" width="9.140625" style="131" customWidth="1"/>
    <col min="2009" max="2009" width="12.140625" style="131" customWidth="1"/>
    <col min="2010" max="2010" width="12.5703125" style="131" customWidth="1"/>
    <col min="2011" max="2011" width="12.140625" style="131" bestFit="1" customWidth="1"/>
    <col min="2012" max="2249" width="9.140625" style="131"/>
    <col min="2250" max="2250" width="1.42578125" style="131" customWidth="1"/>
    <col min="2251" max="2251" width="42.42578125" style="131" customWidth="1"/>
    <col min="2252" max="2252" width="9.140625" style="131"/>
    <col min="2253" max="2253" width="7.5703125" style="131" customWidth="1"/>
    <col min="2254" max="2254" width="13.28515625" style="131" bestFit="1" customWidth="1"/>
    <col min="2255" max="2255" width="14.42578125" style="131" customWidth="1"/>
    <col min="2256" max="2256" width="1.42578125" style="131" customWidth="1"/>
    <col min="2257" max="2257" width="14.42578125" style="131" customWidth="1"/>
    <col min="2258" max="2258" width="12.140625" style="131" customWidth="1"/>
    <col min="2259" max="2259" width="16.140625" style="131" customWidth="1"/>
    <col min="2260" max="2260" width="13.28515625" style="131" customWidth="1"/>
    <col min="2261" max="2262" width="9.140625" style="131" customWidth="1"/>
    <col min="2263" max="2263" width="9.7109375" style="131" customWidth="1"/>
    <col min="2264" max="2264" width="9.140625" style="131" customWidth="1"/>
    <col min="2265" max="2265" width="12.140625" style="131" customWidth="1"/>
    <col min="2266" max="2266" width="12.5703125" style="131" customWidth="1"/>
    <col min="2267" max="2267" width="12.140625" style="131" bestFit="1" customWidth="1"/>
    <col min="2268" max="2505" width="9.140625" style="131"/>
    <col min="2506" max="2506" width="1.42578125" style="131" customWidth="1"/>
    <col min="2507" max="2507" width="42.42578125" style="131" customWidth="1"/>
    <col min="2508" max="2508" width="9.140625" style="131"/>
    <col min="2509" max="2509" width="7.5703125" style="131" customWidth="1"/>
    <col min="2510" max="2510" width="13.28515625" style="131" bestFit="1" customWidth="1"/>
    <col min="2511" max="2511" width="14.42578125" style="131" customWidth="1"/>
    <col min="2512" max="2512" width="1.42578125" style="131" customWidth="1"/>
    <col min="2513" max="2513" width="14.42578125" style="131" customWidth="1"/>
    <col min="2514" max="2514" width="12.140625" style="131" customWidth="1"/>
    <col min="2515" max="2515" width="16.140625" style="131" customWidth="1"/>
    <col min="2516" max="2516" width="13.28515625" style="131" customWidth="1"/>
    <col min="2517" max="2518" width="9.140625" style="131" customWidth="1"/>
    <col min="2519" max="2519" width="9.7109375" style="131" customWidth="1"/>
    <col min="2520" max="2520" width="9.140625" style="131" customWidth="1"/>
    <col min="2521" max="2521" width="12.140625" style="131" customWidth="1"/>
    <col min="2522" max="2522" width="12.5703125" style="131" customWidth="1"/>
    <col min="2523" max="2523" width="12.140625" style="131" bestFit="1" customWidth="1"/>
    <col min="2524" max="2761" width="9.140625" style="131"/>
    <col min="2762" max="2762" width="1.42578125" style="131" customWidth="1"/>
    <col min="2763" max="2763" width="42.42578125" style="131" customWidth="1"/>
    <col min="2764" max="2764" width="9.140625" style="131"/>
    <col min="2765" max="2765" width="7.5703125" style="131" customWidth="1"/>
    <col min="2766" max="2766" width="13.28515625" style="131" bestFit="1" customWidth="1"/>
    <col min="2767" max="2767" width="14.42578125" style="131" customWidth="1"/>
    <col min="2768" max="2768" width="1.42578125" style="131" customWidth="1"/>
    <col min="2769" max="2769" width="14.42578125" style="131" customWidth="1"/>
    <col min="2770" max="2770" width="12.140625" style="131" customWidth="1"/>
    <col min="2771" max="2771" width="16.140625" style="131" customWidth="1"/>
    <col min="2772" max="2772" width="13.28515625" style="131" customWidth="1"/>
    <col min="2773" max="2774" width="9.140625" style="131" customWidth="1"/>
    <col min="2775" max="2775" width="9.7109375" style="131" customWidth="1"/>
    <col min="2776" max="2776" width="9.140625" style="131" customWidth="1"/>
    <col min="2777" max="2777" width="12.140625" style="131" customWidth="1"/>
    <col min="2778" max="2778" width="12.5703125" style="131" customWidth="1"/>
    <col min="2779" max="2779" width="12.140625" style="131" bestFit="1" customWidth="1"/>
    <col min="2780" max="3017" width="9.140625" style="131"/>
    <col min="3018" max="3018" width="1.42578125" style="131" customWidth="1"/>
    <col min="3019" max="3019" width="42.42578125" style="131" customWidth="1"/>
    <col min="3020" max="3020" width="9.140625" style="131"/>
    <col min="3021" max="3021" width="7.5703125" style="131" customWidth="1"/>
    <col min="3022" max="3022" width="13.28515625" style="131" bestFit="1" customWidth="1"/>
    <col min="3023" max="3023" width="14.42578125" style="131" customWidth="1"/>
    <col min="3024" max="3024" width="1.42578125" style="131" customWidth="1"/>
    <col min="3025" max="3025" width="14.42578125" style="131" customWidth="1"/>
    <col min="3026" max="3026" width="12.140625" style="131" customWidth="1"/>
    <col min="3027" max="3027" width="16.140625" style="131" customWidth="1"/>
    <col min="3028" max="3028" width="13.28515625" style="131" customWidth="1"/>
    <col min="3029" max="3030" width="9.140625" style="131" customWidth="1"/>
    <col min="3031" max="3031" width="9.7109375" style="131" customWidth="1"/>
    <col min="3032" max="3032" width="9.140625" style="131" customWidth="1"/>
    <col min="3033" max="3033" width="12.140625" style="131" customWidth="1"/>
    <col min="3034" max="3034" width="12.5703125" style="131" customWidth="1"/>
    <col min="3035" max="3035" width="12.140625" style="131" bestFit="1" customWidth="1"/>
    <col min="3036" max="3273" width="9.140625" style="131"/>
    <col min="3274" max="3274" width="1.42578125" style="131" customWidth="1"/>
    <col min="3275" max="3275" width="42.42578125" style="131" customWidth="1"/>
    <col min="3276" max="3276" width="9.140625" style="131"/>
    <col min="3277" max="3277" width="7.5703125" style="131" customWidth="1"/>
    <col min="3278" max="3278" width="13.28515625" style="131" bestFit="1" customWidth="1"/>
    <col min="3279" max="3279" width="14.42578125" style="131" customWidth="1"/>
    <col min="3280" max="3280" width="1.42578125" style="131" customWidth="1"/>
    <col min="3281" max="3281" width="14.42578125" style="131" customWidth="1"/>
    <col min="3282" max="3282" width="12.140625" style="131" customWidth="1"/>
    <col min="3283" max="3283" width="16.140625" style="131" customWidth="1"/>
    <col min="3284" max="3284" width="13.28515625" style="131" customWidth="1"/>
    <col min="3285" max="3286" width="9.140625" style="131" customWidth="1"/>
    <col min="3287" max="3287" width="9.7109375" style="131" customWidth="1"/>
    <col min="3288" max="3288" width="9.140625" style="131" customWidth="1"/>
    <col min="3289" max="3289" width="12.140625" style="131" customWidth="1"/>
    <col min="3290" max="3290" width="12.5703125" style="131" customWidth="1"/>
    <col min="3291" max="3291" width="12.140625" style="131" bestFit="1" customWidth="1"/>
    <col min="3292" max="3529" width="9.140625" style="131"/>
    <col min="3530" max="3530" width="1.42578125" style="131" customWidth="1"/>
    <col min="3531" max="3531" width="42.42578125" style="131" customWidth="1"/>
    <col min="3532" max="3532" width="9.140625" style="131"/>
    <col min="3533" max="3533" width="7.5703125" style="131" customWidth="1"/>
    <col min="3534" max="3534" width="13.28515625" style="131" bestFit="1" customWidth="1"/>
    <col min="3535" max="3535" width="14.42578125" style="131" customWidth="1"/>
    <col min="3536" max="3536" width="1.42578125" style="131" customWidth="1"/>
    <col min="3537" max="3537" width="14.42578125" style="131" customWidth="1"/>
    <col min="3538" max="3538" width="12.140625" style="131" customWidth="1"/>
    <col min="3539" max="3539" width="16.140625" style="131" customWidth="1"/>
    <col min="3540" max="3540" width="13.28515625" style="131" customWidth="1"/>
    <col min="3541" max="3542" width="9.140625" style="131" customWidth="1"/>
    <col min="3543" max="3543" width="9.7109375" style="131" customWidth="1"/>
    <col min="3544" max="3544" width="9.140625" style="131" customWidth="1"/>
    <col min="3545" max="3545" width="12.140625" style="131" customWidth="1"/>
    <col min="3546" max="3546" width="12.5703125" style="131" customWidth="1"/>
    <col min="3547" max="3547" width="12.140625" style="131" bestFit="1" customWidth="1"/>
    <col min="3548" max="3785" width="9.140625" style="131"/>
    <col min="3786" max="3786" width="1.42578125" style="131" customWidth="1"/>
    <col min="3787" max="3787" width="42.42578125" style="131" customWidth="1"/>
    <col min="3788" max="3788" width="9.140625" style="131"/>
    <col min="3789" max="3789" width="7.5703125" style="131" customWidth="1"/>
    <col min="3790" max="3790" width="13.28515625" style="131" bestFit="1" customWidth="1"/>
    <col min="3791" max="3791" width="14.42578125" style="131" customWidth="1"/>
    <col min="3792" max="3792" width="1.42578125" style="131" customWidth="1"/>
    <col min="3793" max="3793" width="14.42578125" style="131" customWidth="1"/>
    <col min="3794" max="3794" width="12.140625" style="131" customWidth="1"/>
    <col min="3795" max="3795" width="16.140625" style="131" customWidth="1"/>
    <col min="3796" max="3796" width="13.28515625" style="131" customWidth="1"/>
    <col min="3797" max="3798" width="9.140625" style="131" customWidth="1"/>
    <col min="3799" max="3799" width="9.7109375" style="131" customWidth="1"/>
    <col min="3800" max="3800" width="9.140625" style="131" customWidth="1"/>
    <col min="3801" max="3801" width="12.140625" style="131" customWidth="1"/>
    <col min="3802" max="3802" width="12.5703125" style="131" customWidth="1"/>
    <col min="3803" max="3803" width="12.140625" style="131" bestFit="1" customWidth="1"/>
    <col min="3804" max="4041" width="9.140625" style="131"/>
    <col min="4042" max="4042" width="1.42578125" style="131" customWidth="1"/>
    <col min="4043" max="4043" width="42.42578125" style="131" customWidth="1"/>
    <col min="4044" max="4044" width="9.140625" style="131"/>
    <col min="4045" max="4045" width="7.5703125" style="131" customWidth="1"/>
    <col min="4046" max="4046" width="13.28515625" style="131" bestFit="1" customWidth="1"/>
    <col min="4047" max="4047" width="14.42578125" style="131" customWidth="1"/>
    <col min="4048" max="4048" width="1.42578125" style="131" customWidth="1"/>
    <col min="4049" max="4049" width="14.42578125" style="131" customWidth="1"/>
    <col min="4050" max="4050" width="12.140625" style="131" customWidth="1"/>
    <col min="4051" max="4051" width="16.140625" style="131" customWidth="1"/>
    <col min="4052" max="4052" width="13.28515625" style="131" customWidth="1"/>
    <col min="4053" max="4054" width="9.140625" style="131" customWidth="1"/>
    <col min="4055" max="4055" width="9.7109375" style="131" customWidth="1"/>
    <col min="4056" max="4056" width="9.140625" style="131" customWidth="1"/>
    <col min="4057" max="4057" width="12.140625" style="131" customWidth="1"/>
    <col min="4058" max="4058" width="12.5703125" style="131" customWidth="1"/>
    <col min="4059" max="4059" width="12.140625" style="131" bestFit="1" customWidth="1"/>
    <col min="4060" max="4297" width="9.140625" style="131"/>
    <col min="4298" max="4298" width="1.42578125" style="131" customWidth="1"/>
    <col min="4299" max="4299" width="42.42578125" style="131" customWidth="1"/>
    <col min="4300" max="4300" width="9.140625" style="131"/>
    <col min="4301" max="4301" width="7.5703125" style="131" customWidth="1"/>
    <col min="4302" max="4302" width="13.28515625" style="131" bestFit="1" customWidth="1"/>
    <col min="4303" max="4303" width="14.42578125" style="131" customWidth="1"/>
    <col min="4304" max="4304" width="1.42578125" style="131" customWidth="1"/>
    <col min="4305" max="4305" width="14.42578125" style="131" customWidth="1"/>
    <col min="4306" max="4306" width="12.140625" style="131" customWidth="1"/>
    <col min="4307" max="4307" width="16.140625" style="131" customWidth="1"/>
    <col min="4308" max="4308" width="13.28515625" style="131" customWidth="1"/>
    <col min="4309" max="4310" width="9.140625" style="131" customWidth="1"/>
    <col min="4311" max="4311" width="9.7109375" style="131" customWidth="1"/>
    <col min="4312" max="4312" width="9.140625" style="131" customWidth="1"/>
    <col min="4313" max="4313" width="12.140625" style="131" customWidth="1"/>
    <col min="4314" max="4314" width="12.5703125" style="131" customWidth="1"/>
    <col min="4315" max="4315" width="12.140625" style="131" bestFit="1" customWidth="1"/>
    <col min="4316" max="4553" width="9.140625" style="131"/>
    <col min="4554" max="4554" width="1.42578125" style="131" customWidth="1"/>
    <col min="4555" max="4555" width="42.42578125" style="131" customWidth="1"/>
    <col min="4556" max="4556" width="9.140625" style="131"/>
    <col min="4557" max="4557" width="7.5703125" style="131" customWidth="1"/>
    <col min="4558" max="4558" width="13.28515625" style="131" bestFit="1" customWidth="1"/>
    <col min="4559" max="4559" width="14.42578125" style="131" customWidth="1"/>
    <col min="4560" max="4560" width="1.42578125" style="131" customWidth="1"/>
    <col min="4561" max="4561" width="14.42578125" style="131" customWidth="1"/>
    <col min="4562" max="4562" width="12.140625" style="131" customWidth="1"/>
    <col min="4563" max="4563" width="16.140625" style="131" customWidth="1"/>
    <col min="4564" max="4564" width="13.28515625" style="131" customWidth="1"/>
    <col min="4565" max="4566" width="9.140625" style="131" customWidth="1"/>
    <col min="4567" max="4567" width="9.7109375" style="131" customWidth="1"/>
    <col min="4568" max="4568" width="9.140625" style="131" customWidth="1"/>
    <col min="4569" max="4569" width="12.140625" style="131" customWidth="1"/>
    <col min="4570" max="4570" width="12.5703125" style="131" customWidth="1"/>
    <col min="4571" max="4571" width="12.140625" style="131" bestFit="1" customWidth="1"/>
    <col min="4572" max="4809" width="9.140625" style="131"/>
    <col min="4810" max="4810" width="1.42578125" style="131" customWidth="1"/>
    <col min="4811" max="4811" width="42.42578125" style="131" customWidth="1"/>
    <col min="4812" max="4812" width="9.140625" style="131"/>
    <col min="4813" max="4813" width="7.5703125" style="131" customWidth="1"/>
    <col min="4814" max="4814" width="13.28515625" style="131" bestFit="1" customWidth="1"/>
    <col min="4815" max="4815" width="14.42578125" style="131" customWidth="1"/>
    <col min="4816" max="4816" width="1.42578125" style="131" customWidth="1"/>
    <col min="4817" max="4817" width="14.42578125" style="131" customWidth="1"/>
    <col min="4818" max="4818" width="12.140625" style="131" customWidth="1"/>
    <col min="4819" max="4819" width="16.140625" style="131" customWidth="1"/>
    <col min="4820" max="4820" width="13.28515625" style="131" customWidth="1"/>
    <col min="4821" max="4822" width="9.140625" style="131" customWidth="1"/>
    <col min="4823" max="4823" width="9.7109375" style="131" customWidth="1"/>
    <col min="4824" max="4824" width="9.140625" style="131" customWidth="1"/>
    <col min="4825" max="4825" width="12.140625" style="131" customWidth="1"/>
    <col min="4826" max="4826" width="12.5703125" style="131" customWidth="1"/>
    <col min="4827" max="4827" width="12.140625" style="131" bestFit="1" customWidth="1"/>
    <col min="4828" max="5065" width="9.140625" style="131"/>
    <col min="5066" max="5066" width="1.42578125" style="131" customWidth="1"/>
    <col min="5067" max="5067" width="42.42578125" style="131" customWidth="1"/>
    <col min="5068" max="5068" width="9.140625" style="131"/>
    <col min="5069" max="5069" width="7.5703125" style="131" customWidth="1"/>
    <col min="5070" max="5070" width="13.28515625" style="131" bestFit="1" customWidth="1"/>
    <col min="5071" max="5071" width="14.42578125" style="131" customWidth="1"/>
    <col min="5072" max="5072" width="1.42578125" style="131" customWidth="1"/>
    <col min="5073" max="5073" width="14.42578125" style="131" customWidth="1"/>
    <col min="5074" max="5074" width="12.140625" style="131" customWidth="1"/>
    <col min="5075" max="5075" width="16.140625" style="131" customWidth="1"/>
    <col min="5076" max="5076" width="13.28515625" style="131" customWidth="1"/>
    <col min="5077" max="5078" width="9.140625" style="131" customWidth="1"/>
    <col min="5079" max="5079" width="9.7109375" style="131" customWidth="1"/>
    <col min="5080" max="5080" width="9.140625" style="131" customWidth="1"/>
    <col min="5081" max="5081" width="12.140625" style="131" customWidth="1"/>
    <col min="5082" max="5082" width="12.5703125" style="131" customWidth="1"/>
    <col min="5083" max="5083" width="12.140625" style="131" bestFit="1" customWidth="1"/>
    <col min="5084" max="5321" width="9.140625" style="131"/>
    <col min="5322" max="5322" width="1.42578125" style="131" customWidth="1"/>
    <col min="5323" max="5323" width="42.42578125" style="131" customWidth="1"/>
    <col min="5324" max="5324" width="9.140625" style="131"/>
    <col min="5325" max="5325" width="7.5703125" style="131" customWidth="1"/>
    <col min="5326" max="5326" width="13.28515625" style="131" bestFit="1" customWidth="1"/>
    <col min="5327" max="5327" width="14.42578125" style="131" customWidth="1"/>
    <col min="5328" max="5328" width="1.42578125" style="131" customWidth="1"/>
    <col min="5329" max="5329" width="14.42578125" style="131" customWidth="1"/>
    <col min="5330" max="5330" width="12.140625" style="131" customWidth="1"/>
    <col min="5331" max="5331" width="16.140625" style="131" customWidth="1"/>
    <col min="5332" max="5332" width="13.28515625" style="131" customWidth="1"/>
    <col min="5333" max="5334" width="9.140625" style="131" customWidth="1"/>
    <col min="5335" max="5335" width="9.7109375" style="131" customWidth="1"/>
    <col min="5336" max="5336" width="9.140625" style="131" customWidth="1"/>
    <col min="5337" max="5337" width="12.140625" style="131" customWidth="1"/>
    <col min="5338" max="5338" width="12.5703125" style="131" customWidth="1"/>
    <col min="5339" max="5339" width="12.140625" style="131" bestFit="1" customWidth="1"/>
    <col min="5340" max="5577" width="9.140625" style="131"/>
    <col min="5578" max="5578" width="1.42578125" style="131" customWidth="1"/>
    <col min="5579" max="5579" width="42.42578125" style="131" customWidth="1"/>
    <col min="5580" max="5580" width="9.140625" style="131"/>
    <col min="5581" max="5581" width="7.5703125" style="131" customWidth="1"/>
    <col min="5582" max="5582" width="13.28515625" style="131" bestFit="1" customWidth="1"/>
    <col min="5583" max="5583" width="14.42578125" style="131" customWidth="1"/>
    <col min="5584" max="5584" width="1.42578125" style="131" customWidth="1"/>
    <col min="5585" max="5585" width="14.42578125" style="131" customWidth="1"/>
    <col min="5586" max="5586" width="12.140625" style="131" customWidth="1"/>
    <col min="5587" max="5587" width="16.140625" style="131" customWidth="1"/>
    <col min="5588" max="5588" width="13.28515625" style="131" customWidth="1"/>
    <col min="5589" max="5590" width="9.140625" style="131" customWidth="1"/>
    <col min="5591" max="5591" width="9.7109375" style="131" customWidth="1"/>
    <col min="5592" max="5592" width="9.140625" style="131" customWidth="1"/>
    <col min="5593" max="5593" width="12.140625" style="131" customWidth="1"/>
    <col min="5594" max="5594" width="12.5703125" style="131" customWidth="1"/>
    <col min="5595" max="5595" width="12.140625" style="131" bestFit="1" customWidth="1"/>
    <col min="5596" max="5833" width="9.140625" style="131"/>
    <col min="5834" max="5834" width="1.42578125" style="131" customWidth="1"/>
    <col min="5835" max="5835" width="42.42578125" style="131" customWidth="1"/>
    <col min="5836" max="5836" width="9.140625" style="131"/>
    <col min="5837" max="5837" width="7.5703125" style="131" customWidth="1"/>
    <col min="5838" max="5838" width="13.28515625" style="131" bestFit="1" customWidth="1"/>
    <col min="5839" max="5839" width="14.42578125" style="131" customWidth="1"/>
    <col min="5840" max="5840" width="1.42578125" style="131" customWidth="1"/>
    <col min="5841" max="5841" width="14.42578125" style="131" customWidth="1"/>
    <col min="5842" max="5842" width="12.140625" style="131" customWidth="1"/>
    <col min="5843" max="5843" width="16.140625" style="131" customWidth="1"/>
    <col min="5844" max="5844" width="13.28515625" style="131" customWidth="1"/>
    <col min="5845" max="5846" width="9.140625" style="131" customWidth="1"/>
    <col min="5847" max="5847" width="9.7109375" style="131" customWidth="1"/>
    <col min="5848" max="5848" width="9.140625" style="131" customWidth="1"/>
    <col min="5849" max="5849" width="12.140625" style="131" customWidth="1"/>
    <col min="5850" max="5850" width="12.5703125" style="131" customWidth="1"/>
    <col min="5851" max="5851" width="12.140625" style="131" bestFit="1" customWidth="1"/>
    <col min="5852" max="6089" width="9.140625" style="131"/>
    <col min="6090" max="6090" width="1.42578125" style="131" customWidth="1"/>
    <col min="6091" max="6091" width="42.42578125" style="131" customWidth="1"/>
    <col min="6092" max="6092" width="9.140625" style="131"/>
    <col min="6093" max="6093" width="7.5703125" style="131" customWidth="1"/>
    <col min="6094" max="6094" width="13.28515625" style="131" bestFit="1" customWidth="1"/>
    <col min="6095" max="6095" width="14.42578125" style="131" customWidth="1"/>
    <col min="6096" max="6096" width="1.42578125" style="131" customWidth="1"/>
    <col min="6097" max="6097" width="14.42578125" style="131" customWidth="1"/>
    <col min="6098" max="6098" width="12.140625" style="131" customWidth="1"/>
    <col min="6099" max="6099" width="16.140625" style="131" customWidth="1"/>
    <col min="6100" max="6100" width="13.28515625" style="131" customWidth="1"/>
    <col min="6101" max="6102" width="9.140625" style="131" customWidth="1"/>
    <col min="6103" max="6103" width="9.7109375" style="131" customWidth="1"/>
    <col min="6104" max="6104" width="9.140625" style="131" customWidth="1"/>
    <col min="6105" max="6105" width="12.140625" style="131" customWidth="1"/>
    <col min="6106" max="6106" width="12.5703125" style="131" customWidth="1"/>
    <col min="6107" max="6107" width="12.140625" style="131" bestFit="1" customWidth="1"/>
    <col min="6108" max="6345" width="9.140625" style="131"/>
    <col min="6346" max="6346" width="1.42578125" style="131" customWidth="1"/>
    <col min="6347" max="6347" width="42.42578125" style="131" customWidth="1"/>
    <col min="6348" max="6348" width="9.140625" style="131"/>
    <col min="6349" max="6349" width="7.5703125" style="131" customWidth="1"/>
    <col min="6350" max="6350" width="13.28515625" style="131" bestFit="1" customWidth="1"/>
    <col min="6351" max="6351" width="14.42578125" style="131" customWidth="1"/>
    <col min="6352" max="6352" width="1.42578125" style="131" customWidth="1"/>
    <col min="6353" max="6353" width="14.42578125" style="131" customWidth="1"/>
    <col min="6354" max="6354" width="12.140625" style="131" customWidth="1"/>
    <col min="6355" max="6355" width="16.140625" style="131" customWidth="1"/>
    <col min="6356" max="6356" width="13.28515625" style="131" customWidth="1"/>
    <col min="6357" max="6358" width="9.140625" style="131" customWidth="1"/>
    <col min="6359" max="6359" width="9.7109375" style="131" customWidth="1"/>
    <col min="6360" max="6360" width="9.140625" style="131" customWidth="1"/>
    <col min="6361" max="6361" width="12.140625" style="131" customWidth="1"/>
    <col min="6362" max="6362" width="12.5703125" style="131" customWidth="1"/>
    <col min="6363" max="6363" width="12.140625" style="131" bestFit="1" customWidth="1"/>
    <col min="6364" max="6601" width="9.140625" style="131"/>
    <col min="6602" max="6602" width="1.42578125" style="131" customWidth="1"/>
    <col min="6603" max="6603" width="42.42578125" style="131" customWidth="1"/>
    <col min="6604" max="6604" width="9.140625" style="131"/>
    <col min="6605" max="6605" width="7.5703125" style="131" customWidth="1"/>
    <col min="6606" max="6606" width="13.28515625" style="131" bestFit="1" customWidth="1"/>
    <col min="6607" max="6607" width="14.42578125" style="131" customWidth="1"/>
    <col min="6608" max="6608" width="1.42578125" style="131" customWidth="1"/>
    <col min="6609" max="6609" width="14.42578125" style="131" customWidth="1"/>
    <col min="6610" max="6610" width="12.140625" style="131" customWidth="1"/>
    <col min="6611" max="6611" width="16.140625" style="131" customWidth="1"/>
    <col min="6612" max="6612" width="13.28515625" style="131" customWidth="1"/>
    <col min="6613" max="6614" width="9.140625" style="131" customWidth="1"/>
    <col min="6615" max="6615" width="9.7109375" style="131" customWidth="1"/>
    <col min="6616" max="6616" width="9.140625" style="131" customWidth="1"/>
    <col min="6617" max="6617" width="12.140625" style="131" customWidth="1"/>
    <col min="6618" max="6618" width="12.5703125" style="131" customWidth="1"/>
    <col min="6619" max="6619" width="12.140625" style="131" bestFit="1" customWidth="1"/>
    <col min="6620" max="6857" width="9.140625" style="131"/>
    <col min="6858" max="6858" width="1.42578125" style="131" customWidth="1"/>
    <col min="6859" max="6859" width="42.42578125" style="131" customWidth="1"/>
    <col min="6860" max="6860" width="9.140625" style="131"/>
    <col min="6861" max="6861" width="7.5703125" style="131" customWidth="1"/>
    <col min="6862" max="6862" width="13.28515625" style="131" bestFit="1" customWidth="1"/>
    <col min="6863" max="6863" width="14.42578125" style="131" customWidth="1"/>
    <col min="6864" max="6864" width="1.42578125" style="131" customWidth="1"/>
    <col min="6865" max="6865" width="14.42578125" style="131" customWidth="1"/>
    <col min="6866" max="6866" width="12.140625" style="131" customWidth="1"/>
    <col min="6867" max="6867" width="16.140625" style="131" customWidth="1"/>
    <col min="6868" max="6868" width="13.28515625" style="131" customWidth="1"/>
    <col min="6869" max="6870" width="9.140625" style="131" customWidth="1"/>
    <col min="6871" max="6871" width="9.7109375" style="131" customWidth="1"/>
    <col min="6872" max="6872" width="9.140625" style="131" customWidth="1"/>
    <col min="6873" max="6873" width="12.140625" style="131" customWidth="1"/>
    <col min="6874" max="6874" width="12.5703125" style="131" customWidth="1"/>
    <col min="6875" max="6875" width="12.140625" style="131" bestFit="1" customWidth="1"/>
    <col min="6876" max="7113" width="9.140625" style="131"/>
    <col min="7114" max="7114" width="1.42578125" style="131" customWidth="1"/>
    <col min="7115" max="7115" width="42.42578125" style="131" customWidth="1"/>
    <col min="7116" max="7116" width="9.140625" style="131"/>
    <col min="7117" max="7117" width="7.5703125" style="131" customWidth="1"/>
    <col min="7118" max="7118" width="13.28515625" style="131" bestFit="1" customWidth="1"/>
    <col min="7119" max="7119" width="14.42578125" style="131" customWidth="1"/>
    <col min="7120" max="7120" width="1.42578125" style="131" customWidth="1"/>
    <col min="7121" max="7121" width="14.42578125" style="131" customWidth="1"/>
    <col min="7122" max="7122" width="12.140625" style="131" customWidth="1"/>
    <col min="7123" max="7123" width="16.140625" style="131" customWidth="1"/>
    <col min="7124" max="7124" width="13.28515625" style="131" customWidth="1"/>
    <col min="7125" max="7126" width="9.140625" style="131" customWidth="1"/>
    <col min="7127" max="7127" width="9.7109375" style="131" customWidth="1"/>
    <col min="7128" max="7128" width="9.140625" style="131" customWidth="1"/>
    <col min="7129" max="7129" width="12.140625" style="131" customWidth="1"/>
    <col min="7130" max="7130" width="12.5703125" style="131" customWidth="1"/>
    <col min="7131" max="7131" width="12.140625" style="131" bestFit="1" customWidth="1"/>
    <col min="7132" max="7369" width="9.140625" style="131"/>
    <col min="7370" max="7370" width="1.42578125" style="131" customWidth="1"/>
    <col min="7371" max="7371" width="42.42578125" style="131" customWidth="1"/>
    <col min="7372" max="7372" width="9.140625" style="131"/>
    <col min="7373" max="7373" width="7.5703125" style="131" customWidth="1"/>
    <col min="7374" max="7374" width="13.28515625" style="131" bestFit="1" customWidth="1"/>
    <col min="7375" max="7375" width="14.42578125" style="131" customWidth="1"/>
    <col min="7376" max="7376" width="1.42578125" style="131" customWidth="1"/>
    <col min="7377" max="7377" width="14.42578125" style="131" customWidth="1"/>
    <col min="7378" max="7378" width="12.140625" style="131" customWidth="1"/>
    <col min="7379" max="7379" width="16.140625" style="131" customWidth="1"/>
    <col min="7380" max="7380" width="13.28515625" style="131" customWidth="1"/>
    <col min="7381" max="7382" width="9.140625" style="131" customWidth="1"/>
    <col min="7383" max="7383" width="9.7109375" style="131" customWidth="1"/>
    <col min="7384" max="7384" width="9.140625" style="131" customWidth="1"/>
    <col min="7385" max="7385" width="12.140625" style="131" customWidth="1"/>
    <col min="7386" max="7386" width="12.5703125" style="131" customWidth="1"/>
    <col min="7387" max="7387" width="12.140625" style="131" bestFit="1" customWidth="1"/>
    <col min="7388" max="7625" width="9.140625" style="131"/>
    <col min="7626" max="7626" width="1.42578125" style="131" customWidth="1"/>
    <col min="7627" max="7627" width="42.42578125" style="131" customWidth="1"/>
    <col min="7628" max="7628" width="9.140625" style="131"/>
    <col min="7629" max="7629" width="7.5703125" style="131" customWidth="1"/>
    <col min="7630" max="7630" width="13.28515625" style="131" bestFit="1" customWidth="1"/>
    <col min="7631" max="7631" width="14.42578125" style="131" customWidth="1"/>
    <col min="7632" max="7632" width="1.42578125" style="131" customWidth="1"/>
    <col min="7633" max="7633" width="14.42578125" style="131" customWidth="1"/>
    <col min="7634" max="7634" width="12.140625" style="131" customWidth="1"/>
    <col min="7635" max="7635" width="16.140625" style="131" customWidth="1"/>
    <col min="7636" max="7636" width="13.28515625" style="131" customWidth="1"/>
    <col min="7637" max="7638" width="9.140625" style="131" customWidth="1"/>
    <col min="7639" max="7639" width="9.7109375" style="131" customWidth="1"/>
    <col min="7640" max="7640" width="9.140625" style="131" customWidth="1"/>
    <col min="7641" max="7641" width="12.140625" style="131" customWidth="1"/>
    <col min="7642" max="7642" width="12.5703125" style="131" customWidth="1"/>
    <col min="7643" max="7643" width="12.140625" style="131" bestFit="1" customWidth="1"/>
    <col min="7644" max="7881" width="9.140625" style="131"/>
    <col min="7882" max="7882" width="1.42578125" style="131" customWidth="1"/>
    <col min="7883" max="7883" width="42.42578125" style="131" customWidth="1"/>
    <col min="7884" max="7884" width="9.140625" style="131"/>
    <col min="7885" max="7885" width="7.5703125" style="131" customWidth="1"/>
    <col min="7886" max="7886" width="13.28515625" style="131" bestFit="1" customWidth="1"/>
    <col min="7887" max="7887" width="14.42578125" style="131" customWidth="1"/>
    <col min="7888" max="7888" width="1.42578125" style="131" customWidth="1"/>
    <col min="7889" max="7889" width="14.42578125" style="131" customWidth="1"/>
    <col min="7890" max="7890" width="12.140625" style="131" customWidth="1"/>
    <col min="7891" max="7891" width="16.140625" style="131" customWidth="1"/>
    <col min="7892" max="7892" width="13.28515625" style="131" customWidth="1"/>
    <col min="7893" max="7894" width="9.140625" style="131" customWidth="1"/>
    <col min="7895" max="7895" width="9.7109375" style="131" customWidth="1"/>
    <col min="7896" max="7896" width="9.140625" style="131" customWidth="1"/>
    <col min="7897" max="7897" width="12.140625" style="131" customWidth="1"/>
    <col min="7898" max="7898" width="12.5703125" style="131" customWidth="1"/>
    <col min="7899" max="7899" width="12.140625" style="131" bestFit="1" customWidth="1"/>
    <col min="7900" max="8137" width="9.140625" style="131"/>
    <col min="8138" max="8138" width="1.42578125" style="131" customWidth="1"/>
    <col min="8139" max="8139" width="42.42578125" style="131" customWidth="1"/>
    <col min="8140" max="8140" width="9.140625" style="131"/>
    <col min="8141" max="8141" width="7.5703125" style="131" customWidth="1"/>
    <col min="8142" max="8142" width="13.28515625" style="131" bestFit="1" customWidth="1"/>
    <col min="8143" max="8143" width="14.42578125" style="131" customWidth="1"/>
    <col min="8144" max="8144" width="1.42578125" style="131" customWidth="1"/>
    <col min="8145" max="8145" width="14.42578125" style="131" customWidth="1"/>
    <col min="8146" max="8146" width="12.140625" style="131" customWidth="1"/>
    <col min="8147" max="8147" width="16.140625" style="131" customWidth="1"/>
    <col min="8148" max="8148" width="13.28515625" style="131" customWidth="1"/>
    <col min="8149" max="8150" width="9.140625" style="131" customWidth="1"/>
    <col min="8151" max="8151" width="9.7109375" style="131" customWidth="1"/>
    <col min="8152" max="8152" width="9.140625" style="131" customWidth="1"/>
    <col min="8153" max="8153" width="12.140625" style="131" customWidth="1"/>
    <col min="8154" max="8154" width="12.5703125" style="131" customWidth="1"/>
    <col min="8155" max="8155" width="12.140625" style="131" bestFit="1" customWidth="1"/>
    <col min="8156" max="8393" width="9.140625" style="131"/>
    <col min="8394" max="8394" width="1.42578125" style="131" customWidth="1"/>
    <col min="8395" max="8395" width="42.42578125" style="131" customWidth="1"/>
    <col min="8396" max="8396" width="9.140625" style="131"/>
    <col min="8397" max="8397" width="7.5703125" style="131" customWidth="1"/>
    <col min="8398" max="8398" width="13.28515625" style="131" bestFit="1" customWidth="1"/>
    <col min="8399" max="8399" width="14.42578125" style="131" customWidth="1"/>
    <col min="8400" max="8400" width="1.42578125" style="131" customWidth="1"/>
    <col min="8401" max="8401" width="14.42578125" style="131" customWidth="1"/>
    <col min="8402" max="8402" width="12.140625" style="131" customWidth="1"/>
    <col min="8403" max="8403" width="16.140625" style="131" customWidth="1"/>
    <col min="8404" max="8404" width="13.28515625" style="131" customWidth="1"/>
    <col min="8405" max="8406" width="9.140625" style="131" customWidth="1"/>
    <col min="8407" max="8407" width="9.7109375" style="131" customWidth="1"/>
    <col min="8408" max="8408" width="9.140625" style="131" customWidth="1"/>
    <col min="8409" max="8409" width="12.140625" style="131" customWidth="1"/>
    <col min="8410" max="8410" width="12.5703125" style="131" customWidth="1"/>
    <col min="8411" max="8411" width="12.140625" style="131" bestFit="1" customWidth="1"/>
    <col min="8412" max="8649" width="9.140625" style="131"/>
    <col min="8650" max="8650" width="1.42578125" style="131" customWidth="1"/>
    <col min="8651" max="8651" width="42.42578125" style="131" customWidth="1"/>
    <col min="8652" max="8652" width="9.140625" style="131"/>
    <col min="8653" max="8653" width="7.5703125" style="131" customWidth="1"/>
    <col min="8654" max="8654" width="13.28515625" style="131" bestFit="1" customWidth="1"/>
    <col min="8655" max="8655" width="14.42578125" style="131" customWidth="1"/>
    <col min="8656" max="8656" width="1.42578125" style="131" customWidth="1"/>
    <col min="8657" max="8657" width="14.42578125" style="131" customWidth="1"/>
    <col min="8658" max="8658" width="12.140625" style="131" customWidth="1"/>
    <col min="8659" max="8659" width="16.140625" style="131" customWidth="1"/>
    <col min="8660" max="8660" width="13.28515625" style="131" customWidth="1"/>
    <col min="8661" max="8662" width="9.140625" style="131" customWidth="1"/>
    <col min="8663" max="8663" width="9.7109375" style="131" customWidth="1"/>
    <col min="8664" max="8664" width="9.140625" style="131" customWidth="1"/>
    <col min="8665" max="8665" width="12.140625" style="131" customWidth="1"/>
    <col min="8666" max="8666" width="12.5703125" style="131" customWidth="1"/>
    <col min="8667" max="8667" width="12.140625" style="131" bestFit="1" customWidth="1"/>
    <col min="8668" max="8905" width="9.140625" style="131"/>
    <col min="8906" max="8906" width="1.42578125" style="131" customWidth="1"/>
    <col min="8907" max="8907" width="42.42578125" style="131" customWidth="1"/>
    <col min="8908" max="8908" width="9.140625" style="131"/>
    <col min="8909" max="8909" width="7.5703125" style="131" customWidth="1"/>
    <col min="8910" max="8910" width="13.28515625" style="131" bestFit="1" customWidth="1"/>
    <col min="8911" max="8911" width="14.42578125" style="131" customWidth="1"/>
    <col min="8912" max="8912" width="1.42578125" style="131" customWidth="1"/>
    <col min="8913" max="8913" width="14.42578125" style="131" customWidth="1"/>
    <col min="8914" max="8914" width="12.140625" style="131" customWidth="1"/>
    <col min="8915" max="8915" width="16.140625" style="131" customWidth="1"/>
    <col min="8916" max="8916" width="13.28515625" style="131" customWidth="1"/>
    <col min="8917" max="8918" width="9.140625" style="131" customWidth="1"/>
    <col min="8919" max="8919" width="9.7109375" style="131" customWidth="1"/>
    <col min="8920" max="8920" width="9.140625" style="131" customWidth="1"/>
    <col min="8921" max="8921" width="12.140625" style="131" customWidth="1"/>
    <col min="8922" max="8922" width="12.5703125" style="131" customWidth="1"/>
    <col min="8923" max="8923" width="12.140625" style="131" bestFit="1" customWidth="1"/>
    <col min="8924" max="9161" width="9.140625" style="131"/>
    <col min="9162" max="9162" width="1.42578125" style="131" customWidth="1"/>
    <col min="9163" max="9163" width="42.42578125" style="131" customWidth="1"/>
    <col min="9164" max="9164" width="9.140625" style="131"/>
    <col min="9165" max="9165" width="7.5703125" style="131" customWidth="1"/>
    <col min="9166" max="9166" width="13.28515625" style="131" bestFit="1" customWidth="1"/>
    <col min="9167" max="9167" width="14.42578125" style="131" customWidth="1"/>
    <col min="9168" max="9168" width="1.42578125" style="131" customWidth="1"/>
    <col min="9169" max="9169" width="14.42578125" style="131" customWidth="1"/>
    <col min="9170" max="9170" width="12.140625" style="131" customWidth="1"/>
    <col min="9171" max="9171" width="16.140625" style="131" customWidth="1"/>
    <col min="9172" max="9172" width="13.28515625" style="131" customWidth="1"/>
    <col min="9173" max="9174" width="9.140625" style="131" customWidth="1"/>
    <col min="9175" max="9175" width="9.7109375" style="131" customWidth="1"/>
    <col min="9176" max="9176" width="9.140625" style="131" customWidth="1"/>
    <col min="9177" max="9177" width="12.140625" style="131" customWidth="1"/>
    <col min="9178" max="9178" width="12.5703125" style="131" customWidth="1"/>
    <col min="9179" max="9179" width="12.140625" style="131" bestFit="1" customWidth="1"/>
    <col min="9180" max="9417" width="9.140625" style="131"/>
    <col min="9418" max="9418" width="1.42578125" style="131" customWidth="1"/>
    <col min="9419" max="9419" width="42.42578125" style="131" customWidth="1"/>
    <col min="9420" max="9420" width="9.140625" style="131"/>
    <col min="9421" max="9421" width="7.5703125" style="131" customWidth="1"/>
    <col min="9422" max="9422" width="13.28515625" style="131" bestFit="1" customWidth="1"/>
    <col min="9423" max="9423" width="14.42578125" style="131" customWidth="1"/>
    <col min="9424" max="9424" width="1.42578125" style="131" customWidth="1"/>
    <col min="9425" max="9425" width="14.42578125" style="131" customWidth="1"/>
    <col min="9426" max="9426" width="12.140625" style="131" customWidth="1"/>
    <col min="9427" max="9427" width="16.140625" style="131" customWidth="1"/>
    <col min="9428" max="9428" width="13.28515625" style="131" customWidth="1"/>
    <col min="9429" max="9430" width="9.140625" style="131" customWidth="1"/>
    <col min="9431" max="9431" width="9.7109375" style="131" customWidth="1"/>
    <col min="9432" max="9432" width="9.140625" style="131" customWidth="1"/>
    <col min="9433" max="9433" width="12.140625" style="131" customWidth="1"/>
    <col min="9434" max="9434" width="12.5703125" style="131" customWidth="1"/>
    <col min="9435" max="9435" width="12.140625" style="131" bestFit="1" customWidth="1"/>
    <col min="9436" max="9673" width="9.140625" style="131"/>
    <col min="9674" max="9674" width="1.42578125" style="131" customWidth="1"/>
    <col min="9675" max="9675" width="42.42578125" style="131" customWidth="1"/>
    <col min="9676" max="9676" width="9.140625" style="131"/>
    <col min="9677" max="9677" width="7.5703125" style="131" customWidth="1"/>
    <col min="9678" max="9678" width="13.28515625" style="131" bestFit="1" customWidth="1"/>
    <col min="9679" max="9679" width="14.42578125" style="131" customWidth="1"/>
    <col min="9680" max="9680" width="1.42578125" style="131" customWidth="1"/>
    <col min="9681" max="9681" width="14.42578125" style="131" customWidth="1"/>
    <col min="9682" max="9682" width="12.140625" style="131" customWidth="1"/>
    <col min="9683" max="9683" width="16.140625" style="131" customWidth="1"/>
    <col min="9684" max="9684" width="13.28515625" style="131" customWidth="1"/>
    <col min="9685" max="9686" width="9.140625" style="131" customWidth="1"/>
    <col min="9687" max="9687" width="9.7109375" style="131" customWidth="1"/>
    <col min="9688" max="9688" width="9.140625" style="131" customWidth="1"/>
    <col min="9689" max="9689" width="12.140625" style="131" customWidth="1"/>
    <col min="9690" max="9690" width="12.5703125" style="131" customWidth="1"/>
    <col min="9691" max="9691" width="12.140625" style="131" bestFit="1" customWidth="1"/>
    <col min="9692" max="9929" width="9.140625" style="131"/>
    <col min="9930" max="9930" width="1.42578125" style="131" customWidth="1"/>
    <col min="9931" max="9931" width="42.42578125" style="131" customWidth="1"/>
    <col min="9932" max="9932" width="9.140625" style="131"/>
    <col min="9933" max="9933" width="7.5703125" style="131" customWidth="1"/>
    <col min="9934" max="9934" width="13.28515625" style="131" bestFit="1" customWidth="1"/>
    <col min="9935" max="9935" width="14.42578125" style="131" customWidth="1"/>
    <col min="9936" max="9936" width="1.42578125" style="131" customWidth="1"/>
    <col min="9937" max="9937" width="14.42578125" style="131" customWidth="1"/>
    <col min="9938" max="9938" width="12.140625" style="131" customWidth="1"/>
    <col min="9939" max="9939" width="16.140625" style="131" customWidth="1"/>
    <col min="9940" max="9940" width="13.28515625" style="131" customWidth="1"/>
    <col min="9941" max="9942" width="9.140625" style="131" customWidth="1"/>
    <col min="9943" max="9943" width="9.7109375" style="131" customWidth="1"/>
    <col min="9944" max="9944" width="9.140625" style="131" customWidth="1"/>
    <col min="9945" max="9945" width="12.140625" style="131" customWidth="1"/>
    <col min="9946" max="9946" width="12.5703125" style="131" customWidth="1"/>
    <col min="9947" max="9947" width="12.140625" style="131" bestFit="1" customWidth="1"/>
    <col min="9948" max="10185" width="9.140625" style="131"/>
    <col min="10186" max="10186" width="1.42578125" style="131" customWidth="1"/>
    <col min="10187" max="10187" width="42.42578125" style="131" customWidth="1"/>
    <col min="10188" max="10188" width="9.140625" style="131"/>
    <col min="10189" max="10189" width="7.5703125" style="131" customWidth="1"/>
    <col min="10190" max="10190" width="13.28515625" style="131" bestFit="1" customWidth="1"/>
    <col min="10191" max="10191" width="14.42578125" style="131" customWidth="1"/>
    <col min="10192" max="10192" width="1.42578125" style="131" customWidth="1"/>
    <col min="10193" max="10193" width="14.42578125" style="131" customWidth="1"/>
    <col min="10194" max="10194" width="12.140625" style="131" customWidth="1"/>
    <col min="10195" max="10195" width="16.140625" style="131" customWidth="1"/>
    <col min="10196" max="10196" width="13.28515625" style="131" customWidth="1"/>
    <col min="10197" max="10198" width="9.140625" style="131" customWidth="1"/>
    <col min="10199" max="10199" width="9.7109375" style="131" customWidth="1"/>
    <col min="10200" max="10200" width="9.140625" style="131" customWidth="1"/>
    <col min="10201" max="10201" width="12.140625" style="131" customWidth="1"/>
    <col min="10202" max="10202" width="12.5703125" style="131" customWidth="1"/>
    <col min="10203" max="10203" width="12.140625" style="131" bestFit="1" customWidth="1"/>
    <col min="10204" max="10441" width="9.140625" style="131"/>
    <col min="10442" max="10442" width="1.42578125" style="131" customWidth="1"/>
    <col min="10443" max="10443" width="42.42578125" style="131" customWidth="1"/>
    <col min="10444" max="10444" width="9.140625" style="131"/>
    <col min="10445" max="10445" width="7.5703125" style="131" customWidth="1"/>
    <col min="10446" max="10446" width="13.28515625" style="131" bestFit="1" customWidth="1"/>
    <col min="10447" max="10447" width="14.42578125" style="131" customWidth="1"/>
    <col min="10448" max="10448" width="1.42578125" style="131" customWidth="1"/>
    <col min="10449" max="10449" width="14.42578125" style="131" customWidth="1"/>
    <col min="10450" max="10450" width="12.140625" style="131" customWidth="1"/>
    <col min="10451" max="10451" width="16.140625" style="131" customWidth="1"/>
    <col min="10452" max="10452" width="13.28515625" style="131" customWidth="1"/>
    <col min="10453" max="10454" width="9.140625" style="131" customWidth="1"/>
    <col min="10455" max="10455" width="9.7109375" style="131" customWidth="1"/>
    <col min="10456" max="10456" width="9.140625" style="131" customWidth="1"/>
    <col min="10457" max="10457" width="12.140625" style="131" customWidth="1"/>
    <col min="10458" max="10458" width="12.5703125" style="131" customWidth="1"/>
    <col min="10459" max="10459" width="12.140625" style="131" bestFit="1" customWidth="1"/>
    <col min="10460" max="10697" width="9.140625" style="131"/>
    <col min="10698" max="10698" width="1.42578125" style="131" customWidth="1"/>
    <col min="10699" max="10699" width="42.42578125" style="131" customWidth="1"/>
    <col min="10700" max="10700" width="9.140625" style="131"/>
    <col min="10701" max="10701" width="7.5703125" style="131" customWidth="1"/>
    <col min="10702" max="10702" width="13.28515625" style="131" bestFit="1" customWidth="1"/>
    <col min="10703" max="10703" width="14.42578125" style="131" customWidth="1"/>
    <col min="10704" max="10704" width="1.42578125" style="131" customWidth="1"/>
    <col min="10705" max="10705" width="14.42578125" style="131" customWidth="1"/>
    <col min="10706" max="10706" width="12.140625" style="131" customWidth="1"/>
    <col min="10707" max="10707" width="16.140625" style="131" customWidth="1"/>
    <col min="10708" max="10708" width="13.28515625" style="131" customWidth="1"/>
    <col min="10709" max="10710" width="9.140625" style="131" customWidth="1"/>
    <col min="10711" max="10711" width="9.7109375" style="131" customWidth="1"/>
    <col min="10712" max="10712" width="9.140625" style="131" customWidth="1"/>
    <col min="10713" max="10713" width="12.140625" style="131" customWidth="1"/>
    <col min="10714" max="10714" width="12.5703125" style="131" customWidth="1"/>
    <col min="10715" max="10715" width="12.140625" style="131" bestFit="1" customWidth="1"/>
    <col min="10716" max="10953" width="9.140625" style="131"/>
    <col min="10954" max="10954" width="1.42578125" style="131" customWidth="1"/>
    <col min="10955" max="10955" width="42.42578125" style="131" customWidth="1"/>
    <col min="10956" max="10956" width="9.140625" style="131"/>
    <col min="10957" max="10957" width="7.5703125" style="131" customWidth="1"/>
    <col min="10958" max="10958" width="13.28515625" style="131" bestFit="1" customWidth="1"/>
    <col min="10959" max="10959" width="14.42578125" style="131" customWidth="1"/>
    <col min="10960" max="10960" width="1.42578125" style="131" customWidth="1"/>
    <col min="10961" max="10961" width="14.42578125" style="131" customWidth="1"/>
    <col min="10962" max="10962" width="12.140625" style="131" customWidth="1"/>
    <col min="10963" max="10963" width="16.140625" style="131" customWidth="1"/>
    <col min="10964" max="10964" width="13.28515625" style="131" customWidth="1"/>
    <col min="10965" max="10966" width="9.140625" style="131" customWidth="1"/>
    <col min="10967" max="10967" width="9.7109375" style="131" customWidth="1"/>
    <col min="10968" max="10968" width="9.140625" style="131" customWidth="1"/>
    <col min="10969" max="10969" width="12.140625" style="131" customWidth="1"/>
    <col min="10970" max="10970" width="12.5703125" style="131" customWidth="1"/>
    <col min="10971" max="10971" width="12.140625" style="131" bestFit="1" customWidth="1"/>
    <col min="10972" max="11209" width="9.140625" style="131"/>
    <col min="11210" max="11210" width="1.42578125" style="131" customWidth="1"/>
    <col min="11211" max="11211" width="42.42578125" style="131" customWidth="1"/>
    <col min="11212" max="11212" width="9.140625" style="131"/>
    <col min="11213" max="11213" width="7.5703125" style="131" customWidth="1"/>
    <col min="11214" max="11214" width="13.28515625" style="131" bestFit="1" customWidth="1"/>
    <col min="11215" max="11215" width="14.42578125" style="131" customWidth="1"/>
    <col min="11216" max="11216" width="1.42578125" style="131" customWidth="1"/>
    <col min="11217" max="11217" width="14.42578125" style="131" customWidth="1"/>
    <col min="11218" max="11218" width="12.140625" style="131" customWidth="1"/>
    <col min="11219" max="11219" width="16.140625" style="131" customWidth="1"/>
    <col min="11220" max="11220" width="13.28515625" style="131" customWidth="1"/>
    <col min="11221" max="11222" width="9.140625" style="131" customWidth="1"/>
    <col min="11223" max="11223" width="9.7109375" style="131" customWidth="1"/>
    <col min="11224" max="11224" width="9.140625" style="131" customWidth="1"/>
    <col min="11225" max="11225" width="12.140625" style="131" customWidth="1"/>
    <col min="11226" max="11226" width="12.5703125" style="131" customWidth="1"/>
    <col min="11227" max="11227" width="12.140625" style="131" bestFit="1" customWidth="1"/>
    <col min="11228" max="11465" width="9.140625" style="131"/>
    <col min="11466" max="11466" width="1.42578125" style="131" customWidth="1"/>
    <col min="11467" max="11467" width="42.42578125" style="131" customWidth="1"/>
    <col min="11468" max="11468" width="9.140625" style="131"/>
    <col min="11469" max="11469" width="7.5703125" style="131" customWidth="1"/>
    <col min="11470" max="11470" width="13.28515625" style="131" bestFit="1" customWidth="1"/>
    <col min="11471" max="11471" width="14.42578125" style="131" customWidth="1"/>
    <col min="11472" max="11472" width="1.42578125" style="131" customWidth="1"/>
    <col min="11473" max="11473" width="14.42578125" style="131" customWidth="1"/>
    <col min="11474" max="11474" width="12.140625" style="131" customWidth="1"/>
    <col min="11475" max="11475" width="16.140625" style="131" customWidth="1"/>
    <col min="11476" max="11476" width="13.28515625" style="131" customWidth="1"/>
    <col min="11477" max="11478" width="9.140625" style="131" customWidth="1"/>
    <col min="11479" max="11479" width="9.7109375" style="131" customWidth="1"/>
    <col min="11480" max="11480" width="9.140625" style="131" customWidth="1"/>
    <col min="11481" max="11481" width="12.140625" style="131" customWidth="1"/>
    <col min="11482" max="11482" width="12.5703125" style="131" customWidth="1"/>
    <col min="11483" max="11483" width="12.140625" style="131" bestFit="1" customWidth="1"/>
    <col min="11484" max="11721" width="9.140625" style="131"/>
    <col min="11722" max="11722" width="1.42578125" style="131" customWidth="1"/>
    <col min="11723" max="11723" width="42.42578125" style="131" customWidth="1"/>
    <col min="11724" max="11724" width="9.140625" style="131"/>
    <col min="11725" max="11725" width="7.5703125" style="131" customWidth="1"/>
    <col min="11726" max="11726" width="13.28515625" style="131" bestFit="1" customWidth="1"/>
    <col min="11727" max="11727" width="14.42578125" style="131" customWidth="1"/>
    <col min="11728" max="11728" width="1.42578125" style="131" customWidth="1"/>
    <col min="11729" max="11729" width="14.42578125" style="131" customWidth="1"/>
    <col min="11730" max="11730" width="12.140625" style="131" customWidth="1"/>
    <col min="11731" max="11731" width="16.140625" style="131" customWidth="1"/>
    <col min="11732" max="11732" width="13.28515625" style="131" customWidth="1"/>
    <col min="11733" max="11734" width="9.140625" style="131" customWidth="1"/>
    <col min="11735" max="11735" width="9.7109375" style="131" customWidth="1"/>
    <col min="11736" max="11736" width="9.140625" style="131" customWidth="1"/>
    <col min="11737" max="11737" width="12.140625" style="131" customWidth="1"/>
    <col min="11738" max="11738" width="12.5703125" style="131" customWidth="1"/>
    <col min="11739" max="11739" width="12.140625" style="131" bestFit="1" customWidth="1"/>
    <col min="11740" max="11977" width="9.140625" style="131"/>
    <col min="11978" max="11978" width="1.42578125" style="131" customWidth="1"/>
    <col min="11979" max="11979" width="42.42578125" style="131" customWidth="1"/>
    <col min="11980" max="11980" width="9.140625" style="131"/>
    <col min="11981" max="11981" width="7.5703125" style="131" customWidth="1"/>
    <col min="11982" max="11982" width="13.28515625" style="131" bestFit="1" customWidth="1"/>
    <col min="11983" max="11983" width="14.42578125" style="131" customWidth="1"/>
    <col min="11984" max="11984" width="1.42578125" style="131" customWidth="1"/>
    <col min="11985" max="11985" width="14.42578125" style="131" customWidth="1"/>
    <col min="11986" max="11986" width="12.140625" style="131" customWidth="1"/>
    <col min="11987" max="11987" width="16.140625" style="131" customWidth="1"/>
    <col min="11988" max="11988" width="13.28515625" style="131" customWidth="1"/>
    <col min="11989" max="11990" width="9.140625" style="131" customWidth="1"/>
    <col min="11991" max="11991" width="9.7109375" style="131" customWidth="1"/>
    <col min="11992" max="11992" width="9.140625" style="131" customWidth="1"/>
    <col min="11993" max="11993" width="12.140625" style="131" customWidth="1"/>
    <col min="11994" max="11994" width="12.5703125" style="131" customWidth="1"/>
    <col min="11995" max="11995" width="12.140625" style="131" bestFit="1" customWidth="1"/>
    <col min="11996" max="12233" width="9.140625" style="131"/>
    <col min="12234" max="12234" width="1.42578125" style="131" customWidth="1"/>
    <col min="12235" max="12235" width="42.42578125" style="131" customWidth="1"/>
    <col min="12236" max="12236" width="9.140625" style="131"/>
    <col min="12237" max="12237" width="7.5703125" style="131" customWidth="1"/>
    <col min="12238" max="12238" width="13.28515625" style="131" bestFit="1" customWidth="1"/>
    <col min="12239" max="12239" width="14.42578125" style="131" customWidth="1"/>
    <col min="12240" max="12240" width="1.42578125" style="131" customWidth="1"/>
    <col min="12241" max="12241" width="14.42578125" style="131" customWidth="1"/>
    <col min="12242" max="12242" width="12.140625" style="131" customWidth="1"/>
    <col min="12243" max="12243" width="16.140625" style="131" customWidth="1"/>
    <col min="12244" max="12244" width="13.28515625" style="131" customWidth="1"/>
    <col min="12245" max="12246" width="9.140625" style="131" customWidth="1"/>
    <col min="12247" max="12247" width="9.7109375" style="131" customWidth="1"/>
    <col min="12248" max="12248" width="9.140625" style="131" customWidth="1"/>
    <col min="12249" max="12249" width="12.140625" style="131" customWidth="1"/>
    <col min="12250" max="12250" width="12.5703125" style="131" customWidth="1"/>
    <col min="12251" max="12251" width="12.140625" style="131" bestFit="1" customWidth="1"/>
    <col min="12252" max="12489" width="9.140625" style="131"/>
    <col min="12490" max="12490" width="1.42578125" style="131" customWidth="1"/>
    <col min="12491" max="12491" width="42.42578125" style="131" customWidth="1"/>
    <col min="12492" max="12492" width="9.140625" style="131"/>
    <col min="12493" max="12493" width="7.5703125" style="131" customWidth="1"/>
    <col min="12494" max="12494" width="13.28515625" style="131" bestFit="1" customWidth="1"/>
    <col min="12495" max="12495" width="14.42578125" style="131" customWidth="1"/>
    <col min="12496" max="12496" width="1.42578125" style="131" customWidth="1"/>
    <col min="12497" max="12497" width="14.42578125" style="131" customWidth="1"/>
    <col min="12498" max="12498" width="12.140625" style="131" customWidth="1"/>
    <col min="12499" max="12499" width="16.140625" style="131" customWidth="1"/>
    <col min="12500" max="12500" width="13.28515625" style="131" customWidth="1"/>
    <col min="12501" max="12502" width="9.140625" style="131" customWidth="1"/>
    <col min="12503" max="12503" width="9.7109375" style="131" customWidth="1"/>
    <col min="12504" max="12504" width="9.140625" style="131" customWidth="1"/>
    <col min="12505" max="12505" width="12.140625" style="131" customWidth="1"/>
    <col min="12506" max="12506" width="12.5703125" style="131" customWidth="1"/>
    <col min="12507" max="12507" width="12.140625" style="131" bestFit="1" customWidth="1"/>
    <col min="12508" max="12745" width="9.140625" style="131"/>
    <col min="12746" max="12746" width="1.42578125" style="131" customWidth="1"/>
    <col min="12747" max="12747" width="42.42578125" style="131" customWidth="1"/>
    <col min="12748" max="12748" width="9.140625" style="131"/>
    <col min="12749" max="12749" width="7.5703125" style="131" customWidth="1"/>
    <col min="12750" max="12750" width="13.28515625" style="131" bestFit="1" customWidth="1"/>
    <col min="12751" max="12751" width="14.42578125" style="131" customWidth="1"/>
    <col min="12752" max="12752" width="1.42578125" style="131" customWidth="1"/>
    <col min="12753" max="12753" width="14.42578125" style="131" customWidth="1"/>
    <col min="12754" max="12754" width="12.140625" style="131" customWidth="1"/>
    <col min="12755" max="12755" width="16.140625" style="131" customWidth="1"/>
    <col min="12756" max="12756" width="13.28515625" style="131" customWidth="1"/>
    <col min="12757" max="12758" width="9.140625" style="131" customWidth="1"/>
    <col min="12759" max="12759" width="9.7109375" style="131" customWidth="1"/>
    <col min="12760" max="12760" width="9.140625" style="131" customWidth="1"/>
    <col min="12761" max="12761" width="12.140625" style="131" customWidth="1"/>
    <col min="12762" max="12762" width="12.5703125" style="131" customWidth="1"/>
    <col min="12763" max="12763" width="12.140625" style="131" bestFit="1" customWidth="1"/>
    <col min="12764" max="13001" width="9.140625" style="131"/>
    <col min="13002" max="13002" width="1.42578125" style="131" customWidth="1"/>
    <col min="13003" max="13003" width="42.42578125" style="131" customWidth="1"/>
    <col min="13004" max="13004" width="9.140625" style="131"/>
    <col min="13005" max="13005" width="7.5703125" style="131" customWidth="1"/>
    <col min="13006" max="13006" width="13.28515625" style="131" bestFit="1" customWidth="1"/>
    <col min="13007" max="13007" width="14.42578125" style="131" customWidth="1"/>
    <col min="13008" max="13008" width="1.42578125" style="131" customWidth="1"/>
    <col min="13009" max="13009" width="14.42578125" style="131" customWidth="1"/>
    <col min="13010" max="13010" width="12.140625" style="131" customWidth="1"/>
    <col min="13011" max="13011" width="16.140625" style="131" customWidth="1"/>
    <col min="13012" max="13012" width="13.28515625" style="131" customWidth="1"/>
    <col min="13013" max="13014" width="9.140625" style="131" customWidth="1"/>
    <col min="13015" max="13015" width="9.7109375" style="131" customWidth="1"/>
    <col min="13016" max="13016" width="9.140625" style="131" customWidth="1"/>
    <col min="13017" max="13017" width="12.140625" style="131" customWidth="1"/>
    <col min="13018" max="13018" width="12.5703125" style="131" customWidth="1"/>
    <col min="13019" max="13019" width="12.140625" style="131" bestFit="1" customWidth="1"/>
    <col min="13020" max="13257" width="9.140625" style="131"/>
    <col min="13258" max="13258" width="1.42578125" style="131" customWidth="1"/>
    <col min="13259" max="13259" width="42.42578125" style="131" customWidth="1"/>
    <col min="13260" max="13260" width="9.140625" style="131"/>
    <col min="13261" max="13261" width="7.5703125" style="131" customWidth="1"/>
    <col min="13262" max="13262" width="13.28515625" style="131" bestFit="1" customWidth="1"/>
    <col min="13263" max="13263" width="14.42578125" style="131" customWidth="1"/>
    <col min="13264" max="13264" width="1.42578125" style="131" customWidth="1"/>
    <col min="13265" max="13265" width="14.42578125" style="131" customWidth="1"/>
    <col min="13266" max="13266" width="12.140625" style="131" customWidth="1"/>
    <col min="13267" max="13267" width="16.140625" style="131" customWidth="1"/>
    <col min="13268" max="13268" width="13.28515625" style="131" customWidth="1"/>
    <col min="13269" max="13270" width="9.140625" style="131" customWidth="1"/>
    <col min="13271" max="13271" width="9.7109375" style="131" customWidth="1"/>
    <col min="13272" max="13272" width="9.140625" style="131" customWidth="1"/>
    <col min="13273" max="13273" width="12.140625" style="131" customWidth="1"/>
    <col min="13274" max="13274" width="12.5703125" style="131" customWidth="1"/>
    <col min="13275" max="13275" width="12.140625" style="131" bestFit="1" customWidth="1"/>
    <col min="13276" max="13513" width="9.140625" style="131"/>
    <col min="13514" max="13514" width="1.42578125" style="131" customWidth="1"/>
    <col min="13515" max="13515" width="42.42578125" style="131" customWidth="1"/>
    <col min="13516" max="13516" width="9.140625" style="131"/>
    <col min="13517" max="13517" width="7.5703125" style="131" customWidth="1"/>
    <col min="13518" max="13518" width="13.28515625" style="131" bestFit="1" customWidth="1"/>
    <col min="13519" max="13519" width="14.42578125" style="131" customWidth="1"/>
    <col min="13520" max="13520" width="1.42578125" style="131" customWidth="1"/>
    <col min="13521" max="13521" width="14.42578125" style="131" customWidth="1"/>
    <col min="13522" max="13522" width="12.140625" style="131" customWidth="1"/>
    <col min="13523" max="13523" width="16.140625" style="131" customWidth="1"/>
    <col min="13524" max="13524" width="13.28515625" style="131" customWidth="1"/>
    <col min="13525" max="13526" width="9.140625" style="131" customWidth="1"/>
    <col min="13527" max="13527" width="9.7109375" style="131" customWidth="1"/>
    <col min="13528" max="13528" width="9.140625" style="131" customWidth="1"/>
    <col min="13529" max="13529" width="12.140625" style="131" customWidth="1"/>
    <col min="13530" max="13530" width="12.5703125" style="131" customWidth="1"/>
    <col min="13531" max="13531" width="12.140625" style="131" bestFit="1" customWidth="1"/>
    <col min="13532" max="13769" width="9.140625" style="131"/>
    <col min="13770" max="13770" width="1.42578125" style="131" customWidth="1"/>
    <col min="13771" max="13771" width="42.42578125" style="131" customWidth="1"/>
    <col min="13772" max="13772" width="9.140625" style="131"/>
    <col min="13773" max="13773" width="7.5703125" style="131" customWidth="1"/>
    <col min="13774" max="13774" width="13.28515625" style="131" bestFit="1" customWidth="1"/>
    <col min="13775" max="13775" width="14.42578125" style="131" customWidth="1"/>
    <col min="13776" max="13776" width="1.42578125" style="131" customWidth="1"/>
    <col min="13777" max="13777" width="14.42578125" style="131" customWidth="1"/>
    <col min="13778" max="13778" width="12.140625" style="131" customWidth="1"/>
    <col min="13779" max="13779" width="16.140625" style="131" customWidth="1"/>
    <col min="13780" max="13780" width="13.28515625" style="131" customWidth="1"/>
    <col min="13781" max="13782" width="9.140625" style="131" customWidth="1"/>
    <col min="13783" max="13783" width="9.7109375" style="131" customWidth="1"/>
    <col min="13784" max="13784" width="9.140625" style="131" customWidth="1"/>
    <col min="13785" max="13785" width="12.140625" style="131" customWidth="1"/>
    <col min="13786" max="13786" width="12.5703125" style="131" customWidth="1"/>
    <col min="13787" max="13787" width="12.140625" style="131" bestFit="1" customWidth="1"/>
    <col min="13788" max="14025" width="9.140625" style="131"/>
    <col min="14026" max="14026" width="1.42578125" style="131" customWidth="1"/>
    <col min="14027" max="14027" width="42.42578125" style="131" customWidth="1"/>
    <col min="14028" max="14028" width="9.140625" style="131"/>
    <col min="14029" max="14029" width="7.5703125" style="131" customWidth="1"/>
    <col min="14030" max="14030" width="13.28515625" style="131" bestFit="1" customWidth="1"/>
    <col min="14031" max="14031" width="14.42578125" style="131" customWidth="1"/>
    <col min="14032" max="14032" width="1.42578125" style="131" customWidth="1"/>
    <col min="14033" max="14033" width="14.42578125" style="131" customWidth="1"/>
    <col min="14034" max="14034" width="12.140625" style="131" customWidth="1"/>
    <col min="14035" max="14035" width="16.140625" style="131" customWidth="1"/>
    <col min="14036" max="14036" width="13.28515625" style="131" customWidth="1"/>
    <col min="14037" max="14038" width="9.140625" style="131" customWidth="1"/>
    <col min="14039" max="14039" width="9.7109375" style="131" customWidth="1"/>
    <col min="14040" max="14040" width="9.140625" style="131" customWidth="1"/>
    <col min="14041" max="14041" width="12.140625" style="131" customWidth="1"/>
    <col min="14042" max="14042" width="12.5703125" style="131" customWidth="1"/>
    <col min="14043" max="14043" width="12.140625" style="131" bestFit="1" customWidth="1"/>
    <col min="14044" max="14281" width="9.140625" style="131"/>
    <col min="14282" max="14282" width="1.42578125" style="131" customWidth="1"/>
    <col min="14283" max="14283" width="42.42578125" style="131" customWidth="1"/>
    <col min="14284" max="14284" width="9.140625" style="131"/>
    <col min="14285" max="14285" width="7.5703125" style="131" customWidth="1"/>
    <col min="14286" max="14286" width="13.28515625" style="131" bestFit="1" customWidth="1"/>
    <col min="14287" max="14287" width="14.42578125" style="131" customWidth="1"/>
    <col min="14288" max="14288" width="1.42578125" style="131" customWidth="1"/>
    <col min="14289" max="14289" width="14.42578125" style="131" customWidth="1"/>
    <col min="14290" max="14290" width="12.140625" style="131" customWidth="1"/>
    <col min="14291" max="14291" width="16.140625" style="131" customWidth="1"/>
    <col min="14292" max="14292" width="13.28515625" style="131" customWidth="1"/>
    <col min="14293" max="14294" width="9.140625" style="131" customWidth="1"/>
    <col min="14295" max="14295" width="9.7109375" style="131" customWidth="1"/>
    <col min="14296" max="14296" width="9.140625" style="131" customWidth="1"/>
    <col min="14297" max="14297" width="12.140625" style="131" customWidth="1"/>
    <col min="14298" max="14298" width="12.5703125" style="131" customWidth="1"/>
    <col min="14299" max="14299" width="12.140625" style="131" bestFit="1" customWidth="1"/>
    <col min="14300" max="14537" width="9.140625" style="131"/>
    <col min="14538" max="14538" width="1.42578125" style="131" customWidth="1"/>
    <col min="14539" max="14539" width="42.42578125" style="131" customWidth="1"/>
    <col min="14540" max="14540" width="9.140625" style="131"/>
    <col min="14541" max="14541" width="7.5703125" style="131" customWidth="1"/>
    <col min="14542" max="14542" width="13.28515625" style="131" bestFit="1" customWidth="1"/>
    <col min="14543" max="14543" width="14.42578125" style="131" customWidth="1"/>
    <col min="14544" max="14544" width="1.42578125" style="131" customWidth="1"/>
    <col min="14545" max="14545" width="14.42578125" style="131" customWidth="1"/>
    <col min="14546" max="14546" width="12.140625" style="131" customWidth="1"/>
    <col min="14547" max="14547" width="16.140625" style="131" customWidth="1"/>
    <col min="14548" max="14548" width="13.28515625" style="131" customWidth="1"/>
    <col min="14549" max="14550" width="9.140625" style="131" customWidth="1"/>
    <col min="14551" max="14551" width="9.7109375" style="131" customWidth="1"/>
    <col min="14552" max="14552" width="9.140625" style="131" customWidth="1"/>
    <col min="14553" max="14553" width="12.140625" style="131" customWidth="1"/>
    <col min="14554" max="14554" width="12.5703125" style="131" customWidth="1"/>
    <col min="14555" max="14555" width="12.140625" style="131" bestFit="1" customWidth="1"/>
    <col min="14556" max="14793" width="9.140625" style="131"/>
    <col min="14794" max="14794" width="1.42578125" style="131" customWidth="1"/>
    <col min="14795" max="14795" width="42.42578125" style="131" customWidth="1"/>
    <col min="14796" max="14796" width="9.140625" style="131"/>
    <col min="14797" max="14797" width="7.5703125" style="131" customWidth="1"/>
    <col min="14798" max="14798" width="13.28515625" style="131" bestFit="1" customWidth="1"/>
    <col min="14799" max="14799" width="14.42578125" style="131" customWidth="1"/>
    <col min="14800" max="14800" width="1.42578125" style="131" customWidth="1"/>
    <col min="14801" max="14801" width="14.42578125" style="131" customWidth="1"/>
    <col min="14802" max="14802" width="12.140625" style="131" customWidth="1"/>
    <col min="14803" max="14803" width="16.140625" style="131" customWidth="1"/>
    <col min="14804" max="14804" width="13.28515625" style="131" customWidth="1"/>
    <col min="14805" max="14806" width="9.140625" style="131" customWidth="1"/>
    <col min="14807" max="14807" width="9.7109375" style="131" customWidth="1"/>
    <col min="14808" max="14808" width="9.140625" style="131" customWidth="1"/>
    <col min="14809" max="14809" width="12.140625" style="131" customWidth="1"/>
    <col min="14810" max="14810" width="12.5703125" style="131" customWidth="1"/>
    <col min="14811" max="14811" width="12.140625" style="131" bestFit="1" customWidth="1"/>
    <col min="14812" max="15049" width="9.140625" style="131"/>
    <col min="15050" max="15050" width="1.42578125" style="131" customWidth="1"/>
    <col min="15051" max="15051" width="42.42578125" style="131" customWidth="1"/>
    <col min="15052" max="15052" width="9.140625" style="131"/>
    <col min="15053" max="15053" width="7.5703125" style="131" customWidth="1"/>
    <col min="15054" max="15054" width="13.28515625" style="131" bestFit="1" customWidth="1"/>
    <col min="15055" max="15055" width="14.42578125" style="131" customWidth="1"/>
    <col min="15056" max="15056" width="1.42578125" style="131" customWidth="1"/>
    <col min="15057" max="15057" width="14.42578125" style="131" customWidth="1"/>
    <col min="15058" max="15058" width="12.140625" style="131" customWidth="1"/>
    <col min="15059" max="15059" width="16.140625" style="131" customWidth="1"/>
    <col min="15060" max="15060" width="13.28515625" style="131" customWidth="1"/>
    <col min="15061" max="15062" width="9.140625" style="131" customWidth="1"/>
    <col min="15063" max="15063" width="9.7109375" style="131" customWidth="1"/>
    <col min="15064" max="15064" width="9.140625" style="131" customWidth="1"/>
    <col min="15065" max="15065" width="12.140625" style="131" customWidth="1"/>
    <col min="15066" max="15066" width="12.5703125" style="131" customWidth="1"/>
    <col min="15067" max="15067" width="12.140625" style="131" bestFit="1" customWidth="1"/>
    <col min="15068" max="15305" width="9.140625" style="131"/>
    <col min="15306" max="15306" width="1.42578125" style="131" customWidth="1"/>
    <col min="15307" max="15307" width="42.42578125" style="131" customWidth="1"/>
    <col min="15308" max="15308" width="9.140625" style="131"/>
    <col min="15309" max="15309" width="7.5703125" style="131" customWidth="1"/>
    <col min="15310" max="15310" width="13.28515625" style="131" bestFit="1" customWidth="1"/>
    <col min="15311" max="15311" width="14.42578125" style="131" customWidth="1"/>
    <col min="15312" max="15312" width="1.42578125" style="131" customWidth="1"/>
    <col min="15313" max="15313" width="14.42578125" style="131" customWidth="1"/>
    <col min="15314" max="15314" width="12.140625" style="131" customWidth="1"/>
    <col min="15315" max="15315" width="16.140625" style="131" customWidth="1"/>
    <col min="15316" max="15316" width="13.28515625" style="131" customWidth="1"/>
    <col min="15317" max="15318" width="9.140625" style="131" customWidth="1"/>
    <col min="15319" max="15319" width="9.7109375" style="131" customWidth="1"/>
    <col min="15320" max="15320" width="9.140625" style="131" customWidth="1"/>
    <col min="15321" max="15321" width="12.140625" style="131" customWidth="1"/>
    <col min="15322" max="15322" width="12.5703125" style="131" customWidth="1"/>
    <col min="15323" max="15323" width="12.140625" style="131" bestFit="1" customWidth="1"/>
    <col min="15324" max="15561" width="9.140625" style="131"/>
    <col min="15562" max="15562" width="1.42578125" style="131" customWidth="1"/>
    <col min="15563" max="15563" width="42.42578125" style="131" customWidth="1"/>
    <col min="15564" max="15564" width="9.140625" style="131"/>
    <col min="15565" max="15565" width="7.5703125" style="131" customWidth="1"/>
    <col min="15566" max="15566" width="13.28515625" style="131" bestFit="1" customWidth="1"/>
    <col min="15567" max="15567" width="14.42578125" style="131" customWidth="1"/>
    <col min="15568" max="15568" width="1.42578125" style="131" customWidth="1"/>
    <col min="15569" max="15569" width="14.42578125" style="131" customWidth="1"/>
    <col min="15570" max="15570" width="12.140625" style="131" customWidth="1"/>
    <col min="15571" max="15571" width="16.140625" style="131" customWidth="1"/>
    <col min="15572" max="15572" width="13.28515625" style="131" customWidth="1"/>
    <col min="15573" max="15574" width="9.140625" style="131" customWidth="1"/>
    <col min="15575" max="15575" width="9.7109375" style="131" customWidth="1"/>
    <col min="15576" max="15576" width="9.140625" style="131" customWidth="1"/>
    <col min="15577" max="15577" width="12.140625" style="131" customWidth="1"/>
    <col min="15578" max="15578" width="12.5703125" style="131" customWidth="1"/>
    <col min="15579" max="15579" width="12.140625" style="131" bestFit="1" customWidth="1"/>
    <col min="15580" max="15817" width="9.140625" style="131"/>
    <col min="15818" max="15818" width="1.42578125" style="131" customWidth="1"/>
    <col min="15819" max="15819" width="42.42578125" style="131" customWidth="1"/>
    <col min="15820" max="15820" width="9.140625" style="131"/>
    <col min="15821" max="15821" width="7.5703125" style="131" customWidth="1"/>
    <col min="15822" max="15822" width="13.28515625" style="131" bestFit="1" customWidth="1"/>
    <col min="15823" max="15823" width="14.42578125" style="131" customWidth="1"/>
    <col min="15824" max="15824" width="1.42578125" style="131" customWidth="1"/>
    <col min="15825" max="15825" width="14.42578125" style="131" customWidth="1"/>
    <col min="15826" max="15826" width="12.140625" style="131" customWidth="1"/>
    <col min="15827" max="15827" width="16.140625" style="131" customWidth="1"/>
    <col min="15828" max="15828" width="13.28515625" style="131" customWidth="1"/>
    <col min="15829" max="15830" width="9.140625" style="131" customWidth="1"/>
    <col min="15831" max="15831" width="9.7109375" style="131" customWidth="1"/>
    <col min="15832" max="15832" width="9.140625" style="131" customWidth="1"/>
    <col min="15833" max="15833" width="12.140625" style="131" customWidth="1"/>
    <col min="15834" max="15834" width="12.5703125" style="131" customWidth="1"/>
    <col min="15835" max="15835" width="12.140625" style="131" bestFit="1" customWidth="1"/>
    <col min="15836" max="16073" width="9.140625" style="131"/>
    <col min="16074" max="16074" width="1.42578125" style="131" customWidth="1"/>
    <col min="16075" max="16075" width="42.42578125" style="131" customWidth="1"/>
    <col min="16076" max="16076" width="9.140625" style="131"/>
    <col min="16077" max="16077" width="7.5703125" style="131" customWidth="1"/>
    <col min="16078" max="16078" width="13.28515625" style="131" bestFit="1" customWidth="1"/>
    <col min="16079" max="16079" width="14.42578125" style="131" customWidth="1"/>
    <col min="16080" max="16080" width="1.42578125" style="131" customWidth="1"/>
    <col min="16081" max="16081" width="14.42578125" style="131" customWidth="1"/>
    <col min="16082" max="16082" width="12.140625" style="131" customWidth="1"/>
    <col min="16083" max="16083" width="16.140625" style="131" customWidth="1"/>
    <col min="16084" max="16084" width="13.28515625" style="131" customWidth="1"/>
    <col min="16085" max="16086" width="9.140625" style="131" customWidth="1"/>
    <col min="16087" max="16087" width="9.7109375" style="131" customWidth="1"/>
    <col min="16088" max="16088" width="9.140625" style="131" customWidth="1"/>
    <col min="16089" max="16089" width="12.140625" style="131" customWidth="1"/>
    <col min="16090" max="16090" width="12.5703125" style="131" customWidth="1"/>
    <col min="16091" max="16091" width="12.140625" style="131" bestFit="1" customWidth="1"/>
    <col min="16092" max="16384" width="9.140625" style="131"/>
  </cols>
  <sheetData>
    <row r="1" spans="2:7" s="61" customFormat="1" ht="17.25" thickBot="1" x14ac:dyDescent="0.25">
      <c r="B1" s="281" t="s">
        <v>237</v>
      </c>
      <c r="C1" s="282"/>
      <c r="D1" s="282"/>
      <c r="E1" s="282"/>
      <c r="F1" s="283"/>
    </row>
    <row r="2" spans="2:7" s="61" customFormat="1" ht="17.25" customHeight="1" thickBot="1" x14ac:dyDescent="0.25">
      <c r="B2" s="284" t="s">
        <v>247</v>
      </c>
      <c r="C2" s="285"/>
      <c r="D2" s="285"/>
      <c r="E2" s="285"/>
      <c r="F2" s="286"/>
    </row>
    <row r="3" spans="2:7" s="61" customFormat="1" ht="17.25" thickBot="1" x14ac:dyDescent="0.25">
      <c r="B3" s="287" t="s">
        <v>178</v>
      </c>
      <c r="C3" s="287"/>
      <c r="D3" s="287"/>
      <c r="E3" s="287"/>
      <c r="F3" s="127" t="s">
        <v>161</v>
      </c>
    </row>
    <row r="4" spans="2:7" ht="17.25" thickBot="1" x14ac:dyDescent="0.25">
      <c r="B4" s="161" t="s">
        <v>162</v>
      </c>
      <c r="C4" s="161" t="s">
        <v>163</v>
      </c>
      <c r="D4" s="160" t="s">
        <v>180</v>
      </c>
      <c r="E4" s="162" t="s">
        <v>170</v>
      </c>
      <c r="F4" s="162" t="s">
        <v>171</v>
      </c>
    </row>
    <row r="5" spans="2:7" ht="17.25" thickBot="1" x14ac:dyDescent="0.25">
      <c r="B5" s="136">
        <v>1</v>
      </c>
      <c r="C5" s="136" t="s">
        <v>172</v>
      </c>
      <c r="D5" s="133" t="str">
        <f>'Calculo Equip'!D5</f>
        <v>Veículo Furgão - Tipo Ambulância "B"</v>
      </c>
      <c r="E5" s="137">
        <f>'Calculo Equip'!I5</f>
        <v>0</v>
      </c>
      <c r="F5" s="137">
        <f>E5*B5</f>
        <v>0</v>
      </c>
    </row>
    <row r="6" spans="2:7" ht="17.25" thickBot="1" x14ac:dyDescent="0.25">
      <c r="B6" s="290" t="s">
        <v>197</v>
      </c>
      <c r="C6" s="291"/>
      <c r="D6" s="183" t="str">
        <f>'Calculo Equip'!D6</f>
        <v>Equipamentos p/ Ambulância tipo "B"</v>
      </c>
      <c r="E6" s="185">
        <f>'Calculo Equip'!I6</f>
        <v>0</v>
      </c>
      <c r="F6" s="185">
        <f>E6</f>
        <v>0</v>
      </c>
    </row>
    <row r="7" spans="2:7" ht="17.25" thickBot="1" x14ac:dyDescent="0.25">
      <c r="B7" s="288" t="s">
        <v>167</v>
      </c>
      <c r="C7" s="288"/>
      <c r="D7" s="288"/>
      <c r="E7" s="289">
        <f>SUM(F5:F6)</f>
        <v>0</v>
      </c>
      <c r="F7" s="289"/>
      <c r="G7" s="138"/>
    </row>
    <row r="8" spans="2:7" ht="17.25" thickBot="1" x14ac:dyDescent="0.25">
      <c r="B8" s="279" t="s">
        <v>173</v>
      </c>
      <c r="C8" s="279"/>
      <c r="D8" s="279"/>
      <c r="E8" s="280">
        <f>SUM(E7)</f>
        <v>0</v>
      </c>
      <c r="F8" s="280"/>
    </row>
    <row r="9" spans="2:7" x14ac:dyDescent="0.2">
      <c r="B9" s="292" t="s">
        <v>94</v>
      </c>
      <c r="C9" s="293"/>
      <c r="D9" s="293"/>
      <c r="E9" s="294"/>
      <c r="F9" s="295"/>
    </row>
    <row r="10" spans="2:7" x14ac:dyDescent="0.2">
      <c r="B10" s="139">
        <v>3</v>
      </c>
      <c r="C10" s="140" t="s">
        <v>95</v>
      </c>
      <c r="D10" s="140"/>
      <c r="E10" s="140"/>
      <c r="F10" s="140"/>
    </row>
    <row r="11" spans="2:7" x14ac:dyDescent="0.3">
      <c r="B11" s="141" t="s">
        <v>30</v>
      </c>
      <c r="C11" s="296" t="s">
        <v>96</v>
      </c>
      <c r="D11" s="296"/>
      <c r="E11" s="142">
        <v>0</v>
      </c>
      <c r="F11" s="143">
        <f>ROUND((E8*E11),4)</f>
        <v>0</v>
      </c>
    </row>
    <row r="12" spans="2:7" x14ac:dyDescent="0.3">
      <c r="B12" s="144" t="s">
        <v>31</v>
      </c>
      <c r="C12" s="297" t="s">
        <v>98</v>
      </c>
      <c r="D12" s="297"/>
      <c r="E12" s="145"/>
      <c r="F12" s="146"/>
    </row>
    <row r="13" spans="2:7" x14ac:dyDescent="0.3">
      <c r="B13" s="144" t="s">
        <v>57</v>
      </c>
      <c r="C13" s="298" t="s">
        <v>100</v>
      </c>
      <c r="D13" s="298"/>
      <c r="E13" s="145">
        <v>0</v>
      </c>
      <c r="F13" s="146">
        <f ca="1">ROUND(F23*E13,2)</f>
        <v>0</v>
      </c>
    </row>
    <row r="14" spans="2:7" x14ac:dyDescent="0.3">
      <c r="B14" s="144" t="s">
        <v>59</v>
      </c>
      <c r="C14" s="298" t="s">
        <v>102</v>
      </c>
      <c r="D14" s="298"/>
      <c r="E14" s="147">
        <v>0</v>
      </c>
      <c r="F14" s="146">
        <f ca="1">ROUND(F$23*E14,2)</f>
        <v>0</v>
      </c>
    </row>
    <row r="15" spans="2:7" x14ac:dyDescent="0.3">
      <c r="B15" s="144" t="s">
        <v>179</v>
      </c>
      <c r="C15" s="298" t="s">
        <v>12</v>
      </c>
      <c r="D15" s="298"/>
      <c r="E15" s="147">
        <v>0</v>
      </c>
      <c r="F15" s="146">
        <f ca="1">ROUND(F$23*E15,2)</f>
        <v>0</v>
      </c>
    </row>
    <row r="16" spans="2:7" x14ac:dyDescent="0.3">
      <c r="B16" s="144" t="s">
        <v>266</v>
      </c>
      <c r="C16" s="308" t="s">
        <v>142</v>
      </c>
      <c r="D16" s="309"/>
      <c r="E16" s="147">
        <v>0</v>
      </c>
      <c r="F16" s="146">
        <f t="shared" ref="F16:F17" ca="1" si="0">ROUND(F$23*E16,2)</f>
        <v>0</v>
      </c>
    </row>
    <row r="17" spans="2:6" x14ac:dyDescent="0.3">
      <c r="B17" s="144" t="s">
        <v>267</v>
      </c>
      <c r="C17" s="308" t="s">
        <v>142</v>
      </c>
      <c r="D17" s="309"/>
      <c r="E17" s="147">
        <v>0</v>
      </c>
      <c r="F17" s="146">
        <f t="shared" ca="1" si="0"/>
        <v>0</v>
      </c>
    </row>
    <row r="18" spans="2:6" x14ac:dyDescent="0.3">
      <c r="B18" s="144"/>
      <c r="C18" s="303" t="s">
        <v>104</v>
      </c>
      <c r="D18" s="303"/>
      <c r="E18" s="148">
        <f>SUM(E13:E17)</f>
        <v>0</v>
      </c>
      <c r="F18" s="149">
        <f ca="1">SUM(F13:F15)</f>
        <v>0</v>
      </c>
    </row>
    <row r="19" spans="2:6" x14ac:dyDescent="0.2">
      <c r="B19" s="304" t="s">
        <v>105</v>
      </c>
      <c r="C19" s="304"/>
      <c r="D19" s="304"/>
      <c r="E19" s="150">
        <f>SUM(E11,E18)</f>
        <v>0</v>
      </c>
      <c r="F19" s="151">
        <f ca="1">SUM(F11:F15)</f>
        <v>0</v>
      </c>
    </row>
    <row r="20" spans="2:6" x14ac:dyDescent="0.2">
      <c r="B20" s="305" t="s">
        <v>174</v>
      </c>
      <c r="C20" s="305"/>
      <c r="D20" s="305"/>
      <c r="E20" s="305"/>
      <c r="F20" s="305"/>
    </row>
    <row r="21" spans="2:6" x14ac:dyDescent="0.2">
      <c r="B21" s="152"/>
      <c r="C21" s="306" t="s">
        <v>175</v>
      </c>
      <c r="D21" s="306"/>
      <c r="E21" s="306"/>
      <c r="F21" s="153">
        <f>E8</f>
        <v>0</v>
      </c>
    </row>
    <row r="22" spans="2:6" x14ac:dyDescent="0.2">
      <c r="B22" s="154"/>
      <c r="C22" s="307" t="s">
        <v>113</v>
      </c>
      <c r="D22" s="307"/>
      <c r="E22" s="307"/>
      <c r="F22" s="153">
        <f ca="1">F19</f>
        <v>0</v>
      </c>
    </row>
    <row r="23" spans="2:6" ht="17.25" thickBot="1" x14ac:dyDescent="0.35">
      <c r="B23" s="155"/>
      <c r="C23" s="300" t="s">
        <v>176</v>
      </c>
      <c r="D23" s="301"/>
      <c r="E23" s="302"/>
      <c r="F23" s="156">
        <f ca="1">SUM(F21:F22)</f>
        <v>0</v>
      </c>
    </row>
    <row r="24" spans="2:6" ht="17.25" thickBot="1" x14ac:dyDescent="0.25">
      <c r="B24" s="157"/>
      <c r="C24" s="299" t="s">
        <v>177</v>
      </c>
      <c r="D24" s="299"/>
      <c r="E24" s="158">
        <v>12</v>
      </c>
      <c r="F24" s="159">
        <f ca="1">F23*E24</f>
        <v>0</v>
      </c>
    </row>
    <row r="25" spans="2:6" x14ac:dyDescent="0.2">
      <c r="B25" s="260" t="s">
        <v>245</v>
      </c>
      <c r="C25" s="260"/>
      <c r="D25" s="260"/>
      <c r="E25" s="260"/>
      <c r="F25" s="260"/>
    </row>
  </sheetData>
  <mergeCells count="24">
    <mergeCell ref="B25:F25"/>
    <mergeCell ref="C24:D24"/>
    <mergeCell ref="C23:E23"/>
    <mergeCell ref="C15:D15"/>
    <mergeCell ref="C18:D18"/>
    <mergeCell ref="B19:D19"/>
    <mergeCell ref="B20:F20"/>
    <mergeCell ref="C21:E21"/>
    <mergeCell ref="C22:E22"/>
    <mergeCell ref="C16:D16"/>
    <mergeCell ref="C17:D17"/>
    <mergeCell ref="B9:F9"/>
    <mergeCell ref="C11:D11"/>
    <mergeCell ref="C12:D12"/>
    <mergeCell ref="C13:D13"/>
    <mergeCell ref="C14:D14"/>
    <mergeCell ref="B8:D8"/>
    <mergeCell ref="E8:F8"/>
    <mergeCell ref="B1:F1"/>
    <mergeCell ref="B2:F2"/>
    <mergeCell ref="B3:E3"/>
    <mergeCell ref="B7:D7"/>
    <mergeCell ref="E7:F7"/>
    <mergeCell ref="B6:C6"/>
  </mergeCells>
  <printOptions horizontalCentered="1"/>
  <pageMargins left="0.78740157480314965" right="0.51181102362204722" top="0.78740157480314965" bottom="0.78740157480314965" header="0.31496062992125984" footer="0.31496062992125984"/>
  <pageSetup paperSize="9" scale="89" orientation="portrait" r:id="rId1"/>
  <headerFooter>
    <oddHeader>&amp;RPlanilha MODELO</oddHeader>
    <oddFooter>&amp;C&amp;A - Fl. &amp;P</oddFooter>
  </headerFooter>
  <ignoredErrors>
    <ignoredError sqref="F19"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L17"/>
  <sheetViews>
    <sheetView view="pageBreakPreview" zoomScaleNormal="85" zoomScaleSheetLayoutView="100" workbookViewId="0">
      <selection activeCell="A14" sqref="A14:C14"/>
    </sheetView>
  </sheetViews>
  <sheetFormatPr defaultRowHeight="12.75" x14ac:dyDescent="0.2"/>
  <cols>
    <col min="1" max="1" width="43.7109375" style="98" customWidth="1"/>
    <col min="2" max="2" width="14.42578125" style="98" customWidth="1"/>
    <col min="3" max="3" width="13.85546875" style="98" bestFit="1" customWidth="1"/>
    <col min="4" max="4" width="8.5703125" style="98" bestFit="1" customWidth="1"/>
    <col min="5" max="5" width="12.7109375" style="98" bestFit="1" customWidth="1"/>
    <col min="6" max="6" width="10.5703125" style="98" bestFit="1" customWidth="1"/>
    <col min="7" max="7" width="9.140625" style="98"/>
    <col min="8" max="8" width="37" style="98" bestFit="1" customWidth="1"/>
    <col min="9" max="239" width="9.140625" style="98"/>
    <col min="240" max="240" width="13.5703125" style="98" customWidth="1"/>
    <col min="241" max="241" width="12.85546875" style="98" customWidth="1"/>
    <col min="242" max="242" width="15" style="98" customWidth="1"/>
    <col min="243" max="244" width="13.42578125" style="98" customWidth="1"/>
    <col min="245" max="495" width="9.140625" style="98"/>
    <col min="496" max="496" width="13.5703125" style="98" customWidth="1"/>
    <col min="497" max="497" width="12.85546875" style="98" customWidth="1"/>
    <col min="498" max="498" width="15" style="98" customWidth="1"/>
    <col min="499" max="500" width="13.42578125" style="98" customWidth="1"/>
    <col min="501" max="751" width="9.140625" style="98"/>
    <col min="752" max="752" width="13.5703125" style="98" customWidth="1"/>
    <col min="753" max="753" width="12.85546875" style="98" customWidth="1"/>
    <col min="754" max="754" width="15" style="98" customWidth="1"/>
    <col min="755" max="756" width="13.42578125" style="98" customWidth="1"/>
    <col min="757" max="1007" width="9.140625" style="98"/>
    <col min="1008" max="1008" width="13.5703125" style="98" customWidth="1"/>
    <col min="1009" max="1009" width="12.85546875" style="98" customWidth="1"/>
    <col min="1010" max="1010" width="15" style="98" customWidth="1"/>
    <col min="1011" max="1012" width="13.42578125" style="98" customWidth="1"/>
    <col min="1013" max="1263" width="9.140625" style="98"/>
    <col min="1264" max="1264" width="13.5703125" style="98" customWidth="1"/>
    <col min="1265" max="1265" width="12.85546875" style="98" customWidth="1"/>
    <col min="1266" max="1266" width="15" style="98" customWidth="1"/>
    <col min="1267" max="1268" width="13.42578125" style="98" customWidth="1"/>
    <col min="1269" max="1519" width="9.140625" style="98"/>
    <col min="1520" max="1520" width="13.5703125" style="98" customWidth="1"/>
    <col min="1521" max="1521" width="12.85546875" style="98" customWidth="1"/>
    <col min="1522" max="1522" width="15" style="98" customWidth="1"/>
    <col min="1523" max="1524" width="13.42578125" style="98" customWidth="1"/>
    <col min="1525" max="1775" width="9.140625" style="98"/>
    <col min="1776" max="1776" width="13.5703125" style="98" customWidth="1"/>
    <col min="1777" max="1777" width="12.85546875" style="98" customWidth="1"/>
    <col min="1778" max="1778" width="15" style="98" customWidth="1"/>
    <col min="1779" max="1780" width="13.42578125" style="98" customWidth="1"/>
    <col min="1781" max="2031" width="9.140625" style="98"/>
    <col min="2032" max="2032" width="13.5703125" style="98" customWidth="1"/>
    <col min="2033" max="2033" width="12.85546875" style="98" customWidth="1"/>
    <col min="2034" max="2034" width="15" style="98" customWidth="1"/>
    <col min="2035" max="2036" width="13.42578125" style="98" customWidth="1"/>
    <col min="2037" max="2287" width="9.140625" style="98"/>
    <col min="2288" max="2288" width="13.5703125" style="98" customWidth="1"/>
    <col min="2289" max="2289" width="12.85546875" style="98" customWidth="1"/>
    <col min="2290" max="2290" width="15" style="98" customWidth="1"/>
    <col min="2291" max="2292" width="13.42578125" style="98" customWidth="1"/>
    <col min="2293" max="2543" width="9.140625" style="98"/>
    <col min="2544" max="2544" width="13.5703125" style="98" customWidth="1"/>
    <col min="2545" max="2545" width="12.85546875" style="98" customWidth="1"/>
    <col min="2546" max="2546" width="15" style="98" customWidth="1"/>
    <col min="2547" max="2548" width="13.42578125" style="98" customWidth="1"/>
    <col min="2549" max="2799" width="9.140625" style="98"/>
    <col min="2800" max="2800" width="13.5703125" style="98" customWidth="1"/>
    <col min="2801" max="2801" width="12.85546875" style="98" customWidth="1"/>
    <col min="2802" max="2802" width="15" style="98" customWidth="1"/>
    <col min="2803" max="2804" width="13.42578125" style="98" customWidth="1"/>
    <col min="2805" max="3055" width="9.140625" style="98"/>
    <col min="3056" max="3056" width="13.5703125" style="98" customWidth="1"/>
    <col min="3057" max="3057" width="12.85546875" style="98" customWidth="1"/>
    <col min="3058" max="3058" width="15" style="98" customWidth="1"/>
    <col min="3059" max="3060" width="13.42578125" style="98" customWidth="1"/>
    <col min="3061" max="3311" width="9.140625" style="98"/>
    <col min="3312" max="3312" width="13.5703125" style="98" customWidth="1"/>
    <col min="3313" max="3313" width="12.85546875" style="98" customWidth="1"/>
    <col min="3314" max="3314" width="15" style="98" customWidth="1"/>
    <col min="3315" max="3316" width="13.42578125" style="98" customWidth="1"/>
    <col min="3317" max="3567" width="9.140625" style="98"/>
    <col min="3568" max="3568" width="13.5703125" style="98" customWidth="1"/>
    <col min="3569" max="3569" width="12.85546875" style="98" customWidth="1"/>
    <col min="3570" max="3570" width="15" style="98" customWidth="1"/>
    <col min="3571" max="3572" width="13.42578125" style="98" customWidth="1"/>
    <col min="3573" max="3823" width="9.140625" style="98"/>
    <col min="3824" max="3824" width="13.5703125" style="98" customWidth="1"/>
    <col min="3825" max="3825" width="12.85546875" style="98" customWidth="1"/>
    <col min="3826" max="3826" width="15" style="98" customWidth="1"/>
    <col min="3827" max="3828" width="13.42578125" style="98" customWidth="1"/>
    <col min="3829" max="4079" width="9.140625" style="98"/>
    <col min="4080" max="4080" width="13.5703125" style="98" customWidth="1"/>
    <col min="4081" max="4081" width="12.85546875" style="98" customWidth="1"/>
    <col min="4082" max="4082" width="15" style="98" customWidth="1"/>
    <col min="4083" max="4084" width="13.42578125" style="98" customWidth="1"/>
    <col min="4085" max="4335" width="9.140625" style="98"/>
    <col min="4336" max="4336" width="13.5703125" style="98" customWidth="1"/>
    <col min="4337" max="4337" width="12.85546875" style="98" customWidth="1"/>
    <col min="4338" max="4338" width="15" style="98" customWidth="1"/>
    <col min="4339" max="4340" width="13.42578125" style="98" customWidth="1"/>
    <col min="4341" max="4591" width="9.140625" style="98"/>
    <col min="4592" max="4592" width="13.5703125" style="98" customWidth="1"/>
    <col min="4593" max="4593" width="12.85546875" style="98" customWidth="1"/>
    <col min="4594" max="4594" width="15" style="98" customWidth="1"/>
    <col min="4595" max="4596" width="13.42578125" style="98" customWidth="1"/>
    <col min="4597" max="4847" width="9.140625" style="98"/>
    <col min="4848" max="4848" width="13.5703125" style="98" customWidth="1"/>
    <col min="4849" max="4849" width="12.85546875" style="98" customWidth="1"/>
    <col min="4850" max="4850" width="15" style="98" customWidth="1"/>
    <col min="4851" max="4852" width="13.42578125" style="98" customWidth="1"/>
    <col min="4853" max="5103" width="9.140625" style="98"/>
    <col min="5104" max="5104" width="13.5703125" style="98" customWidth="1"/>
    <col min="5105" max="5105" width="12.85546875" style="98" customWidth="1"/>
    <col min="5106" max="5106" width="15" style="98" customWidth="1"/>
    <col min="5107" max="5108" width="13.42578125" style="98" customWidth="1"/>
    <col min="5109" max="5359" width="9.140625" style="98"/>
    <col min="5360" max="5360" width="13.5703125" style="98" customWidth="1"/>
    <col min="5361" max="5361" width="12.85546875" style="98" customWidth="1"/>
    <col min="5362" max="5362" width="15" style="98" customWidth="1"/>
    <col min="5363" max="5364" width="13.42578125" style="98" customWidth="1"/>
    <col min="5365" max="5615" width="9.140625" style="98"/>
    <col min="5616" max="5616" width="13.5703125" style="98" customWidth="1"/>
    <col min="5617" max="5617" width="12.85546875" style="98" customWidth="1"/>
    <col min="5618" max="5618" width="15" style="98" customWidth="1"/>
    <col min="5619" max="5620" width="13.42578125" style="98" customWidth="1"/>
    <col min="5621" max="5871" width="9.140625" style="98"/>
    <col min="5872" max="5872" width="13.5703125" style="98" customWidth="1"/>
    <col min="5873" max="5873" width="12.85546875" style="98" customWidth="1"/>
    <col min="5874" max="5874" width="15" style="98" customWidth="1"/>
    <col min="5875" max="5876" width="13.42578125" style="98" customWidth="1"/>
    <col min="5877" max="6127" width="9.140625" style="98"/>
    <col min="6128" max="6128" width="13.5703125" style="98" customWidth="1"/>
    <col min="6129" max="6129" width="12.85546875" style="98" customWidth="1"/>
    <col min="6130" max="6130" width="15" style="98" customWidth="1"/>
    <col min="6131" max="6132" width="13.42578125" style="98" customWidth="1"/>
    <col min="6133" max="6383" width="9.140625" style="98"/>
    <col min="6384" max="6384" width="13.5703125" style="98" customWidth="1"/>
    <col min="6385" max="6385" width="12.85546875" style="98" customWidth="1"/>
    <col min="6386" max="6386" width="15" style="98" customWidth="1"/>
    <col min="6387" max="6388" width="13.42578125" style="98" customWidth="1"/>
    <col min="6389" max="6639" width="9.140625" style="98"/>
    <col min="6640" max="6640" width="13.5703125" style="98" customWidth="1"/>
    <col min="6641" max="6641" width="12.85546875" style="98" customWidth="1"/>
    <col min="6642" max="6642" width="15" style="98" customWidth="1"/>
    <col min="6643" max="6644" width="13.42578125" style="98" customWidth="1"/>
    <col min="6645" max="6895" width="9.140625" style="98"/>
    <col min="6896" max="6896" width="13.5703125" style="98" customWidth="1"/>
    <col min="6897" max="6897" width="12.85546875" style="98" customWidth="1"/>
    <col min="6898" max="6898" width="15" style="98" customWidth="1"/>
    <col min="6899" max="6900" width="13.42578125" style="98" customWidth="1"/>
    <col min="6901" max="7151" width="9.140625" style="98"/>
    <col min="7152" max="7152" width="13.5703125" style="98" customWidth="1"/>
    <col min="7153" max="7153" width="12.85546875" style="98" customWidth="1"/>
    <col min="7154" max="7154" width="15" style="98" customWidth="1"/>
    <col min="7155" max="7156" width="13.42578125" style="98" customWidth="1"/>
    <col min="7157" max="7407" width="9.140625" style="98"/>
    <col min="7408" max="7408" width="13.5703125" style="98" customWidth="1"/>
    <col min="7409" max="7409" width="12.85546875" style="98" customWidth="1"/>
    <col min="7410" max="7410" width="15" style="98" customWidth="1"/>
    <col min="7411" max="7412" width="13.42578125" style="98" customWidth="1"/>
    <col min="7413" max="7663" width="9.140625" style="98"/>
    <col min="7664" max="7664" width="13.5703125" style="98" customWidth="1"/>
    <col min="7665" max="7665" width="12.85546875" style="98" customWidth="1"/>
    <col min="7666" max="7666" width="15" style="98" customWidth="1"/>
    <col min="7667" max="7668" width="13.42578125" style="98" customWidth="1"/>
    <col min="7669" max="7919" width="9.140625" style="98"/>
    <col min="7920" max="7920" width="13.5703125" style="98" customWidth="1"/>
    <col min="7921" max="7921" width="12.85546875" style="98" customWidth="1"/>
    <col min="7922" max="7922" width="15" style="98" customWidth="1"/>
    <col min="7923" max="7924" width="13.42578125" style="98" customWidth="1"/>
    <col min="7925" max="8175" width="9.140625" style="98"/>
    <col min="8176" max="8176" width="13.5703125" style="98" customWidth="1"/>
    <col min="8177" max="8177" width="12.85546875" style="98" customWidth="1"/>
    <col min="8178" max="8178" width="15" style="98" customWidth="1"/>
    <col min="8179" max="8180" width="13.42578125" style="98" customWidth="1"/>
    <col min="8181" max="8431" width="9.140625" style="98"/>
    <col min="8432" max="8432" width="13.5703125" style="98" customWidth="1"/>
    <col min="8433" max="8433" width="12.85546875" style="98" customWidth="1"/>
    <col min="8434" max="8434" width="15" style="98" customWidth="1"/>
    <col min="8435" max="8436" width="13.42578125" style="98" customWidth="1"/>
    <col min="8437" max="8687" width="9.140625" style="98"/>
    <col min="8688" max="8688" width="13.5703125" style="98" customWidth="1"/>
    <col min="8689" max="8689" width="12.85546875" style="98" customWidth="1"/>
    <col min="8690" max="8690" width="15" style="98" customWidth="1"/>
    <col min="8691" max="8692" width="13.42578125" style="98" customWidth="1"/>
    <col min="8693" max="8943" width="9.140625" style="98"/>
    <col min="8944" max="8944" width="13.5703125" style="98" customWidth="1"/>
    <col min="8945" max="8945" width="12.85546875" style="98" customWidth="1"/>
    <col min="8946" max="8946" width="15" style="98" customWidth="1"/>
    <col min="8947" max="8948" width="13.42578125" style="98" customWidth="1"/>
    <col min="8949" max="9199" width="9.140625" style="98"/>
    <col min="9200" max="9200" width="13.5703125" style="98" customWidth="1"/>
    <col min="9201" max="9201" width="12.85546875" style="98" customWidth="1"/>
    <col min="9202" max="9202" width="15" style="98" customWidth="1"/>
    <col min="9203" max="9204" width="13.42578125" style="98" customWidth="1"/>
    <col min="9205" max="9455" width="9.140625" style="98"/>
    <col min="9456" max="9456" width="13.5703125" style="98" customWidth="1"/>
    <col min="9457" max="9457" width="12.85546875" style="98" customWidth="1"/>
    <col min="9458" max="9458" width="15" style="98" customWidth="1"/>
    <col min="9459" max="9460" width="13.42578125" style="98" customWidth="1"/>
    <col min="9461" max="9711" width="9.140625" style="98"/>
    <col min="9712" max="9712" width="13.5703125" style="98" customWidth="1"/>
    <col min="9713" max="9713" width="12.85546875" style="98" customWidth="1"/>
    <col min="9714" max="9714" width="15" style="98" customWidth="1"/>
    <col min="9715" max="9716" width="13.42578125" style="98" customWidth="1"/>
    <col min="9717" max="9967" width="9.140625" style="98"/>
    <col min="9968" max="9968" width="13.5703125" style="98" customWidth="1"/>
    <col min="9969" max="9969" width="12.85546875" style="98" customWidth="1"/>
    <col min="9970" max="9970" width="15" style="98" customWidth="1"/>
    <col min="9971" max="9972" width="13.42578125" style="98" customWidth="1"/>
    <col min="9973" max="10223" width="9.140625" style="98"/>
    <col min="10224" max="10224" width="13.5703125" style="98" customWidth="1"/>
    <col min="10225" max="10225" width="12.85546875" style="98" customWidth="1"/>
    <col min="10226" max="10226" width="15" style="98" customWidth="1"/>
    <col min="10227" max="10228" width="13.42578125" style="98" customWidth="1"/>
    <col min="10229" max="10479" width="9.140625" style="98"/>
    <col min="10480" max="10480" width="13.5703125" style="98" customWidth="1"/>
    <col min="10481" max="10481" width="12.85546875" style="98" customWidth="1"/>
    <col min="10482" max="10482" width="15" style="98" customWidth="1"/>
    <col min="10483" max="10484" width="13.42578125" style="98" customWidth="1"/>
    <col min="10485" max="10735" width="9.140625" style="98"/>
    <col min="10736" max="10736" width="13.5703125" style="98" customWidth="1"/>
    <col min="10737" max="10737" width="12.85546875" style="98" customWidth="1"/>
    <col min="10738" max="10738" width="15" style="98" customWidth="1"/>
    <col min="10739" max="10740" width="13.42578125" style="98" customWidth="1"/>
    <col min="10741" max="10991" width="9.140625" style="98"/>
    <col min="10992" max="10992" width="13.5703125" style="98" customWidth="1"/>
    <col min="10993" max="10993" width="12.85546875" style="98" customWidth="1"/>
    <col min="10994" max="10994" width="15" style="98" customWidth="1"/>
    <col min="10995" max="10996" width="13.42578125" style="98" customWidth="1"/>
    <col min="10997" max="11247" width="9.140625" style="98"/>
    <col min="11248" max="11248" width="13.5703125" style="98" customWidth="1"/>
    <col min="11249" max="11249" width="12.85546875" style="98" customWidth="1"/>
    <col min="11250" max="11250" width="15" style="98" customWidth="1"/>
    <col min="11251" max="11252" width="13.42578125" style="98" customWidth="1"/>
    <col min="11253" max="11503" width="9.140625" style="98"/>
    <col min="11504" max="11504" width="13.5703125" style="98" customWidth="1"/>
    <col min="11505" max="11505" width="12.85546875" style="98" customWidth="1"/>
    <col min="11506" max="11506" width="15" style="98" customWidth="1"/>
    <col min="11507" max="11508" width="13.42578125" style="98" customWidth="1"/>
    <col min="11509" max="11759" width="9.140625" style="98"/>
    <col min="11760" max="11760" width="13.5703125" style="98" customWidth="1"/>
    <col min="11761" max="11761" width="12.85546875" style="98" customWidth="1"/>
    <col min="11762" max="11762" width="15" style="98" customWidth="1"/>
    <col min="11763" max="11764" width="13.42578125" style="98" customWidth="1"/>
    <col min="11765" max="12015" width="9.140625" style="98"/>
    <col min="12016" max="12016" width="13.5703125" style="98" customWidth="1"/>
    <col min="12017" max="12017" width="12.85546875" style="98" customWidth="1"/>
    <col min="12018" max="12018" width="15" style="98" customWidth="1"/>
    <col min="12019" max="12020" width="13.42578125" style="98" customWidth="1"/>
    <col min="12021" max="12271" width="9.140625" style="98"/>
    <col min="12272" max="12272" width="13.5703125" style="98" customWidth="1"/>
    <col min="12273" max="12273" width="12.85546875" style="98" customWidth="1"/>
    <col min="12274" max="12274" width="15" style="98" customWidth="1"/>
    <col min="12275" max="12276" width="13.42578125" style="98" customWidth="1"/>
    <col min="12277" max="12527" width="9.140625" style="98"/>
    <col min="12528" max="12528" width="13.5703125" style="98" customWidth="1"/>
    <col min="12529" max="12529" width="12.85546875" style="98" customWidth="1"/>
    <col min="12530" max="12530" width="15" style="98" customWidth="1"/>
    <col min="12531" max="12532" width="13.42578125" style="98" customWidth="1"/>
    <col min="12533" max="12783" width="9.140625" style="98"/>
    <col min="12784" max="12784" width="13.5703125" style="98" customWidth="1"/>
    <col min="12785" max="12785" width="12.85546875" style="98" customWidth="1"/>
    <col min="12786" max="12786" width="15" style="98" customWidth="1"/>
    <col min="12787" max="12788" width="13.42578125" style="98" customWidth="1"/>
    <col min="12789" max="13039" width="9.140625" style="98"/>
    <col min="13040" max="13040" width="13.5703125" style="98" customWidth="1"/>
    <col min="13041" max="13041" width="12.85546875" style="98" customWidth="1"/>
    <col min="13042" max="13042" width="15" style="98" customWidth="1"/>
    <col min="13043" max="13044" width="13.42578125" style="98" customWidth="1"/>
    <col min="13045" max="13295" width="9.140625" style="98"/>
    <col min="13296" max="13296" width="13.5703125" style="98" customWidth="1"/>
    <col min="13297" max="13297" width="12.85546875" style="98" customWidth="1"/>
    <col min="13298" max="13298" width="15" style="98" customWidth="1"/>
    <col min="13299" max="13300" width="13.42578125" style="98" customWidth="1"/>
    <col min="13301" max="13551" width="9.140625" style="98"/>
    <col min="13552" max="13552" width="13.5703125" style="98" customWidth="1"/>
    <col min="13553" max="13553" width="12.85546875" style="98" customWidth="1"/>
    <col min="13554" max="13554" width="15" style="98" customWidth="1"/>
    <col min="13555" max="13556" width="13.42578125" style="98" customWidth="1"/>
    <col min="13557" max="13807" width="9.140625" style="98"/>
    <col min="13808" max="13808" width="13.5703125" style="98" customWidth="1"/>
    <col min="13809" max="13809" width="12.85546875" style="98" customWidth="1"/>
    <col min="13810" max="13810" width="15" style="98" customWidth="1"/>
    <col min="13811" max="13812" width="13.42578125" style="98" customWidth="1"/>
    <col min="13813" max="14063" width="9.140625" style="98"/>
    <col min="14064" max="14064" width="13.5703125" style="98" customWidth="1"/>
    <col min="14065" max="14065" width="12.85546875" style="98" customWidth="1"/>
    <col min="14066" max="14066" width="15" style="98" customWidth="1"/>
    <col min="14067" max="14068" width="13.42578125" style="98" customWidth="1"/>
    <col min="14069" max="14319" width="9.140625" style="98"/>
    <col min="14320" max="14320" width="13.5703125" style="98" customWidth="1"/>
    <col min="14321" max="14321" width="12.85546875" style="98" customWidth="1"/>
    <col min="14322" max="14322" width="15" style="98" customWidth="1"/>
    <col min="14323" max="14324" width="13.42578125" style="98" customWidth="1"/>
    <col min="14325" max="14575" width="9.140625" style="98"/>
    <col min="14576" max="14576" width="13.5703125" style="98" customWidth="1"/>
    <col min="14577" max="14577" width="12.85546875" style="98" customWidth="1"/>
    <col min="14578" max="14578" width="15" style="98" customWidth="1"/>
    <col min="14579" max="14580" width="13.42578125" style="98" customWidth="1"/>
    <col min="14581" max="14831" width="9.140625" style="98"/>
    <col min="14832" max="14832" width="13.5703125" style="98" customWidth="1"/>
    <col min="14833" max="14833" width="12.85546875" style="98" customWidth="1"/>
    <col min="14834" max="14834" width="15" style="98" customWidth="1"/>
    <col min="14835" max="14836" width="13.42578125" style="98" customWidth="1"/>
    <col min="14837" max="15087" width="9.140625" style="98"/>
    <col min="15088" max="15088" width="13.5703125" style="98" customWidth="1"/>
    <col min="15089" max="15089" width="12.85546875" style="98" customWidth="1"/>
    <col min="15090" max="15090" width="15" style="98" customWidth="1"/>
    <col min="15091" max="15092" width="13.42578125" style="98" customWidth="1"/>
    <col min="15093" max="15343" width="9.140625" style="98"/>
    <col min="15344" max="15344" width="13.5703125" style="98" customWidth="1"/>
    <col min="15345" max="15345" width="12.85546875" style="98" customWidth="1"/>
    <col min="15346" max="15346" width="15" style="98" customWidth="1"/>
    <col min="15347" max="15348" width="13.42578125" style="98" customWidth="1"/>
    <col min="15349" max="15599" width="9.140625" style="98"/>
    <col min="15600" max="15600" width="13.5703125" style="98" customWidth="1"/>
    <col min="15601" max="15601" width="12.85546875" style="98" customWidth="1"/>
    <col min="15602" max="15602" width="15" style="98" customWidth="1"/>
    <col min="15603" max="15604" width="13.42578125" style="98" customWidth="1"/>
    <col min="15605" max="15855" width="9.140625" style="98"/>
    <col min="15856" max="15856" width="13.5703125" style="98" customWidth="1"/>
    <col min="15857" max="15857" width="12.85546875" style="98" customWidth="1"/>
    <col min="15858" max="15858" width="15" style="98" customWidth="1"/>
    <col min="15859" max="15860" width="13.42578125" style="98" customWidth="1"/>
    <col min="15861" max="16111" width="9.140625" style="98"/>
    <col min="16112" max="16112" width="13.5703125" style="98" customWidth="1"/>
    <col min="16113" max="16113" width="12.85546875" style="98" customWidth="1"/>
    <col min="16114" max="16114" width="15" style="98" customWidth="1"/>
    <col min="16115" max="16116" width="13.42578125" style="98" customWidth="1"/>
    <col min="16117" max="16384" width="9.140625" style="98"/>
  </cols>
  <sheetData>
    <row r="1" spans="1:12" ht="26.25" customHeight="1" x14ac:dyDescent="0.2">
      <c r="A1" s="310" t="s">
        <v>237</v>
      </c>
      <c r="B1" s="311"/>
      <c r="C1" s="311"/>
      <c r="D1" s="311"/>
      <c r="E1" s="312"/>
      <c r="H1" s="110"/>
      <c r="I1" s="61"/>
      <c r="J1" s="109"/>
      <c r="K1" s="61"/>
      <c r="L1" s="61"/>
    </row>
    <row r="2" spans="1:12" s="99" customFormat="1" ht="26.25" customHeight="1" x14ac:dyDescent="0.2">
      <c r="A2" s="313" t="s">
        <v>200</v>
      </c>
      <c r="B2" s="314"/>
      <c r="C2" s="314"/>
      <c r="D2" s="314"/>
      <c r="E2" s="315"/>
      <c r="H2" s="110"/>
      <c r="I2" s="61"/>
      <c r="J2" s="109"/>
      <c r="K2" s="61"/>
      <c r="L2" s="61"/>
    </row>
    <row r="3" spans="1:12" s="99" customFormat="1" ht="26.25" customHeight="1" thickBot="1" x14ac:dyDescent="0.25">
      <c r="A3" s="316" t="s">
        <v>240</v>
      </c>
      <c r="B3" s="317"/>
      <c r="C3" s="317"/>
      <c r="D3" s="317"/>
      <c r="E3" s="318"/>
      <c r="H3" s="110"/>
      <c r="I3" s="61"/>
      <c r="J3" s="109"/>
      <c r="K3" s="61"/>
      <c r="L3" s="61"/>
    </row>
    <row r="4" spans="1:12" s="100" customFormat="1" ht="19.5" customHeight="1" x14ac:dyDescent="0.2">
      <c r="A4" s="321" t="s">
        <v>192</v>
      </c>
      <c r="B4" s="323" t="s">
        <v>238</v>
      </c>
      <c r="C4" s="325" t="s">
        <v>239</v>
      </c>
      <c r="D4" s="319" t="s">
        <v>138</v>
      </c>
      <c r="E4" s="320"/>
      <c r="H4" s="110"/>
      <c r="I4" s="61"/>
      <c r="J4" s="109"/>
      <c r="K4" s="61"/>
      <c r="L4" s="61"/>
    </row>
    <row r="5" spans="1:12" s="100" customFormat="1" ht="19.5" customHeight="1" thickBot="1" x14ac:dyDescent="0.25">
      <c r="A5" s="322"/>
      <c r="B5" s="324"/>
      <c r="C5" s="326"/>
      <c r="D5" s="101" t="s">
        <v>134</v>
      </c>
      <c r="E5" s="102" t="s">
        <v>244</v>
      </c>
      <c r="H5" s="110"/>
      <c r="I5" s="61"/>
      <c r="J5" s="109"/>
      <c r="K5" s="61"/>
      <c r="L5" s="61"/>
    </row>
    <row r="6" spans="1:12" s="104" customFormat="1" ht="16.5" x14ac:dyDescent="0.2">
      <c r="A6" s="114" t="s">
        <v>187</v>
      </c>
      <c r="B6" s="95">
        <v>12</v>
      </c>
      <c r="C6" s="106">
        <v>0</v>
      </c>
      <c r="D6" s="95">
        <v>3</v>
      </c>
      <c r="E6" s="105">
        <f t="shared" ref="E6:E13" si="0">ROUND((C6*D6)/B6,2)</f>
        <v>0</v>
      </c>
    </row>
    <row r="7" spans="1:12" s="104" customFormat="1" ht="16.5" x14ac:dyDescent="0.2">
      <c r="A7" s="103" t="s">
        <v>241</v>
      </c>
      <c r="B7" s="95">
        <v>12</v>
      </c>
      <c r="C7" s="106">
        <v>0</v>
      </c>
      <c r="D7" s="95">
        <v>3</v>
      </c>
      <c r="E7" s="105">
        <f t="shared" si="0"/>
        <v>0</v>
      </c>
    </row>
    <row r="8" spans="1:12" s="104" customFormat="1" ht="16.5" x14ac:dyDescent="0.2">
      <c r="A8" s="103" t="s">
        <v>188</v>
      </c>
      <c r="B8" s="95">
        <v>12</v>
      </c>
      <c r="C8" s="106">
        <v>0</v>
      </c>
      <c r="D8" s="95">
        <v>2</v>
      </c>
      <c r="E8" s="105">
        <f t="shared" si="0"/>
        <v>0</v>
      </c>
    </row>
    <row r="9" spans="1:12" s="104" customFormat="1" ht="16.5" x14ac:dyDescent="0.2">
      <c r="A9" s="103" t="s">
        <v>189</v>
      </c>
      <c r="B9" s="95">
        <v>12</v>
      </c>
      <c r="C9" s="106">
        <v>0</v>
      </c>
      <c r="D9" s="95">
        <v>2</v>
      </c>
      <c r="E9" s="105">
        <f t="shared" si="0"/>
        <v>0</v>
      </c>
    </row>
    <row r="10" spans="1:12" s="104" customFormat="1" ht="16.5" x14ac:dyDescent="0.2">
      <c r="A10" s="180" t="s">
        <v>242</v>
      </c>
      <c r="B10" s="95">
        <v>12</v>
      </c>
      <c r="C10" s="106">
        <v>0</v>
      </c>
      <c r="D10" s="95">
        <v>4</v>
      </c>
      <c r="E10" s="105">
        <f t="shared" si="0"/>
        <v>0</v>
      </c>
    </row>
    <row r="11" spans="1:12" s="104" customFormat="1" ht="16.5" x14ac:dyDescent="0.2">
      <c r="A11" s="180" t="s">
        <v>190</v>
      </c>
      <c r="B11" s="95">
        <v>12</v>
      </c>
      <c r="C11" s="106">
        <v>0</v>
      </c>
      <c r="D11" s="95">
        <v>2</v>
      </c>
      <c r="E11" s="105">
        <f t="shared" si="0"/>
        <v>0</v>
      </c>
    </row>
    <row r="12" spans="1:12" s="104" customFormat="1" ht="16.5" x14ac:dyDescent="0.2">
      <c r="A12" s="103" t="s">
        <v>243</v>
      </c>
      <c r="B12" s="95">
        <v>12</v>
      </c>
      <c r="C12" s="106">
        <v>0</v>
      </c>
      <c r="D12" s="95">
        <v>2</v>
      </c>
      <c r="E12" s="105">
        <f t="shared" si="0"/>
        <v>0</v>
      </c>
    </row>
    <row r="13" spans="1:12" s="104" customFormat="1" ht="17.25" thickBot="1" x14ac:dyDescent="0.25">
      <c r="A13" s="103" t="s">
        <v>191</v>
      </c>
      <c r="B13" s="95">
        <v>12</v>
      </c>
      <c r="C13" s="106">
        <v>0</v>
      </c>
      <c r="D13" s="192">
        <v>1</v>
      </c>
      <c r="E13" s="193">
        <f t="shared" si="0"/>
        <v>0</v>
      </c>
    </row>
    <row r="14" spans="1:12" s="104" customFormat="1" ht="17.25" thickBot="1" x14ac:dyDescent="0.25">
      <c r="A14" s="327" t="s">
        <v>208</v>
      </c>
      <c r="B14" s="328"/>
      <c r="C14" s="328"/>
      <c r="D14" s="195"/>
      <c r="E14" s="194">
        <f>SUM(E6:E13)</f>
        <v>0</v>
      </c>
    </row>
    <row r="15" spans="1:12" s="100" customFormat="1" ht="19.5" customHeight="1" x14ac:dyDescent="0.2">
      <c r="A15" s="333" t="s">
        <v>141</v>
      </c>
      <c r="B15" s="334" t="s">
        <v>140</v>
      </c>
      <c r="C15" s="335"/>
      <c r="D15" s="338" t="s">
        <v>138</v>
      </c>
      <c r="E15" s="339"/>
    </row>
    <row r="16" spans="1:12" s="100" customFormat="1" ht="19.5" customHeight="1" thickBot="1" x14ac:dyDescent="0.25">
      <c r="A16" s="322"/>
      <c r="B16" s="336"/>
      <c r="C16" s="337"/>
      <c r="D16" s="340" t="s">
        <v>134</v>
      </c>
      <c r="E16" s="341"/>
    </row>
    <row r="17" spans="1:5" ht="17.25" thickBot="1" x14ac:dyDescent="0.25">
      <c r="A17" s="171" t="s">
        <v>139</v>
      </c>
      <c r="B17" s="329">
        <v>60</v>
      </c>
      <c r="C17" s="330"/>
      <c r="D17" s="331">
        <v>1</v>
      </c>
      <c r="E17" s="332"/>
    </row>
  </sheetData>
  <mergeCells count="14">
    <mergeCell ref="A14:C14"/>
    <mergeCell ref="B17:C17"/>
    <mergeCell ref="D17:E17"/>
    <mergeCell ref="A15:A16"/>
    <mergeCell ref="B15:C16"/>
    <mergeCell ref="D15:E15"/>
    <mergeCell ref="D16:E16"/>
    <mergeCell ref="A1:E1"/>
    <mergeCell ref="A2:E2"/>
    <mergeCell ref="A3:E3"/>
    <mergeCell ref="D4:E4"/>
    <mergeCell ref="A4:A5"/>
    <mergeCell ref="B4:B5"/>
    <mergeCell ref="C4:C5"/>
  </mergeCells>
  <printOptions horizontalCentered="1"/>
  <pageMargins left="0.78740157480314965" right="0" top="0.70866141732283472" bottom="1.0629921259842521" header="0.31496062992125984" footer="0.51181102362204722"/>
  <pageSetup paperSize="9" fitToHeight="3" orientation="portrait" r:id="rId1"/>
  <headerFooter alignWithMargins="0">
    <oddHeader>&amp;R&amp;9Planilha MODELO</oddHeader>
    <oddFooter>&amp;C&amp;9&amp;A - Fl.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view="pageBreakPreview" zoomScaleNormal="100" zoomScaleSheetLayoutView="100" workbookViewId="0">
      <selection activeCell="K21" sqref="K21"/>
    </sheetView>
  </sheetViews>
  <sheetFormatPr defaultColWidth="9.140625" defaultRowHeight="12.75" x14ac:dyDescent="0.2"/>
  <cols>
    <col min="1" max="1" width="4.7109375" style="1" customWidth="1"/>
    <col min="2" max="2" width="19.7109375" style="1" customWidth="1"/>
    <col min="3" max="5" width="11.7109375" style="1" customWidth="1"/>
    <col min="6" max="7" width="13.7109375" style="1" customWidth="1"/>
    <col min="8" max="16381" width="9.140625" style="1"/>
    <col min="16382" max="16384" width="17" style="1" customWidth="1"/>
  </cols>
  <sheetData>
    <row r="1" spans="1:7" ht="27" customHeight="1" thickBot="1" x14ac:dyDescent="0.25">
      <c r="A1" s="455" t="s">
        <v>15</v>
      </c>
      <c r="B1" s="455"/>
      <c r="C1" s="455"/>
      <c r="D1" s="455"/>
      <c r="E1" s="455"/>
      <c r="F1" s="455"/>
      <c r="G1" s="455"/>
    </row>
    <row r="2" spans="1:7" ht="13.5" customHeight="1" x14ac:dyDescent="0.2">
      <c r="A2" s="468" t="s">
        <v>237</v>
      </c>
      <c r="B2" s="469"/>
      <c r="C2" s="469"/>
      <c r="D2" s="469"/>
      <c r="E2" s="470"/>
      <c r="F2" s="456" t="s">
        <v>248</v>
      </c>
      <c r="G2" s="457"/>
    </row>
    <row r="3" spans="1:7" ht="13.5" customHeight="1" x14ac:dyDescent="0.2">
      <c r="A3" s="471" t="s">
        <v>271</v>
      </c>
      <c r="B3" s="472"/>
      <c r="C3" s="472"/>
      <c r="D3" s="472"/>
      <c r="E3" s="473"/>
      <c r="F3" s="474" t="s">
        <v>272</v>
      </c>
      <c r="G3" s="445"/>
    </row>
    <row r="4" spans="1:7" ht="13.5" customHeight="1" x14ac:dyDescent="0.2">
      <c r="A4" s="458" t="s">
        <v>260</v>
      </c>
      <c r="B4" s="459"/>
      <c r="C4" s="459"/>
      <c r="D4" s="459"/>
      <c r="E4" s="459"/>
      <c r="F4" s="459"/>
      <c r="G4" s="460"/>
    </row>
    <row r="5" spans="1:7" ht="13.5" customHeight="1" thickBot="1" x14ac:dyDescent="0.25">
      <c r="A5" s="461"/>
      <c r="B5" s="462"/>
      <c r="C5" s="462"/>
      <c r="D5" s="462"/>
      <c r="E5" s="462"/>
      <c r="F5" s="462"/>
      <c r="G5" s="463"/>
    </row>
    <row r="6" spans="1:7" ht="13.5" customHeight="1" x14ac:dyDescent="0.2">
      <c r="A6" s="464" t="s">
        <v>5</v>
      </c>
      <c r="B6" s="465"/>
      <c r="C6" s="465"/>
      <c r="D6" s="465"/>
      <c r="E6" s="465"/>
      <c r="F6" s="466"/>
      <c r="G6" s="467"/>
    </row>
    <row r="7" spans="1:7" ht="13.5" customHeight="1" x14ac:dyDescent="0.2">
      <c r="A7" s="423" t="s">
        <v>18</v>
      </c>
      <c r="B7" s="424"/>
      <c r="C7" s="424"/>
      <c r="D7" s="424"/>
      <c r="E7" s="425"/>
      <c r="F7" s="431"/>
      <c r="G7" s="432"/>
    </row>
    <row r="8" spans="1:7" ht="13.5" customHeight="1" x14ac:dyDescent="0.2">
      <c r="A8" s="423" t="s">
        <v>11</v>
      </c>
      <c r="B8" s="424"/>
      <c r="C8" s="424"/>
      <c r="D8" s="424"/>
      <c r="E8" s="425"/>
      <c r="F8" s="448" t="s">
        <v>143</v>
      </c>
      <c r="G8" s="432"/>
    </row>
    <row r="9" spans="1:7" ht="14.1" customHeight="1" x14ac:dyDescent="0.2">
      <c r="A9" s="449" t="s">
        <v>202</v>
      </c>
      <c r="B9" s="450"/>
      <c r="C9" s="450"/>
      <c r="D9" s="450"/>
      <c r="E9" s="450"/>
      <c r="F9" s="450"/>
      <c r="G9" s="451"/>
    </row>
    <row r="10" spans="1:7" ht="14.1" customHeight="1" x14ac:dyDescent="0.2">
      <c r="A10" s="452"/>
      <c r="B10" s="453"/>
      <c r="C10" s="453"/>
      <c r="D10" s="453"/>
      <c r="E10" s="453"/>
      <c r="F10" s="453"/>
      <c r="G10" s="454"/>
    </row>
    <row r="11" spans="1:7" ht="14.1" customHeight="1" x14ac:dyDescent="0.2">
      <c r="A11" s="435" t="s">
        <v>19</v>
      </c>
      <c r="B11" s="436"/>
      <c r="C11" s="436"/>
      <c r="D11" s="436"/>
      <c r="E11" s="437"/>
      <c r="F11" s="444" t="s">
        <v>236</v>
      </c>
      <c r="G11" s="445"/>
    </row>
    <row r="12" spans="1:7" ht="14.1" customHeight="1" x14ac:dyDescent="0.2">
      <c r="A12" s="435" t="s">
        <v>20</v>
      </c>
      <c r="B12" s="436"/>
      <c r="C12" s="436"/>
      <c r="D12" s="436"/>
      <c r="E12" s="437"/>
      <c r="F12" s="444" t="s">
        <v>209</v>
      </c>
      <c r="G12" s="445"/>
    </row>
    <row r="13" spans="1:7" ht="14.1" customHeight="1" x14ac:dyDescent="0.2">
      <c r="A13" s="435" t="s">
        <v>21</v>
      </c>
      <c r="B13" s="436"/>
      <c r="C13" s="436"/>
      <c r="D13" s="436"/>
      <c r="E13" s="437"/>
      <c r="F13" s="444" t="s">
        <v>22</v>
      </c>
      <c r="G13" s="445"/>
    </row>
    <row r="14" spans="1:7" ht="14.1" customHeight="1" x14ac:dyDescent="0.2">
      <c r="A14" s="435" t="s">
        <v>10</v>
      </c>
      <c r="B14" s="436"/>
      <c r="C14" s="436"/>
      <c r="D14" s="436"/>
      <c r="E14" s="437"/>
      <c r="F14" s="444" t="s">
        <v>9</v>
      </c>
      <c r="G14" s="445"/>
    </row>
    <row r="15" spans="1:7" ht="14.1" customHeight="1" x14ac:dyDescent="0.2">
      <c r="A15" s="361" t="s">
        <v>6</v>
      </c>
      <c r="B15" s="362"/>
      <c r="C15" s="362"/>
      <c r="D15" s="362"/>
      <c r="E15" s="362"/>
      <c r="F15" s="363"/>
      <c r="G15" s="364"/>
    </row>
    <row r="16" spans="1:7" ht="14.1" customHeight="1" x14ac:dyDescent="0.2">
      <c r="A16" s="435" t="s">
        <v>7</v>
      </c>
      <c r="B16" s="436"/>
      <c r="C16" s="436"/>
      <c r="D16" s="436"/>
      <c r="E16" s="437"/>
      <c r="F16" s="446">
        <v>1621</v>
      </c>
      <c r="G16" s="447"/>
    </row>
    <row r="17" spans="1:8" ht="14.1" customHeight="1" x14ac:dyDescent="0.2">
      <c r="A17" s="435" t="s">
        <v>0</v>
      </c>
      <c r="B17" s="436"/>
      <c r="C17" s="436"/>
      <c r="D17" s="436"/>
      <c r="E17" s="437"/>
      <c r="F17" s="440" t="s">
        <v>203</v>
      </c>
      <c r="G17" s="441"/>
      <c r="H17" s="2"/>
    </row>
    <row r="18" spans="1:8" ht="14.1" customHeight="1" x14ac:dyDescent="0.2">
      <c r="A18" s="435" t="s">
        <v>23</v>
      </c>
      <c r="B18" s="436"/>
      <c r="C18" s="436"/>
      <c r="D18" s="436"/>
      <c r="E18" s="437"/>
      <c r="F18" s="440" t="s">
        <v>204</v>
      </c>
      <c r="G18" s="441"/>
      <c r="H18" s="2"/>
    </row>
    <row r="19" spans="1:8" ht="14.1" customHeight="1" x14ac:dyDescent="0.2">
      <c r="A19" s="435" t="s">
        <v>1</v>
      </c>
      <c r="B19" s="436"/>
      <c r="C19" s="436"/>
      <c r="D19" s="436"/>
      <c r="E19" s="437"/>
      <c r="F19" s="442">
        <v>4440.6400000000003</v>
      </c>
      <c r="G19" s="443"/>
    </row>
    <row r="20" spans="1:8" ht="14.1" customHeight="1" x14ac:dyDescent="0.2">
      <c r="A20" s="423" t="s">
        <v>8</v>
      </c>
      <c r="B20" s="424"/>
      <c r="C20" s="424"/>
      <c r="D20" s="424"/>
      <c r="E20" s="425"/>
      <c r="F20" s="433">
        <v>45170</v>
      </c>
      <c r="G20" s="434"/>
    </row>
    <row r="21" spans="1:8" ht="14.1" customHeight="1" x14ac:dyDescent="0.2">
      <c r="A21" s="435" t="s">
        <v>24</v>
      </c>
      <c r="B21" s="436"/>
      <c r="C21" s="436"/>
      <c r="D21" s="436"/>
      <c r="E21" s="437"/>
      <c r="F21" s="438" t="s">
        <v>205</v>
      </c>
      <c r="G21" s="439"/>
    </row>
    <row r="22" spans="1:8" ht="14.1" customHeight="1" x14ac:dyDescent="0.2">
      <c r="A22" s="423" t="s">
        <v>25</v>
      </c>
      <c r="B22" s="424"/>
      <c r="C22" s="424"/>
      <c r="D22" s="424"/>
      <c r="E22" s="425"/>
      <c r="F22" s="426">
        <v>2</v>
      </c>
      <c r="G22" s="427"/>
    </row>
    <row r="23" spans="1:8" ht="14.1" customHeight="1" x14ac:dyDescent="0.2">
      <c r="A23" s="423" t="s">
        <v>26</v>
      </c>
      <c r="B23" s="424"/>
      <c r="C23" s="424"/>
      <c r="D23" s="424"/>
      <c r="E23" s="425"/>
      <c r="F23" s="426">
        <v>1</v>
      </c>
      <c r="G23" s="427"/>
    </row>
    <row r="24" spans="1:8" ht="12.75" customHeight="1" x14ac:dyDescent="0.2">
      <c r="A24" s="423" t="s">
        <v>27</v>
      </c>
      <c r="B24" s="424"/>
      <c r="C24" s="424"/>
      <c r="D24" s="424"/>
      <c r="E24" s="425"/>
      <c r="F24" s="428" t="s">
        <v>206</v>
      </c>
      <c r="G24" s="429"/>
    </row>
    <row r="25" spans="1:8" ht="12.75" customHeight="1" x14ac:dyDescent="0.2">
      <c r="A25" s="430" t="s">
        <v>210</v>
      </c>
      <c r="B25" s="431"/>
      <c r="C25" s="431"/>
      <c r="D25" s="431"/>
      <c r="E25" s="431"/>
      <c r="F25" s="431"/>
      <c r="G25" s="432"/>
    </row>
    <row r="26" spans="1:8" x14ac:dyDescent="0.2">
      <c r="A26" s="361" t="s">
        <v>2</v>
      </c>
      <c r="B26" s="362"/>
      <c r="C26" s="362"/>
      <c r="D26" s="362"/>
      <c r="E26" s="362"/>
      <c r="F26" s="363"/>
      <c r="G26" s="364"/>
    </row>
    <row r="27" spans="1:8" x14ac:dyDescent="0.2">
      <c r="A27" s="3">
        <v>1</v>
      </c>
      <c r="B27" s="421" t="s">
        <v>28</v>
      </c>
      <c r="C27" s="421"/>
      <c r="D27" s="421"/>
      <c r="E27" s="421"/>
      <c r="F27" s="97" t="s">
        <v>29</v>
      </c>
      <c r="G27" s="4" t="s">
        <v>3</v>
      </c>
    </row>
    <row r="28" spans="1:8" x14ac:dyDescent="0.2">
      <c r="A28" s="66" t="s">
        <v>30</v>
      </c>
      <c r="B28" s="422" t="s">
        <v>118</v>
      </c>
      <c r="C28" s="422"/>
      <c r="D28" s="422"/>
      <c r="E28" s="422"/>
      <c r="F28" s="67">
        <v>1</v>
      </c>
      <c r="G28" s="5">
        <f>F19*F28</f>
        <v>4440.6400000000003</v>
      </c>
      <c r="H28" s="6"/>
    </row>
    <row r="29" spans="1:8" x14ac:dyDescent="0.2">
      <c r="A29" s="66" t="s">
        <v>31</v>
      </c>
      <c r="B29" s="419" t="s">
        <v>119</v>
      </c>
      <c r="C29" s="419"/>
      <c r="D29" s="419"/>
      <c r="E29" s="419"/>
      <c r="F29" s="68">
        <v>0</v>
      </c>
      <c r="G29" s="5">
        <f>ROUND(G28*F29,2)</f>
        <v>0</v>
      </c>
      <c r="H29" s="6"/>
    </row>
    <row r="30" spans="1:8" x14ac:dyDescent="0.2">
      <c r="A30" s="66" t="s">
        <v>32</v>
      </c>
      <c r="B30" s="419" t="s">
        <v>16</v>
      </c>
      <c r="C30" s="419"/>
      <c r="D30" s="419"/>
      <c r="E30" s="419"/>
      <c r="F30" s="68">
        <v>0.4</v>
      </c>
      <c r="G30" s="5">
        <f>ROUND(F16*F30,2)</f>
        <v>648.4</v>
      </c>
      <c r="H30" s="6"/>
    </row>
    <row r="31" spans="1:8" x14ac:dyDescent="0.2">
      <c r="A31" s="66" t="s">
        <v>33</v>
      </c>
      <c r="B31" s="399" t="s">
        <v>35</v>
      </c>
      <c r="C31" s="400"/>
      <c r="D31" s="400"/>
      <c r="E31" s="415"/>
      <c r="F31" s="67">
        <f>ROUND((ROUND((0*15.22),2)/52.5)*60,2)</f>
        <v>0</v>
      </c>
      <c r="G31" s="5">
        <f>ROUND(ROUND(ROUND((SUM(G28:G30)+G34)/220,2)*0.2,2)*F31,2)</f>
        <v>0</v>
      </c>
      <c r="H31" s="6"/>
    </row>
    <row r="32" spans="1:8" x14ac:dyDescent="0.2">
      <c r="A32" s="66" t="s">
        <v>34</v>
      </c>
      <c r="B32" s="419" t="s">
        <v>257</v>
      </c>
      <c r="C32" s="419"/>
      <c r="D32" s="419"/>
      <c r="E32" s="419"/>
      <c r="F32" s="67">
        <v>0</v>
      </c>
      <c r="G32" s="5">
        <v>0</v>
      </c>
      <c r="H32" s="6"/>
    </row>
    <row r="33" spans="1:8" x14ac:dyDescent="0.2">
      <c r="A33" s="66" t="s">
        <v>36</v>
      </c>
      <c r="B33" s="399" t="s">
        <v>257</v>
      </c>
      <c r="C33" s="400"/>
      <c r="D33" s="400"/>
      <c r="E33" s="415"/>
      <c r="F33" s="67">
        <v>0</v>
      </c>
      <c r="G33" s="5">
        <v>0</v>
      </c>
      <c r="H33" s="6"/>
    </row>
    <row r="34" spans="1:8" x14ac:dyDescent="0.2">
      <c r="A34" s="66" t="s">
        <v>50</v>
      </c>
      <c r="B34" s="419" t="s">
        <v>257</v>
      </c>
      <c r="C34" s="419"/>
      <c r="D34" s="419"/>
      <c r="E34" s="419"/>
      <c r="F34" s="222">
        <v>0</v>
      </c>
      <c r="G34" s="5">
        <v>0</v>
      </c>
      <c r="H34" s="6"/>
    </row>
    <row r="35" spans="1:8" x14ac:dyDescent="0.2">
      <c r="A35" s="389" t="s">
        <v>37</v>
      </c>
      <c r="B35" s="355"/>
      <c r="C35" s="355"/>
      <c r="D35" s="355"/>
      <c r="E35" s="355"/>
      <c r="F35" s="420"/>
      <c r="G35" s="7">
        <f>SUM(G28:G34)</f>
        <v>5089.04</v>
      </c>
    </row>
    <row r="36" spans="1:8" x14ac:dyDescent="0.2">
      <c r="A36" s="361" t="s">
        <v>38</v>
      </c>
      <c r="B36" s="362"/>
      <c r="C36" s="362"/>
      <c r="D36" s="362"/>
      <c r="E36" s="362"/>
      <c r="F36" s="363"/>
      <c r="G36" s="364"/>
    </row>
    <row r="37" spans="1:8" x14ac:dyDescent="0.2">
      <c r="A37" s="404" t="s">
        <v>39</v>
      </c>
      <c r="B37" s="405"/>
      <c r="C37" s="405"/>
      <c r="D37" s="405"/>
      <c r="E37" s="405"/>
      <c r="F37" s="405"/>
      <c r="G37" s="406"/>
      <c r="H37" s="8"/>
    </row>
    <row r="38" spans="1:8" s="12" customFormat="1" x14ac:dyDescent="0.2">
      <c r="A38" s="70" t="s">
        <v>30</v>
      </c>
      <c r="B38" s="407" t="s">
        <v>40</v>
      </c>
      <c r="C38" s="408"/>
      <c r="D38" s="408"/>
      <c r="E38" s="418"/>
      <c r="F38" s="71">
        <v>8.3299999999999999E-2</v>
      </c>
      <c r="G38" s="11">
        <f>ROUND(G$35*F38,2)</f>
        <v>423.92</v>
      </c>
      <c r="H38" s="96"/>
    </row>
    <row r="39" spans="1:8" x14ac:dyDescent="0.2">
      <c r="A39" s="72" t="s">
        <v>31</v>
      </c>
      <c r="B39" s="401" t="s">
        <v>144</v>
      </c>
      <c r="C39" s="402"/>
      <c r="D39" s="402"/>
      <c r="E39" s="416"/>
      <c r="F39" s="210">
        <f>ROUND((1/11)+(1/11)/3, 3)</f>
        <v>0.121</v>
      </c>
      <c r="G39" s="13">
        <f>ROUND(G$35*F39,2)</f>
        <v>615.77</v>
      </c>
      <c r="H39" s="8"/>
    </row>
    <row r="40" spans="1:8" x14ac:dyDescent="0.2">
      <c r="A40" s="74"/>
      <c r="B40" s="417" t="s">
        <v>41</v>
      </c>
      <c r="C40" s="417"/>
      <c r="D40" s="417"/>
      <c r="E40" s="417"/>
      <c r="F40" s="75">
        <f>SUM(F38:F39)</f>
        <v>0.20430000000000001</v>
      </c>
      <c r="G40" s="11"/>
      <c r="H40" s="8"/>
    </row>
    <row r="41" spans="1:8" x14ac:dyDescent="0.2">
      <c r="A41" s="76" t="s">
        <v>32</v>
      </c>
      <c r="B41" s="77" t="s">
        <v>42</v>
      </c>
      <c r="C41" s="78"/>
      <c r="D41" s="78"/>
      <c r="E41" s="78"/>
      <c r="F41" s="79">
        <f>ROUND((F52*F40),4)</f>
        <v>6.9099999999999995E-2</v>
      </c>
      <c r="G41" s="14">
        <f>ROUND(G$35*F41,2)</f>
        <v>351.65</v>
      </c>
      <c r="H41" s="8"/>
    </row>
    <row r="42" spans="1:8" x14ac:dyDescent="0.2">
      <c r="A42" s="375" t="s">
        <v>43</v>
      </c>
      <c r="B42" s="376"/>
      <c r="C42" s="376"/>
      <c r="D42" s="376"/>
      <c r="E42" s="377"/>
      <c r="F42" s="80">
        <f>ROUND(SUM(F40:F41),4)</f>
        <v>0.27339999999999998</v>
      </c>
      <c r="G42" s="81">
        <f>SUM(G38:G41)</f>
        <v>1391.34</v>
      </c>
      <c r="H42" s="8"/>
    </row>
    <row r="43" spans="1:8" x14ac:dyDescent="0.2">
      <c r="A43" s="404" t="s">
        <v>120</v>
      </c>
      <c r="B43" s="405"/>
      <c r="C43" s="405"/>
      <c r="D43" s="405"/>
      <c r="E43" s="405"/>
      <c r="F43" s="405"/>
      <c r="G43" s="406"/>
      <c r="H43" s="8"/>
    </row>
    <row r="44" spans="1:8" x14ac:dyDescent="0.2">
      <c r="A44" s="82" t="s">
        <v>30</v>
      </c>
      <c r="B44" s="407" t="s">
        <v>44</v>
      </c>
      <c r="C44" s="408"/>
      <c r="D44" s="408"/>
      <c r="E44" s="418"/>
      <c r="F44" s="83">
        <v>0.2</v>
      </c>
      <c r="G44" s="18">
        <f t="shared" ref="G44:G51" si="0">ROUND(G$35*F44,2)</f>
        <v>1017.81</v>
      </c>
      <c r="H44" s="8"/>
    </row>
    <row r="45" spans="1:8" x14ac:dyDescent="0.2">
      <c r="A45" s="70" t="s">
        <v>31</v>
      </c>
      <c r="B45" s="399" t="s">
        <v>45</v>
      </c>
      <c r="C45" s="400"/>
      <c r="D45" s="400"/>
      <c r="E45" s="415"/>
      <c r="F45" s="71">
        <v>2.5000000000000001E-2</v>
      </c>
      <c r="G45" s="11">
        <f t="shared" si="0"/>
        <v>127.23</v>
      </c>
      <c r="H45" s="8"/>
    </row>
    <row r="46" spans="1:8" x14ac:dyDescent="0.2">
      <c r="A46" s="70" t="s">
        <v>32</v>
      </c>
      <c r="B46" s="399" t="s">
        <v>46</v>
      </c>
      <c r="C46" s="400"/>
      <c r="D46" s="400"/>
      <c r="E46" s="415"/>
      <c r="F46" s="240">
        <v>0</v>
      </c>
      <c r="G46" s="11">
        <f t="shared" si="0"/>
        <v>0</v>
      </c>
      <c r="H46" s="8"/>
    </row>
    <row r="47" spans="1:8" x14ac:dyDescent="0.2">
      <c r="A47" s="70" t="s">
        <v>33</v>
      </c>
      <c r="B47" s="399" t="s">
        <v>47</v>
      </c>
      <c r="C47" s="400"/>
      <c r="D47" s="400"/>
      <c r="E47" s="415"/>
      <c r="F47" s="71">
        <v>1.4999999999999999E-2</v>
      </c>
      <c r="G47" s="11">
        <f t="shared" si="0"/>
        <v>76.34</v>
      </c>
      <c r="H47" s="8"/>
    </row>
    <row r="48" spans="1:8" x14ac:dyDescent="0.2">
      <c r="A48" s="70" t="s">
        <v>34</v>
      </c>
      <c r="B48" s="399" t="s">
        <v>48</v>
      </c>
      <c r="C48" s="400"/>
      <c r="D48" s="400"/>
      <c r="E48" s="415"/>
      <c r="F48" s="71">
        <v>0.01</v>
      </c>
      <c r="G48" s="11">
        <f t="shared" si="0"/>
        <v>50.89</v>
      </c>
      <c r="H48" s="8"/>
    </row>
    <row r="49" spans="1:8" x14ac:dyDescent="0.2">
      <c r="A49" s="70" t="s">
        <v>36</v>
      </c>
      <c r="B49" s="399" t="s">
        <v>49</v>
      </c>
      <c r="C49" s="400"/>
      <c r="D49" s="400"/>
      <c r="E49" s="415"/>
      <c r="F49" s="71">
        <v>6.0000000000000001E-3</v>
      </c>
      <c r="G49" s="11">
        <f t="shared" si="0"/>
        <v>30.53</v>
      </c>
      <c r="H49" s="8"/>
    </row>
    <row r="50" spans="1:8" x14ac:dyDescent="0.2">
      <c r="A50" s="70" t="s">
        <v>50</v>
      </c>
      <c r="B50" s="399" t="s">
        <v>51</v>
      </c>
      <c r="C50" s="400"/>
      <c r="D50" s="400"/>
      <c r="E50" s="415"/>
      <c r="F50" s="71">
        <v>2E-3</v>
      </c>
      <c r="G50" s="11">
        <f t="shared" si="0"/>
        <v>10.18</v>
      </c>
      <c r="H50" s="8"/>
    </row>
    <row r="51" spans="1:8" x14ac:dyDescent="0.2">
      <c r="A51" s="72" t="s">
        <v>52</v>
      </c>
      <c r="B51" s="401" t="s">
        <v>53</v>
      </c>
      <c r="C51" s="402"/>
      <c r="D51" s="402"/>
      <c r="E51" s="416"/>
      <c r="F51" s="73">
        <v>0.08</v>
      </c>
      <c r="G51" s="13">
        <f t="shared" si="0"/>
        <v>407.12</v>
      </c>
      <c r="H51" s="8"/>
    </row>
    <row r="52" spans="1:8" x14ac:dyDescent="0.2">
      <c r="A52" s="375" t="s">
        <v>54</v>
      </c>
      <c r="B52" s="376"/>
      <c r="C52" s="376"/>
      <c r="D52" s="376"/>
      <c r="E52" s="377"/>
      <c r="F52" s="80">
        <f>SUM(F44:F51)</f>
        <v>0.33800000000000002</v>
      </c>
      <c r="G52" s="81">
        <f>SUM(G44:G51)</f>
        <v>1720.1</v>
      </c>
      <c r="H52" s="8"/>
    </row>
    <row r="53" spans="1:8" x14ac:dyDescent="0.2">
      <c r="A53" s="404" t="s">
        <v>55</v>
      </c>
      <c r="B53" s="405"/>
      <c r="C53" s="405"/>
      <c r="D53" s="405"/>
      <c r="E53" s="405"/>
      <c r="F53" s="405"/>
      <c r="G53" s="406"/>
      <c r="H53" s="8"/>
    </row>
    <row r="54" spans="1:8" x14ac:dyDescent="0.2">
      <c r="A54" s="17" t="s">
        <v>30</v>
      </c>
      <c r="B54" s="411" t="s">
        <v>249</v>
      </c>
      <c r="C54" s="412"/>
      <c r="D54" s="412"/>
      <c r="E54" s="19">
        <v>0</v>
      </c>
      <c r="F54" s="20">
        <v>15.22</v>
      </c>
      <c r="G54" s="21">
        <f>IF(ROUND((E54*F54)-(G28*0.06),2)&lt;0,0,ROUND((E54*F54)-(G28*0.06),2))</f>
        <v>0</v>
      </c>
      <c r="H54" s="8"/>
    </row>
    <row r="55" spans="1:8" x14ac:dyDescent="0.2">
      <c r="A55" s="9" t="s">
        <v>31</v>
      </c>
      <c r="B55" s="413" t="s">
        <v>58</v>
      </c>
      <c r="C55" s="414"/>
      <c r="D55" s="414"/>
      <c r="E55" s="219">
        <v>0</v>
      </c>
      <c r="F55" s="23">
        <v>15.22</v>
      </c>
      <c r="G55" s="5">
        <f t="shared" ref="G55:G63" si="1">ROUND((E55*F55),2)</f>
        <v>0</v>
      </c>
      <c r="H55" s="8"/>
    </row>
    <row r="56" spans="1:8" x14ac:dyDescent="0.2">
      <c r="A56" s="9" t="s">
        <v>32</v>
      </c>
      <c r="B56" s="413" t="s">
        <v>183</v>
      </c>
      <c r="C56" s="414"/>
      <c r="D56" s="414"/>
      <c r="E56" s="22">
        <f>ROUND((G28*10%),2)*0</f>
        <v>0</v>
      </c>
      <c r="F56" s="23">
        <v>1</v>
      </c>
      <c r="G56" s="5">
        <f t="shared" si="1"/>
        <v>0</v>
      </c>
      <c r="H56" s="8"/>
    </row>
    <row r="57" spans="1:8" x14ac:dyDescent="0.2">
      <c r="A57" s="9" t="s">
        <v>33</v>
      </c>
      <c r="B57" s="370" t="s">
        <v>250</v>
      </c>
      <c r="C57" s="371"/>
      <c r="D57" s="371"/>
      <c r="E57" s="22">
        <f>ROUND((F19*10%)*5%,2)*0</f>
        <v>0</v>
      </c>
      <c r="F57" s="23">
        <v>1</v>
      </c>
      <c r="G57" s="5">
        <f t="shared" si="1"/>
        <v>0</v>
      </c>
      <c r="H57" s="8"/>
    </row>
    <row r="58" spans="1:8" x14ac:dyDescent="0.2">
      <c r="A58" s="9" t="s">
        <v>34</v>
      </c>
      <c r="B58" s="370" t="s">
        <v>60</v>
      </c>
      <c r="C58" s="371"/>
      <c r="D58" s="371"/>
      <c r="E58" s="22">
        <v>0</v>
      </c>
      <c r="F58" s="23">
        <v>1</v>
      </c>
      <c r="G58" s="5">
        <f>ROUND((E58*F58),2)</f>
        <v>0</v>
      </c>
      <c r="H58" s="8"/>
    </row>
    <row r="59" spans="1:8" x14ac:dyDescent="0.2">
      <c r="A59" s="9" t="s">
        <v>36</v>
      </c>
      <c r="B59" s="370" t="s">
        <v>60</v>
      </c>
      <c r="C59" s="371"/>
      <c r="D59" s="371"/>
      <c r="E59" s="22">
        <v>0</v>
      </c>
      <c r="F59" s="23">
        <v>1</v>
      </c>
      <c r="G59" s="5">
        <f t="shared" ref="G59:G62" si="2">ROUND((E59*F59),2)</f>
        <v>0</v>
      </c>
      <c r="H59" s="8"/>
    </row>
    <row r="60" spans="1:8" x14ac:dyDescent="0.2">
      <c r="A60" s="9" t="s">
        <v>50</v>
      </c>
      <c r="B60" s="413" t="s">
        <v>60</v>
      </c>
      <c r="C60" s="414"/>
      <c r="D60" s="414"/>
      <c r="E60" s="22">
        <v>0</v>
      </c>
      <c r="F60" s="23">
        <v>1</v>
      </c>
      <c r="G60" s="5">
        <f t="shared" si="2"/>
        <v>0</v>
      </c>
      <c r="H60" s="8"/>
    </row>
    <row r="61" spans="1:8" x14ac:dyDescent="0.2">
      <c r="A61" s="9" t="s">
        <v>52</v>
      </c>
      <c r="B61" s="370" t="s">
        <v>60</v>
      </c>
      <c r="C61" s="371"/>
      <c r="D61" s="371"/>
      <c r="E61" s="22">
        <v>0</v>
      </c>
      <c r="F61" s="23">
        <v>1</v>
      </c>
      <c r="G61" s="5">
        <f t="shared" si="2"/>
        <v>0</v>
      </c>
      <c r="H61" s="8"/>
    </row>
    <row r="62" spans="1:8" x14ac:dyDescent="0.2">
      <c r="A62" s="9" t="s">
        <v>251</v>
      </c>
      <c r="B62" s="370" t="s">
        <v>60</v>
      </c>
      <c r="C62" s="371"/>
      <c r="D62" s="371"/>
      <c r="E62" s="22">
        <v>0</v>
      </c>
      <c r="F62" s="23">
        <v>1</v>
      </c>
      <c r="G62" s="5">
        <f t="shared" si="2"/>
        <v>0</v>
      </c>
      <c r="H62" s="8"/>
    </row>
    <row r="63" spans="1:8" x14ac:dyDescent="0.2">
      <c r="A63" s="9" t="s">
        <v>252</v>
      </c>
      <c r="B63" s="409" t="s">
        <v>60</v>
      </c>
      <c r="C63" s="410"/>
      <c r="D63" s="410"/>
      <c r="E63" s="111">
        <v>0</v>
      </c>
      <c r="F63" s="23">
        <v>1</v>
      </c>
      <c r="G63" s="5">
        <f t="shared" si="1"/>
        <v>0</v>
      </c>
      <c r="H63" s="8"/>
    </row>
    <row r="64" spans="1:8" x14ac:dyDescent="0.2">
      <c r="A64" s="353" t="s">
        <v>61</v>
      </c>
      <c r="B64" s="354"/>
      <c r="C64" s="354"/>
      <c r="D64" s="354"/>
      <c r="E64" s="354"/>
      <c r="F64" s="355"/>
      <c r="G64" s="7">
        <f>SUM(G54:G63)</f>
        <v>0</v>
      </c>
      <c r="H64" s="8"/>
    </row>
    <row r="65" spans="1:8" x14ac:dyDescent="0.2">
      <c r="A65" s="361" t="s">
        <v>62</v>
      </c>
      <c r="B65" s="362"/>
      <c r="C65" s="362"/>
      <c r="D65" s="362"/>
      <c r="E65" s="362"/>
      <c r="F65" s="363"/>
      <c r="G65" s="364"/>
      <c r="H65" s="8"/>
    </row>
    <row r="66" spans="1:8" x14ac:dyDescent="0.2">
      <c r="A66" s="24" t="s">
        <v>63</v>
      </c>
      <c r="B66" s="365" t="s">
        <v>64</v>
      </c>
      <c r="C66" s="366"/>
      <c r="D66" s="366"/>
      <c r="E66" s="366"/>
      <c r="F66" s="25">
        <f>F42</f>
        <v>0.27339999999999998</v>
      </c>
      <c r="G66" s="26">
        <f>G42</f>
        <v>1391.34</v>
      </c>
      <c r="H66" s="8"/>
    </row>
    <row r="67" spans="1:8" x14ac:dyDescent="0.2">
      <c r="A67" s="27" t="s">
        <v>65</v>
      </c>
      <c r="B67" s="344" t="s">
        <v>130</v>
      </c>
      <c r="C67" s="345"/>
      <c r="D67" s="345"/>
      <c r="E67" s="345"/>
      <c r="F67" s="28">
        <f>F52</f>
        <v>0.33800000000000002</v>
      </c>
      <c r="G67" s="29">
        <f>G52</f>
        <v>1720.1</v>
      </c>
      <c r="H67" s="8"/>
    </row>
    <row r="68" spans="1:8" x14ac:dyDescent="0.2">
      <c r="A68" s="27" t="s">
        <v>66</v>
      </c>
      <c r="B68" s="344" t="s">
        <v>67</v>
      </c>
      <c r="C68" s="345"/>
      <c r="D68" s="345"/>
      <c r="E68" s="345"/>
      <c r="F68" s="346"/>
      <c r="G68" s="29">
        <f>G64</f>
        <v>0</v>
      </c>
      <c r="H68" s="8"/>
    </row>
    <row r="69" spans="1:8" x14ac:dyDescent="0.2">
      <c r="A69" s="353" t="s">
        <v>68</v>
      </c>
      <c r="B69" s="354"/>
      <c r="C69" s="354"/>
      <c r="D69" s="354"/>
      <c r="E69" s="354"/>
      <c r="F69" s="355"/>
      <c r="G69" s="7">
        <f>SUM(G66:G68)</f>
        <v>3111.44</v>
      </c>
      <c r="H69" s="8"/>
    </row>
    <row r="70" spans="1:8" x14ac:dyDescent="0.2">
      <c r="A70" s="361" t="s">
        <v>69</v>
      </c>
      <c r="B70" s="362"/>
      <c r="C70" s="362"/>
      <c r="D70" s="362"/>
      <c r="E70" s="362"/>
      <c r="F70" s="363"/>
      <c r="G70" s="364"/>
      <c r="H70" s="8"/>
    </row>
    <row r="71" spans="1:8" s="32" customFormat="1" x14ac:dyDescent="0.2">
      <c r="A71" s="3">
        <v>3</v>
      </c>
      <c r="B71" s="30" t="s">
        <v>70</v>
      </c>
      <c r="C71" s="30"/>
      <c r="D71" s="30"/>
      <c r="E71" s="30"/>
      <c r="F71" s="30"/>
      <c r="G71" s="31"/>
      <c r="H71" s="8"/>
    </row>
    <row r="72" spans="1:8" x14ac:dyDescent="0.2">
      <c r="A72" s="17" t="s">
        <v>30</v>
      </c>
      <c r="B72" s="368" t="s">
        <v>71</v>
      </c>
      <c r="C72" s="369"/>
      <c r="D72" s="369"/>
      <c r="E72" s="369"/>
      <c r="F72" s="241">
        <f>ROUND((1/12)*0.05,4)*0</f>
        <v>0</v>
      </c>
      <c r="G72" s="33">
        <f t="shared" ref="G72:G77" si="3">ROUND(G$35*F72,2)</f>
        <v>0</v>
      </c>
      <c r="H72" s="8"/>
    </row>
    <row r="73" spans="1:8" x14ac:dyDescent="0.2">
      <c r="A73" s="9" t="s">
        <v>31</v>
      </c>
      <c r="B73" s="370" t="s">
        <v>72</v>
      </c>
      <c r="C73" s="371"/>
      <c r="D73" s="371"/>
      <c r="E73" s="371"/>
      <c r="F73" s="89">
        <f>ROUND((F72*F51),4)</f>
        <v>0</v>
      </c>
      <c r="G73" s="34">
        <f t="shared" si="3"/>
        <v>0</v>
      </c>
      <c r="H73" s="8"/>
    </row>
    <row r="74" spans="1:8" x14ac:dyDescent="0.2">
      <c r="A74" s="9" t="s">
        <v>32</v>
      </c>
      <c r="B74" s="370" t="s">
        <v>185</v>
      </c>
      <c r="C74" s="371"/>
      <c r="D74" s="371"/>
      <c r="E74" s="371"/>
      <c r="F74" s="89">
        <f>ROUND((0.08*0.4*0.9)*(1+0.09+0.09+0.3),2)</f>
        <v>0.04</v>
      </c>
      <c r="G74" s="34">
        <f t="shared" si="3"/>
        <v>203.56</v>
      </c>
      <c r="H74" s="8"/>
    </row>
    <row r="75" spans="1:8" x14ac:dyDescent="0.2">
      <c r="A75" s="9" t="s">
        <v>33</v>
      </c>
      <c r="B75" s="370" t="s">
        <v>73</v>
      </c>
      <c r="C75" s="371"/>
      <c r="D75" s="371"/>
      <c r="E75" s="371"/>
      <c r="F75" s="89">
        <f>ROUND(100%/30*7/12*100%,4)</f>
        <v>1.9400000000000001E-2</v>
      </c>
      <c r="G75" s="34">
        <f t="shared" si="3"/>
        <v>98.73</v>
      </c>
      <c r="H75" s="8"/>
    </row>
    <row r="76" spans="1:8" s="2" customFormat="1" x14ac:dyDescent="0.2">
      <c r="A76" s="9" t="s">
        <v>34</v>
      </c>
      <c r="B76" s="387" t="s">
        <v>121</v>
      </c>
      <c r="C76" s="388"/>
      <c r="D76" s="388"/>
      <c r="E76" s="388"/>
      <c r="F76" s="242">
        <f>ROUND(F75*F52,4)*0</f>
        <v>0</v>
      </c>
      <c r="G76" s="34">
        <f t="shared" si="3"/>
        <v>0</v>
      </c>
      <c r="H76" s="8"/>
    </row>
    <row r="77" spans="1:8" x14ac:dyDescent="0.2">
      <c r="A77" s="9" t="s">
        <v>36</v>
      </c>
      <c r="B77" s="378" t="s">
        <v>186</v>
      </c>
      <c r="C77" s="379"/>
      <c r="D77" s="379"/>
      <c r="E77" s="379"/>
      <c r="F77" s="212">
        <v>0</v>
      </c>
      <c r="G77" s="35">
        <f t="shared" si="3"/>
        <v>0</v>
      </c>
      <c r="H77" s="8"/>
    </row>
    <row r="78" spans="1:8" x14ac:dyDescent="0.2">
      <c r="A78" s="353" t="s">
        <v>74</v>
      </c>
      <c r="B78" s="354"/>
      <c r="C78" s="354"/>
      <c r="D78" s="354"/>
      <c r="E78" s="354"/>
      <c r="F78" s="36">
        <f>SUM(F72:F77)</f>
        <v>5.9400000000000001E-2</v>
      </c>
      <c r="G78" s="37">
        <f>SUM(G72:G77)</f>
        <v>302.29000000000002</v>
      </c>
      <c r="H78" s="8"/>
    </row>
    <row r="79" spans="1:8" x14ac:dyDescent="0.2">
      <c r="A79" s="361" t="s">
        <v>75</v>
      </c>
      <c r="B79" s="362"/>
      <c r="C79" s="362"/>
      <c r="D79" s="362"/>
      <c r="E79" s="362"/>
      <c r="F79" s="363"/>
      <c r="G79" s="364"/>
      <c r="H79" s="8"/>
    </row>
    <row r="80" spans="1:8" s="32" customFormat="1" x14ac:dyDescent="0.2">
      <c r="A80" s="404" t="s">
        <v>122</v>
      </c>
      <c r="B80" s="405"/>
      <c r="C80" s="405"/>
      <c r="D80" s="405"/>
      <c r="E80" s="405"/>
      <c r="F80" s="405"/>
      <c r="G80" s="406"/>
      <c r="H80" s="8"/>
    </row>
    <row r="81" spans="1:8" x14ac:dyDescent="0.2">
      <c r="A81" s="82" t="s">
        <v>30</v>
      </c>
      <c r="B81" s="407" t="s">
        <v>253</v>
      </c>
      <c r="C81" s="408"/>
      <c r="D81" s="408"/>
      <c r="E81" s="408"/>
      <c r="F81" s="83">
        <v>0</v>
      </c>
      <c r="G81" s="33">
        <f t="shared" ref="G81:G86" si="4">ROUND(G$35*F81,2)</f>
        <v>0</v>
      </c>
      <c r="H81" s="8"/>
    </row>
    <row r="82" spans="1:8" x14ac:dyDescent="0.2">
      <c r="A82" s="70" t="s">
        <v>31</v>
      </c>
      <c r="B82" s="399" t="s">
        <v>123</v>
      </c>
      <c r="C82" s="400"/>
      <c r="D82" s="400"/>
      <c r="E82" s="400"/>
      <c r="F82" s="243">
        <f>ROUND(((1/30)/12)*1,4)*0</f>
        <v>0</v>
      </c>
      <c r="G82" s="34">
        <f t="shared" si="4"/>
        <v>0</v>
      </c>
      <c r="H82" s="8"/>
    </row>
    <row r="83" spans="1:8" x14ac:dyDescent="0.2">
      <c r="A83" s="70" t="s">
        <v>32</v>
      </c>
      <c r="B83" s="399" t="s">
        <v>124</v>
      </c>
      <c r="C83" s="400"/>
      <c r="D83" s="400"/>
      <c r="E83" s="400"/>
      <c r="F83" s="243">
        <f>ROUND((((1/30)/12)*5)*0.02,4)*0</f>
        <v>0</v>
      </c>
      <c r="G83" s="34">
        <f t="shared" si="4"/>
        <v>0</v>
      </c>
      <c r="H83" s="8"/>
    </row>
    <row r="84" spans="1:8" x14ac:dyDescent="0.2">
      <c r="A84" s="70" t="s">
        <v>33</v>
      </c>
      <c r="B84" s="399" t="s">
        <v>125</v>
      </c>
      <c r="C84" s="400"/>
      <c r="D84" s="400"/>
      <c r="E84" s="400"/>
      <c r="F84" s="243">
        <f>ROUND((((1/30)/12)*15)*0.05,4)*0</f>
        <v>0</v>
      </c>
      <c r="G84" s="34">
        <f t="shared" si="4"/>
        <v>0</v>
      </c>
      <c r="H84" s="8"/>
    </row>
    <row r="85" spans="1:8" x14ac:dyDescent="0.2">
      <c r="A85" s="70" t="s">
        <v>34</v>
      </c>
      <c r="B85" s="399" t="s">
        <v>254</v>
      </c>
      <c r="C85" s="400"/>
      <c r="D85" s="400"/>
      <c r="E85" s="400"/>
      <c r="F85" s="211">
        <v>0</v>
      </c>
      <c r="G85" s="34">
        <f t="shared" si="4"/>
        <v>0</v>
      </c>
      <c r="H85" s="8"/>
    </row>
    <row r="86" spans="1:8" x14ac:dyDescent="0.2">
      <c r="A86" s="70" t="s">
        <v>36</v>
      </c>
      <c r="B86" s="401" t="s">
        <v>126</v>
      </c>
      <c r="C86" s="402"/>
      <c r="D86" s="402"/>
      <c r="E86" s="402"/>
      <c r="F86" s="244">
        <f>ROUND((((1/30)/12)*5)*0.5,4)*0</f>
        <v>0</v>
      </c>
      <c r="G86" s="35">
        <f t="shared" si="4"/>
        <v>0</v>
      </c>
      <c r="H86" s="8"/>
    </row>
    <row r="87" spans="1:8" x14ac:dyDescent="0.2">
      <c r="A87" s="403" t="s">
        <v>76</v>
      </c>
      <c r="B87" s="377"/>
      <c r="C87" s="377"/>
      <c r="D87" s="377"/>
      <c r="E87" s="377"/>
      <c r="F87" s="80">
        <f>SUM(F81:F86)</f>
        <v>0</v>
      </c>
      <c r="G87" s="81">
        <f>SUM(G81:G86)</f>
        <v>0</v>
      </c>
      <c r="H87" s="8"/>
    </row>
    <row r="88" spans="1:8" s="32" customFormat="1" x14ac:dyDescent="0.2">
      <c r="A88" s="390" t="s">
        <v>77</v>
      </c>
      <c r="B88" s="391"/>
      <c r="C88" s="391"/>
      <c r="D88" s="391"/>
      <c r="E88" s="391"/>
      <c r="F88" s="391"/>
      <c r="G88" s="392"/>
      <c r="H88" s="8"/>
    </row>
    <row r="89" spans="1:8" x14ac:dyDescent="0.2">
      <c r="A89" s="17" t="s">
        <v>30</v>
      </c>
      <c r="B89" s="368" t="s">
        <v>78</v>
      </c>
      <c r="C89" s="369"/>
      <c r="D89" s="369"/>
      <c r="E89" s="369"/>
      <c r="F89" s="241">
        <f xml:space="preserve"> ROUND((((ROUND((1/11)+(1/11)/3, 3))*4)/12)*1%,4)*0</f>
        <v>0</v>
      </c>
      <c r="G89" s="33">
        <f>ROUND(G$35*F89,2)</f>
        <v>0</v>
      </c>
      <c r="H89" s="8"/>
    </row>
    <row r="90" spans="1:8" x14ac:dyDescent="0.2">
      <c r="A90" s="9" t="s">
        <v>31</v>
      </c>
      <c r="B90" s="387" t="s">
        <v>79</v>
      </c>
      <c r="C90" s="388"/>
      <c r="D90" s="388"/>
      <c r="E90" s="388"/>
      <c r="F90" s="89">
        <f>ROUND(F89*F52,4)</f>
        <v>0</v>
      </c>
      <c r="G90" s="34">
        <f>ROUND(G$35*F90,2)</f>
        <v>0</v>
      </c>
      <c r="H90" s="8"/>
    </row>
    <row r="91" spans="1:8" x14ac:dyDescent="0.2">
      <c r="A91" s="9" t="s">
        <v>32</v>
      </c>
      <c r="B91" s="387" t="s">
        <v>80</v>
      </c>
      <c r="C91" s="388"/>
      <c r="D91" s="388"/>
      <c r="E91" s="388"/>
      <c r="F91" s="242">
        <f>ROUND(ROUND(ROUND(((1+1/12)*4)/12,4)*1%,4)*F52,4)*0</f>
        <v>0</v>
      </c>
      <c r="G91" s="34">
        <f>ROUND(G$35*F91,2)</f>
        <v>0</v>
      </c>
      <c r="H91" s="8"/>
    </row>
    <row r="92" spans="1:8" x14ac:dyDescent="0.2">
      <c r="A92" s="9" t="s">
        <v>33</v>
      </c>
      <c r="B92" s="370" t="s">
        <v>60</v>
      </c>
      <c r="C92" s="371"/>
      <c r="D92" s="371"/>
      <c r="E92" s="371"/>
      <c r="F92" s="89">
        <v>0</v>
      </c>
      <c r="G92" s="35">
        <f>ROUND(G$35*F92,2)</f>
        <v>0</v>
      </c>
      <c r="H92" s="8"/>
    </row>
    <row r="93" spans="1:8" x14ac:dyDescent="0.2">
      <c r="A93" s="389" t="s">
        <v>81</v>
      </c>
      <c r="B93" s="355"/>
      <c r="C93" s="355"/>
      <c r="D93" s="355"/>
      <c r="E93" s="355"/>
      <c r="F93" s="15">
        <f>SUM(F89:F92)</f>
        <v>0</v>
      </c>
      <c r="G93" s="16">
        <f>SUM(G89:G92)</f>
        <v>0</v>
      </c>
      <c r="H93" s="8"/>
    </row>
    <row r="94" spans="1:8" s="32" customFormat="1" x14ac:dyDescent="0.2">
      <c r="A94" s="390" t="s">
        <v>82</v>
      </c>
      <c r="B94" s="391"/>
      <c r="C94" s="391"/>
      <c r="D94" s="391"/>
      <c r="E94" s="391"/>
      <c r="F94" s="391"/>
      <c r="G94" s="392"/>
      <c r="H94" s="8"/>
    </row>
    <row r="95" spans="1:8" x14ac:dyDescent="0.2">
      <c r="A95" s="17" t="s">
        <v>30</v>
      </c>
      <c r="B95" s="368" t="s">
        <v>83</v>
      </c>
      <c r="C95" s="369"/>
      <c r="D95" s="369"/>
      <c r="E95" s="369"/>
      <c r="F95" s="241">
        <f>((1/220)*15.22)*0</f>
        <v>0</v>
      </c>
      <c r="G95" s="33">
        <f>ROUND(G$35*F95,2)</f>
        <v>0</v>
      </c>
      <c r="H95" s="8"/>
    </row>
    <row r="96" spans="1:8" x14ac:dyDescent="0.2">
      <c r="A96" s="17" t="s">
        <v>31</v>
      </c>
      <c r="B96" s="393" t="s">
        <v>214</v>
      </c>
      <c r="C96" s="394"/>
      <c r="D96" s="394"/>
      <c r="E96" s="395"/>
      <c r="F96" s="172">
        <f>F95*F52</f>
        <v>0</v>
      </c>
      <c r="G96" s="33">
        <f>ROUND(G$35*F96,2)</f>
        <v>0</v>
      </c>
      <c r="H96" s="8"/>
    </row>
    <row r="97" spans="1:8" x14ac:dyDescent="0.2">
      <c r="A97" s="389" t="s">
        <v>84</v>
      </c>
      <c r="B97" s="355"/>
      <c r="C97" s="355"/>
      <c r="D97" s="355"/>
      <c r="E97" s="355"/>
      <c r="F97" s="15">
        <f>SUM(F95:F96)</f>
        <v>0</v>
      </c>
      <c r="G97" s="16">
        <f>SUM(G95:G96)</f>
        <v>0</v>
      </c>
      <c r="H97" s="8"/>
    </row>
    <row r="98" spans="1:8" s="85" customFormat="1" x14ac:dyDescent="0.2">
      <c r="A98" s="380" t="s">
        <v>127</v>
      </c>
      <c r="B98" s="381"/>
      <c r="C98" s="381"/>
      <c r="D98" s="381"/>
      <c r="E98" s="381"/>
      <c r="F98" s="381"/>
      <c r="G98" s="382"/>
      <c r="H98" s="69"/>
    </row>
    <row r="99" spans="1:8" s="65" customFormat="1" x14ac:dyDescent="0.2">
      <c r="A99" s="223" t="s">
        <v>30</v>
      </c>
      <c r="B99" s="383" t="s">
        <v>128</v>
      </c>
      <c r="C99" s="384"/>
      <c r="D99" s="384"/>
      <c r="E99" s="384"/>
      <c r="F99" s="224">
        <f>((((8*13)/12)/220)+((((8*13)/12)/220)*100%))*0</f>
        <v>0</v>
      </c>
      <c r="G99" s="225">
        <f>ROUND(G$35*F99,2)</f>
        <v>0</v>
      </c>
      <c r="H99" s="69"/>
    </row>
    <row r="100" spans="1:8" s="65" customFormat="1" x14ac:dyDescent="0.2">
      <c r="A100" s="226" t="s">
        <v>31</v>
      </c>
      <c r="B100" s="396" t="s">
        <v>214</v>
      </c>
      <c r="C100" s="397"/>
      <c r="D100" s="397"/>
      <c r="E100" s="398"/>
      <c r="F100" s="227">
        <f>F99*F52</f>
        <v>0</v>
      </c>
      <c r="G100" s="225">
        <f>ROUND(G$35*F100,2)</f>
        <v>0</v>
      </c>
      <c r="H100" s="69"/>
    </row>
    <row r="101" spans="1:8" s="65" customFormat="1" x14ac:dyDescent="0.2">
      <c r="A101" s="385" t="s">
        <v>129</v>
      </c>
      <c r="B101" s="386"/>
      <c r="C101" s="386"/>
      <c r="D101" s="386"/>
      <c r="E101" s="386"/>
      <c r="F101" s="228">
        <f>SUM(F99:F99)</f>
        <v>0</v>
      </c>
      <c r="G101" s="229">
        <f>SUM(G99:G100)</f>
        <v>0</v>
      </c>
      <c r="H101" s="69">
        <f>ROUND(G45*F101,2)</f>
        <v>0</v>
      </c>
    </row>
    <row r="102" spans="1:8" x14ac:dyDescent="0.2">
      <c r="A102" s="361" t="s">
        <v>85</v>
      </c>
      <c r="B102" s="362"/>
      <c r="C102" s="362"/>
      <c r="D102" s="362"/>
      <c r="E102" s="362"/>
      <c r="F102" s="363"/>
      <c r="G102" s="364"/>
      <c r="H102" s="8"/>
    </row>
    <row r="103" spans="1:8" x14ac:dyDescent="0.2">
      <c r="A103" s="24" t="s">
        <v>86</v>
      </c>
      <c r="B103" s="365" t="s">
        <v>131</v>
      </c>
      <c r="C103" s="366"/>
      <c r="D103" s="366"/>
      <c r="E103" s="366"/>
      <c r="F103" s="25">
        <f>F87</f>
        <v>0</v>
      </c>
      <c r="G103" s="26">
        <f>G87</f>
        <v>0</v>
      </c>
      <c r="H103" s="8"/>
    </row>
    <row r="104" spans="1:8" x14ac:dyDescent="0.2">
      <c r="A104" s="27" t="s">
        <v>87</v>
      </c>
      <c r="B104" s="344" t="s">
        <v>88</v>
      </c>
      <c r="C104" s="345"/>
      <c r="D104" s="345"/>
      <c r="E104" s="345"/>
      <c r="F104" s="28">
        <f>F93</f>
        <v>0</v>
      </c>
      <c r="G104" s="29">
        <f>G93</f>
        <v>0</v>
      </c>
      <c r="H104" s="8"/>
    </row>
    <row r="105" spans="1:8" x14ac:dyDescent="0.2">
      <c r="A105" s="27" t="s">
        <v>89</v>
      </c>
      <c r="B105" s="344" t="s">
        <v>90</v>
      </c>
      <c r="C105" s="345"/>
      <c r="D105" s="345"/>
      <c r="E105" s="345"/>
      <c r="F105" s="28">
        <f>F97</f>
        <v>0</v>
      </c>
      <c r="G105" s="29">
        <f>G97</f>
        <v>0</v>
      </c>
      <c r="H105" s="8"/>
    </row>
    <row r="106" spans="1:8" x14ac:dyDescent="0.2">
      <c r="A106" s="27" t="s">
        <v>133</v>
      </c>
      <c r="B106" s="350" t="s">
        <v>132</v>
      </c>
      <c r="C106" s="351"/>
      <c r="D106" s="351"/>
      <c r="E106" s="351"/>
      <c r="F106" s="28">
        <f>F101</f>
        <v>0</v>
      </c>
      <c r="G106" s="29">
        <f>G101</f>
        <v>0</v>
      </c>
      <c r="H106" s="8"/>
    </row>
    <row r="107" spans="1:8" x14ac:dyDescent="0.2">
      <c r="A107" s="353" t="s">
        <v>91</v>
      </c>
      <c r="B107" s="354"/>
      <c r="C107" s="354"/>
      <c r="D107" s="354"/>
      <c r="E107" s="354"/>
      <c r="F107" s="355"/>
      <c r="G107" s="7">
        <f>SUM(G103:G106)</f>
        <v>0</v>
      </c>
      <c r="H107" s="8"/>
    </row>
    <row r="108" spans="1:8" x14ac:dyDescent="0.2">
      <c r="A108" s="361" t="s">
        <v>92</v>
      </c>
      <c r="B108" s="362"/>
      <c r="C108" s="362"/>
      <c r="D108" s="362"/>
      <c r="E108" s="362"/>
      <c r="F108" s="363"/>
      <c r="G108" s="364"/>
      <c r="H108" s="8"/>
    </row>
    <row r="109" spans="1:8" x14ac:dyDescent="0.2">
      <c r="A109" s="17" t="s">
        <v>30</v>
      </c>
      <c r="B109" s="368" t="str">
        <f>'Uniformes e EPI''s'!A4</f>
        <v>UNIFORMES E EPI's DIVERSOS</v>
      </c>
      <c r="C109" s="369"/>
      <c r="D109" s="369"/>
      <c r="E109" s="19">
        <f>'Uniformes e EPI''s'!E14</f>
        <v>0</v>
      </c>
      <c r="F109" s="38">
        <v>1</v>
      </c>
      <c r="G109" s="5">
        <f>ROUND((E109*F109),2)</f>
        <v>0</v>
      </c>
      <c r="H109" s="8"/>
    </row>
    <row r="110" spans="1:8" x14ac:dyDescent="0.2">
      <c r="A110" s="9" t="s">
        <v>31</v>
      </c>
      <c r="B110" s="370" t="s">
        <v>142</v>
      </c>
      <c r="C110" s="371"/>
      <c r="D110" s="371"/>
      <c r="E110" s="22">
        <v>0</v>
      </c>
      <c r="F110" s="220">
        <v>1</v>
      </c>
      <c r="G110" s="5">
        <f t="shared" ref="G110:G116" si="5">ROUND((E110*F110),2)</f>
        <v>0</v>
      </c>
      <c r="H110" s="8"/>
    </row>
    <row r="111" spans="1:8" x14ac:dyDescent="0.2">
      <c r="A111" s="9" t="s">
        <v>32</v>
      </c>
      <c r="B111" s="370" t="s">
        <v>142</v>
      </c>
      <c r="C111" s="371"/>
      <c r="D111" s="371"/>
      <c r="E111" s="22">
        <v>0</v>
      </c>
      <c r="F111" s="220">
        <v>1</v>
      </c>
      <c r="G111" s="5">
        <f t="shared" si="5"/>
        <v>0</v>
      </c>
      <c r="H111" s="8"/>
    </row>
    <row r="112" spans="1:8" x14ac:dyDescent="0.2">
      <c r="A112" s="9" t="s">
        <v>33</v>
      </c>
      <c r="B112" s="370" t="s">
        <v>142</v>
      </c>
      <c r="C112" s="371"/>
      <c r="D112" s="371"/>
      <c r="E112" s="22">
        <v>0</v>
      </c>
      <c r="F112" s="220">
        <v>1</v>
      </c>
      <c r="G112" s="5">
        <f t="shared" si="5"/>
        <v>0</v>
      </c>
      <c r="H112" s="8"/>
    </row>
    <row r="113" spans="1:8" s="65" customFormat="1" x14ac:dyDescent="0.2">
      <c r="A113" s="70" t="s">
        <v>34</v>
      </c>
      <c r="B113" s="370" t="s">
        <v>142</v>
      </c>
      <c r="C113" s="371"/>
      <c r="D113" s="371"/>
      <c r="E113" s="209">
        <v>0</v>
      </c>
      <c r="F113" s="86">
        <v>1</v>
      </c>
      <c r="G113" s="5">
        <f t="shared" si="5"/>
        <v>0</v>
      </c>
      <c r="H113" s="69"/>
    </row>
    <row r="114" spans="1:8" s="65" customFormat="1" x14ac:dyDescent="0.2">
      <c r="A114" s="70" t="s">
        <v>36</v>
      </c>
      <c r="B114" s="370" t="s">
        <v>142</v>
      </c>
      <c r="C114" s="371"/>
      <c r="D114" s="371"/>
      <c r="E114" s="209">
        <v>0</v>
      </c>
      <c r="F114" s="87">
        <v>1</v>
      </c>
      <c r="G114" s="5">
        <f t="shared" si="5"/>
        <v>0</v>
      </c>
      <c r="H114" s="69"/>
    </row>
    <row r="115" spans="1:8" s="65" customFormat="1" x14ac:dyDescent="0.2">
      <c r="A115" s="70" t="s">
        <v>50</v>
      </c>
      <c r="B115" s="370" t="s">
        <v>142</v>
      </c>
      <c r="C115" s="371"/>
      <c r="D115" s="371"/>
      <c r="E115" s="84">
        <v>0</v>
      </c>
      <c r="F115" s="87">
        <v>1</v>
      </c>
      <c r="G115" s="5">
        <f t="shared" si="5"/>
        <v>0</v>
      </c>
      <c r="H115" s="69"/>
    </row>
    <row r="116" spans="1:8" s="65" customFormat="1" x14ac:dyDescent="0.2">
      <c r="A116" s="70" t="s">
        <v>52</v>
      </c>
      <c r="B116" s="378" t="s">
        <v>142</v>
      </c>
      <c r="C116" s="379"/>
      <c r="D116" s="379"/>
      <c r="E116" s="84">
        <v>0</v>
      </c>
      <c r="F116" s="87">
        <v>1</v>
      </c>
      <c r="G116" s="5">
        <f t="shared" si="5"/>
        <v>0</v>
      </c>
      <c r="H116" s="69"/>
    </row>
    <row r="117" spans="1:8" s="65" customFormat="1" x14ac:dyDescent="0.2">
      <c r="A117" s="375" t="s">
        <v>93</v>
      </c>
      <c r="B117" s="376"/>
      <c r="C117" s="376"/>
      <c r="D117" s="376"/>
      <c r="E117" s="376"/>
      <c r="F117" s="377"/>
      <c r="G117" s="7">
        <f>SUM(G109:G116)</f>
        <v>0</v>
      </c>
      <c r="H117" s="69"/>
    </row>
    <row r="118" spans="1:8" x14ac:dyDescent="0.2">
      <c r="A118" s="361" t="s">
        <v>94</v>
      </c>
      <c r="B118" s="362"/>
      <c r="C118" s="362"/>
      <c r="D118" s="362"/>
      <c r="E118" s="362"/>
      <c r="F118" s="363"/>
      <c r="G118" s="364"/>
      <c r="H118" s="8"/>
    </row>
    <row r="119" spans="1:8" s="32" customFormat="1" x14ac:dyDescent="0.2">
      <c r="A119" s="3">
        <v>3</v>
      </c>
      <c r="B119" s="30" t="s">
        <v>95</v>
      </c>
      <c r="C119" s="30"/>
      <c r="D119" s="30"/>
      <c r="E119" s="30"/>
      <c r="F119" s="30"/>
      <c r="G119" s="31"/>
      <c r="H119" s="8"/>
    </row>
    <row r="120" spans="1:8" x14ac:dyDescent="0.2">
      <c r="A120" s="17" t="s">
        <v>30</v>
      </c>
      <c r="B120" s="368" t="s">
        <v>96</v>
      </c>
      <c r="C120" s="369"/>
      <c r="D120" s="369"/>
      <c r="E120" s="369"/>
      <c r="F120" s="88">
        <v>0</v>
      </c>
      <c r="G120" s="18">
        <f>ROUND(G136*F120,2)</f>
        <v>0</v>
      </c>
      <c r="H120" s="8"/>
    </row>
    <row r="121" spans="1:8" x14ac:dyDescent="0.2">
      <c r="A121" s="9" t="s">
        <v>31</v>
      </c>
      <c r="B121" s="370" t="s">
        <v>97</v>
      </c>
      <c r="C121" s="371"/>
      <c r="D121" s="371"/>
      <c r="E121" s="371"/>
      <c r="F121" s="89">
        <v>0</v>
      </c>
      <c r="G121" s="11">
        <f>ROUND(((G136+G120)*F121),2)</f>
        <v>0</v>
      </c>
      <c r="H121" s="8"/>
    </row>
    <row r="122" spans="1:8" x14ac:dyDescent="0.2">
      <c r="A122" s="9" t="s">
        <v>32</v>
      </c>
      <c r="B122" s="372" t="s">
        <v>98</v>
      </c>
      <c r="C122" s="373"/>
      <c r="D122" s="373"/>
      <c r="E122" s="373"/>
      <c r="F122" s="89"/>
      <c r="G122" s="11"/>
      <c r="H122" s="8"/>
    </row>
    <row r="123" spans="1:8" x14ac:dyDescent="0.2">
      <c r="A123" s="9" t="s">
        <v>99</v>
      </c>
      <c r="B123" s="370" t="s">
        <v>100</v>
      </c>
      <c r="C123" s="371"/>
      <c r="D123" s="371"/>
      <c r="E123" s="371"/>
      <c r="F123" s="10">
        <v>0</v>
      </c>
      <c r="G123" s="11">
        <f ca="1">ROUND(G$140*F123,2)</f>
        <v>0</v>
      </c>
      <c r="H123" s="8"/>
    </row>
    <row r="124" spans="1:8" s="2" customFormat="1" x14ac:dyDescent="0.2">
      <c r="A124" s="9" t="s">
        <v>101</v>
      </c>
      <c r="B124" s="370" t="s">
        <v>102</v>
      </c>
      <c r="C124" s="371"/>
      <c r="D124" s="371"/>
      <c r="E124" s="371"/>
      <c r="F124" s="10">
        <v>0</v>
      </c>
      <c r="G124" s="11">
        <f ca="1">ROUND(G$140*F124,2)</f>
        <v>0</v>
      </c>
      <c r="H124" s="8"/>
    </row>
    <row r="125" spans="1:8" x14ac:dyDescent="0.2">
      <c r="A125" s="9" t="s">
        <v>103</v>
      </c>
      <c r="B125" s="370" t="s">
        <v>12</v>
      </c>
      <c r="C125" s="371"/>
      <c r="D125" s="371"/>
      <c r="E125" s="371"/>
      <c r="F125" s="10">
        <v>0</v>
      </c>
      <c r="G125" s="11">
        <f ca="1">ROUND(G$140*F125,2)</f>
        <v>0</v>
      </c>
      <c r="H125" s="8"/>
    </row>
    <row r="126" spans="1:8" s="2" customFormat="1" x14ac:dyDescent="0.2">
      <c r="A126" s="9" t="s">
        <v>255</v>
      </c>
      <c r="B126" s="370" t="s">
        <v>142</v>
      </c>
      <c r="C126" s="371"/>
      <c r="D126" s="371"/>
      <c r="E126" s="374"/>
      <c r="F126" s="10">
        <v>0</v>
      </c>
      <c r="G126" s="11">
        <f ca="1">ROUND(G$140*F126,2)</f>
        <v>0</v>
      </c>
      <c r="H126" s="8"/>
    </row>
    <row r="127" spans="1:8" x14ac:dyDescent="0.2">
      <c r="A127" s="9" t="s">
        <v>256</v>
      </c>
      <c r="B127" s="370" t="s">
        <v>142</v>
      </c>
      <c r="C127" s="371"/>
      <c r="D127" s="371"/>
      <c r="E127" s="374"/>
      <c r="F127" s="10">
        <v>0</v>
      </c>
      <c r="G127" s="11">
        <f ca="1">ROUND(G$140*F127,2)</f>
        <v>0</v>
      </c>
      <c r="H127" s="8"/>
    </row>
    <row r="128" spans="1:8" x14ac:dyDescent="0.2">
      <c r="A128" s="9"/>
      <c r="B128" s="359" t="s">
        <v>104</v>
      </c>
      <c r="C128" s="360"/>
      <c r="D128" s="360"/>
      <c r="E128" s="360"/>
      <c r="F128" s="39">
        <f>SUM(F123:F127)</f>
        <v>0</v>
      </c>
      <c r="G128" s="40">
        <f ca="1">SUM(G123:G127)</f>
        <v>0</v>
      </c>
      <c r="H128" s="8">
        <f ca="1">ROUND(G140*F128,2)</f>
        <v>0</v>
      </c>
    </row>
    <row r="129" spans="1:8" x14ac:dyDescent="0.2">
      <c r="A129" s="353" t="s">
        <v>105</v>
      </c>
      <c r="B129" s="354"/>
      <c r="C129" s="354"/>
      <c r="D129" s="354"/>
      <c r="E129" s="354"/>
      <c r="F129" s="36">
        <f>SUM(F120,F121,F128)</f>
        <v>0</v>
      </c>
      <c r="G129" s="37">
        <f ca="1">SUM(G120:G127)</f>
        <v>0</v>
      </c>
      <c r="H129" s="8"/>
    </row>
    <row r="130" spans="1:8" x14ac:dyDescent="0.2">
      <c r="A130" s="361" t="s">
        <v>106</v>
      </c>
      <c r="B130" s="362"/>
      <c r="C130" s="362"/>
      <c r="D130" s="362"/>
      <c r="E130" s="362"/>
      <c r="F130" s="363"/>
      <c r="G130" s="364"/>
      <c r="H130" s="8"/>
    </row>
    <row r="131" spans="1:8" x14ac:dyDescent="0.2">
      <c r="A131" s="24" t="s">
        <v>30</v>
      </c>
      <c r="B131" s="365" t="s">
        <v>107</v>
      </c>
      <c r="C131" s="366"/>
      <c r="D131" s="366"/>
      <c r="E131" s="366"/>
      <c r="F131" s="367"/>
      <c r="G131" s="26">
        <f>G35</f>
        <v>5089.04</v>
      </c>
      <c r="H131" s="8"/>
    </row>
    <row r="132" spans="1:8" x14ac:dyDescent="0.2">
      <c r="A132" s="27" t="s">
        <v>31</v>
      </c>
      <c r="B132" s="344" t="s">
        <v>108</v>
      </c>
      <c r="C132" s="345"/>
      <c r="D132" s="345"/>
      <c r="E132" s="345"/>
      <c r="F132" s="346"/>
      <c r="G132" s="29">
        <f>G69</f>
        <v>3111.44</v>
      </c>
      <c r="H132" s="8"/>
    </row>
    <row r="133" spans="1:8" x14ac:dyDescent="0.2">
      <c r="A133" s="27" t="s">
        <v>32</v>
      </c>
      <c r="B133" s="344" t="s">
        <v>109</v>
      </c>
      <c r="C133" s="345"/>
      <c r="D133" s="345"/>
      <c r="E133" s="345"/>
      <c r="F133" s="346"/>
      <c r="G133" s="29">
        <f>G78</f>
        <v>302.29000000000002</v>
      </c>
      <c r="H133" s="8"/>
    </row>
    <row r="134" spans="1:8" x14ac:dyDescent="0.2">
      <c r="A134" s="27" t="s">
        <v>33</v>
      </c>
      <c r="B134" s="344" t="s">
        <v>110</v>
      </c>
      <c r="C134" s="345"/>
      <c r="D134" s="345"/>
      <c r="E134" s="345"/>
      <c r="F134" s="346"/>
      <c r="G134" s="29">
        <f>G107</f>
        <v>0</v>
      </c>
      <c r="H134" s="8"/>
    </row>
    <row r="135" spans="1:8" x14ac:dyDescent="0.2">
      <c r="A135" s="27" t="s">
        <v>34</v>
      </c>
      <c r="B135" s="344" t="s">
        <v>111</v>
      </c>
      <c r="C135" s="345"/>
      <c r="D135" s="345"/>
      <c r="E135" s="345"/>
      <c r="F135" s="346"/>
      <c r="G135" s="29">
        <f>G117</f>
        <v>0</v>
      </c>
      <c r="H135" s="8"/>
    </row>
    <row r="136" spans="1:8" x14ac:dyDescent="0.2">
      <c r="A136" s="27"/>
      <c r="B136" s="347" t="s">
        <v>112</v>
      </c>
      <c r="C136" s="348"/>
      <c r="D136" s="348"/>
      <c r="E136" s="348"/>
      <c r="F136" s="349"/>
      <c r="G136" s="29">
        <f>SUM(G131:G135)</f>
        <v>8502.77</v>
      </c>
      <c r="H136" s="8"/>
    </row>
    <row r="137" spans="1:8" x14ac:dyDescent="0.2">
      <c r="A137" s="27" t="s">
        <v>36</v>
      </c>
      <c r="B137" s="350" t="s">
        <v>113</v>
      </c>
      <c r="C137" s="351"/>
      <c r="D137" s="351"/>
      <c r="E137" s="351"/>
      <c r="F137" s="352"/>
      <c r="G137" s="29">
        <f ca="1">G129</f>
        <v>0</v>
      </c>
      <c r="H137" s="8"/>
    </row>
    <row r="138" spans="1:8" x14ac:dyDescent="0.2">
      <c r="A138" s="353" t="s">
        <v>114</v>
      </c>
      <c r="B138" s="354"/>
      <c r="C138" s="354"/>
      <c r="D138" s="354"/>
      <c r="E138" s="354"/>
      <c r="F138" s="355"/>
      <c r="G138" s="245">
        <f ca="1">SUM(G136:G137)*0</f>
        <v>0</v>
      </c>
      <c r="H138" s="8">
        <f ca="1">SUM(G131:G137)-G136</f>
        <v>8502.77</v>
      </c>
    </row>
    <row r="139" spans="1:8" x14ac:dyDescent="0.2">
      <c r="A139" s="356" t="s">
        <v>14</v>
      </c>
      <c r="B139" s="357"/>
      <c r="C139" s="357"/>
      <c r="D139" s="357"/>
      <c r="E139" s="357"/>
      <c r="F139" s="357"/>
      <c r="G139" s="358"/>
      <c r="H139" s="8"/>
    </row>
    <row r="140" spans="1:8" x14ac:dyDescent="0.2">
      <c r="A140" s="41"/>
      <c r="B140" s="42" t="s">
        <v>115</v>
      </c>
      <c r="C140" s="42"/>
      <c r="D140" s="42"/>
      <c r="E140" s="42"/>
      <c r="F140" s="43"/>
      <c r="G140" s="44">
        <f ca="1">G138</f>
        <v>0</v>
      </c>
      <c r="H140" s="8"/>
    </row>
    <row r="141" spans="1:8" x14ac:dyDescent="0.2">
      <c r="A141" s="45"/>
      <c r="B141" s="46" t="s">
        <v>116</v>
      </c>
      <c r="C141" s="46"/>
      <c r="D141" s="46"/>
      <c r="E141" s="46"/>
      <c r="F141" s="47">
        <f>F22</f>
        <v>2</v>
      </c>
      <c r="G141" s="48">
        <f ca="1">G140*F141</f>
        <v>0</v>
      </c>
      <c r="H141" s="8"/>
    </row>
    <row r="142" spans="1:8" x14ac:dyDescent="0.2">
      <c r="A142" s="49"/>
      <c r="B142" s="50" t="s">
        <v>117</v>
      </c>
      <c r="C142" s="50"/>
      <c r="D142" s="50"/>
      <c r="E142" s="50"/>
      <c r="F142" s="51"/>
      <c r="G142" s="52">
        <f>F22*F23</f>
        <v>2</v>
      </c>
      <c r="H142" s="8"/>
    </row>
    <row r="143" spans="1:8" s="56" customFormat="1" x14ac:dyDescent="0.2">
      <c r="A143" s="53"/>
      <c r="B143" s="342" t="s">
        <v>4</v>
      </c>
      <c r="C143" s="342"/>
      <c r="D143" s="342"/>
      <c r="E143" s="342"/>
      <c r="F143" s="54">
        <f>F23</f>
        <v>1</v>
      </c>
      <c r="G143" s="55">
        <f ca="1">G141*F143</f>
        <v>0</v>
      </c>
      <c r="H143" s="8"/>
    </row>
    <row r="144" spans="1:8" s="56" customFormat="1" ht="13.5" thickBot="1" x14ac:dyDescent="0.25">
      <c r="A144" s="57"/>
      <c r="B144" s="343" t="s">
        <v>263</v>
      </c>
      <c r="C144" s="343"/>
      <c r="D144" s="343"/>
      <c r="E144" s="343"/>
      <c r="F144" s="58">
        <v>12</v>
      </c>
      <c r="G144" s="59">
        <f ca="1">G143*F144</f>
        <v>0</v>
      </c>
      <c r="H144" s="8"/>
    </row>
    <row r="145" spans="6:7" x14ac:dyDescent="0.2">
      <c r="F145" s="96"/>
    </row>
    <row r="152" spans="6:7" x14ac:dyDescent="0.2">
      <c r="G152" s="60"/>
    </row>
  </sheetData>
  <mergeCells count="153">
    <mergeCell ref="A8:E8"/>
    <mergeCell ref="F8:G8"/>
    <mergeCell ref="A9:G10"/>
    <mergeCell ref="A11:E11"/>
    <mergeCell ref="F11:G11"/>
    <mergeCell ref="A12:E12"/>
    <mergeCell ref="F12:G12"/>
    <mergeCell ref="A1:G1"/>
    <mergeCell ref="F2:G2"/>
    <mergeCell ref="A4:G5"/>
    <mergeCell ref="A6:G6"/>
    <mergeCell ref="A7:E7"/>
    <mergeCell ref="F7:G7"/>
    <mergeCell ref="A2:E2"/>
    <mergeCell ref="A3:E3"/>
    <mergeCell ref="F3:G3"/>
    <mergeCell ref="A17:E17"/>
    <mergeCell ref="F17:G17"/>
    <mergeCell ref="A18:E18"/>
    <mergeCell ref="F18:G18"/>
    <mergeCell ref="A19:E19"/>
    <mergeCell ref="F19:G19"/>
    <mergeCell ref="A13:E13"/>
    <mergeCell ref="F13:G13"/>
    <mergeCell ref="A14:E14"/>
    <mergeCell ref="F14:G14"/>
    <mergeCell ref="A15:G15"/>
    <mergeCell ref="A16:E16"/>
    <mergeCell ref="F16:G16"/>
    <mergeCell ref="A23:E23"/>
    <mergeCell ref="F23:G23"/>
    <mergeCell ref="A24:E24"/>
    <mergeCell ref="F24:G24"/>
    <mergeCell ref="A25:G25"/>
    <mergeCell ref="A26:G26"/>
    <mergeCell ref="A20:E20"/>
    <mergeCell ref="F20:G20"/>
    <mergeCell ref="A21:E21"/>
    <mergeCell ref="F21:G21"/>
    <mergeCell ref="A22:E22"/>
    <mergeCell ref="F22:G22"/>
    <mergeCell ref="B34:E34"/>
    <mergeCell ref="A35:F35"/>
    <mergeCell ref="A36:G36"/>
    <mergeCell ref="A37:G37"/>
    <mergeCell ref="B38:E38"/>
    <mergeCell ref="B39:E39"/>
    <mergeCell ref="B27:E27"/>
    <mergeCell ref="B28:E28"/>
    <mergeCell ref="B29:E29"/>
    <mergeCell ref="B30:E30"/>
    <mergeCell ref="B31:E31"/>
    <mergeCell ref="B32:E32"/>
    <mergeCell ref="B33:E33"/>
    <mergeCell ref="B47:E47"/>
    <mergeCell ref="B48:E48"/>
    <mergeCell ref="B49:E49"/>
    <mergeCell ref="B50:E50"/>
    <mergeCell ref="B51:E51"/>
    <mergeCell ref="A52:E52"/>
    <mergeCell ref="B40:E40"/>
    <mergeCell ref="A42:E42"/>
    <mergeCell ref="A43:G43"/>
    <mergeCell ref="B44:E44"/>
    <mergeCell ref="B45:E45"/>
    <mergeCell ref="B46:E46"/>
    <mergeCell ref="B57:D57"/>
    <mergeCell ref="B58:D58"/>
    <mergeCell ref="B63:D63"/>
    <mergeCell ref="A64:F64"/>
    <mergeCell ref="A65:G65"/>
    <mergeCell ref="A53:G53"/>
    <mergeCell ref="B54:D54"/>
    <mergeCell ref="B55:D55"/>
    <mergeCell ref="B56:D56"/>
    <mergeCell ref="B60:D60"/>
    <mergeCell ref="B61:D61"/>
    <mergeCell ref="B59:D59"/>
    <mergeCell ref="B62:D62"/>
    <mergeCell ref="B73:E73"/>
    <mergeCell ref="B74:E74"/>
    <mergeCell ref="B75:E75"/>
    <mergeCell ref="B76:E76"/>
    <mergeCell ref="B77:E77"/>
    <mergeCell ref="A78:E78"/>
    <mergeCell ref="B66:E66"/>
    <mergeCell ref="B67:E67"/>
    <mergeCell ref="B68:F68"/>
    <mergeCell ref="A69:F69"/>
    <mergeCell ref="A70:G70"/>
    <mergeCell ref="B72:E72"/>
    <mergeCell ref="B85:E85"/>
    <mergeCell ref="B86:E86"/>
    <mergeCell ref="A87:E87"/>
    <mergeCell ref="A88:G88"/>
    <mergeCell ref="B89:E89"/>
    <mergeCell ref="B90:E90"/>
    <mergeCell ref="A79:G79"/>
    <mergeCell ref="A80:G80"/>
    <mergeCell ref="B81:E81"/>
    <mergeCell ref="B82:E82"/>
    <mergeCell ref="B83:E83"/>
    <mergeCell ref="B84:E84"/>
    <mergeCell ref="A98:G98"/>
    <mergeCell ref="B99:E99"/>
    <mergeCell ref="A101:E101"/>
    <mergeCell ref="A102:G102"/>
    <mergeCell ref="B103:E103"/>
    <mergeCell ref="B104:E104"/>
    <mergeCell ref="B91:E91"/>
    <mergeCell ref="B92:E92"/>
    <mergeCell ref="A93:E93"/>
    <mergeCell ref="A94:G94"/>
    <mergeCell ref="B96:E96"/>
    <mergeCell ref="A97:E97"/>
    <mergeCell ref="B95:E95"/>
    <mergeCell ref="B100:E100"/>
    <mergeCell ref="B120:E120"/>
    <mergeCell ref="B121:E121"/>
    <mergeCell ref="B122:E122"/>
    <mergeCell ref="B123:E123"/>
    <mergeCell ref="B124:E124"/>
    <mergeCell ref="B127:E127"/>
    <mergeCell ref="B105:E105"/>
    <mergeCell ref="B106:E106"/>
    <mergeCell ref="A107:F107"/>
    <mergeCell ref="A108:G108"/>
    <mergeCell ref="A117:F117"/>
    <mergeCell ref="A118:G118"/>
    <mergeCell ref="B109:D109"/>
    <mergeCell ref="B125:E125"/>
    <mergeCell ref="B126:E126"/>
    <mergeCell ref="B110:D110"/>
    <mergeCell ref="B111:D111"/>
    <mergeCell ref="B112:D112"/>
    <mergeCell ref="B113:D113"/>
    <mergeCell ref="B114:D114"/>
    <mergeCell ref="B115:D115"/>
    <mergeCell ref="B116:D116"/>
    <mergeCell ref="B143:E143"/>
    <mergeCell ref="B144:E144"/>
    <mergeCell ref="B134:F134"/>
    <mergeCell ref="B135:F135"/>
    <mergeCell ref="B136:F136"/>
    <mergeCell ref="B137:F137"/>
    <mergeCell ref="A138:F138"/>
    <mergeCell ref="A139:G139"/>
    <mergeCell ref="B128:E128"/>
    <mergeCell ref="A129:E129"/>
    <mergeCell ref="A130:G130"/>
    <mergeCell ref="B131:F131"/>
    <mergeCell ref="B132:F132"/>
    <mergeCell ref="B133:F133"/>
  </mergeCells>
  <printOptions horizontalCentered="1"/>
  <pageMargins left="0.78740157480314965" right="0" top="0.59055118110236227" bottom="0.98425196850393704" header="0.11811023622047245" footer="0.31496062992125984"/>
  <pageSetup paperSize="9" scale="77" firstPageNumber="0" fitToHeight="2" orientation="portrait" r:id="rId1"/>
  <headerFooter alignWithMargins="0">
    <oddHeader>&amp;R&amp;9Planilha MODELO</oddHeader>
    <oddFooter>&amp;C&amp;9&amp;A - Fl. &amp;P</oddFooter>
  </headerFooter>
  <rowBreaks count="1" manualBreakCount="1">
    <brk id="6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view="pageBreakPreview" zoomScaleNormal="100" zoomScaleSheetLayoutView="100" workbookViewId="0">
      <selection activeCell="I8" sqref="I8"/>
    </sheetView>
  </sheetViews>
  <sheetFormatPr defaultColWidth="9.140625" defaultRowHeight="12.75" x14ac:dyDescent="0.2"/>
  <cols>
    <col min="1" max="1" width="4.7109375" style="1" customWidth="1"/>
    <col min="2" max="2" width="19.7109375" style="1" customWidth="1"/>
    <col min="3" max="5" width="11.7109375" style="1" customWidth="1"/>
    <col min="6" max="7" width="13.7109375" style="1" customWidth="1"/>
    <col min="8" max="16381" width="9.140625" style="1"/>
    <col min="16382" max="16384" width="17" style="1" customWidth="1"/>
  </cols>
  <sheetData>
    <row r="1" spans="1:7" ht="27" customHeight="1" thickBot="1" x14ac:dyDescent="0.25">
      <c r="A1" s="455" t="s">
        <v>15</v>
      </c>
      <c r="B1" s="455"/>
      <c r="C1" s="455"/>
      <c r="D1" s="455"/>
      <c r="E1" s="455"/>
      <c r="F1" s="455"/>
      <c r="G1" s="455"/>
    </row>
    <row r="2" spans="1:7" ht="13.5" customHeight="1" x14ac:dyDescent="0.2">
      <c r="A2" s="468" t="s">
        <v>237</v>
      </c>
      <c r="B2" s="469"/>
      <c r="C2" s="469"/>
      <c r="D2" s="469"/>
      <c r="E2" s="470"/>
      <c r="F2" s="456" t="s">
        <v>248</v>
      </c>
      <c r="G2" s="457"/>
    </row>
    <row r="3" spans="1:7" ht="13.5" customHeight="1" x14ac:dyDescent="0.2">
      <c r="A3" s="475" t="s">
        <v>271</v>
      </c>
      <c r="B3" s="475"/>
      <c r="C3" s="475"/>
      <c r="D3" s="475"/>
      <c r="E3" s="475"/>
      <c r="F3" s="476" t="s">
        <v>272</v>
      </c>
      <c r="G3" s="476"/>
    </row>
    <row r="4" spans="1:7" ht="13.5" customHeight="1" x14ac:dyDescent="0.2">
      <c r="A4" s="458" t="s">
        <v>260</v>
      </c>
      <c r="B4" s="459"/>
      <c r="C4" s="459"/>
      <c r="D4" s="459"/>
      <c r="E4" s="459"/>
      <c r="F4" s="459"/>
      <c r="G4" s="460"/>
    </row>
    <row r="5" spans="1:7" ht="13.5" customHeight="1" thickBot="1" x14ac:dyDescent="0.25">
      <c r="A5" s="461"/>
      <c r="B5" s="462"/>
      <c r="C5" s="462"/>
      <c r="D5" s="462"/>
      <c r="E5" s="462"/>
      <c r="F5" s="462"/>
      <c r="G5" s="463"/>
    </row>
    <row r="6" spans="1:7" ht="13.5" customHeight="1" x14ac:dyDescent="0.2">
      <c r="A6" s="464" t="s">
        <v>5</v>
      </c>
      <c r="B6" s="465"/>
      <c r="C6" s="465"/>
      <c r="D6" s="465"/>
      <c r="E6" s="465"/>
      <c r="F6" s="466"/>
      <c r="G6" s="467"/>
    </row>
    <row r="7" spans="1:7" ht="13.5" customHeight="1" x14ac:dyDescent="0.2">
      <c r="A7" s="423" t="s">
        <v>18</v>
      </c>
      <c r="B7" s="424"/>
      <c r="C7" s="424"/>
      <c r="D7" s="424"/>
      <c r="E7" s="425"/>
      <c r="F7" s="431"/>
      <c r="G7" s="432"/>
    </row>
    <row r="8" spans="1:7" ht="13.5" customHeight="1" x14ac:dyDescent="0.2">
      <c r="A8" s="423" t="s">
        <v>11</v>
      </c>
      <c r="B8" s="424"/>
      <c r="C8" s="424"/>
      <c r="D8" s="424"/>
      <c r="E8" s="425"/>
      <c r="F8" s="448" t="s">
        <v>143</v>
      </c>
      <c r="G8" s="432"/>
    </row>
    <row r="9" spans="1:7" ht="14.1" customHeight="1" x14ac:dyDescent="0.2">
      <c r="A9" s="449" t="s">
        <v>202</v>
      </c>
      <c r="B9" s="450"/>
      <c r="C9" s="450"/>
      <c r="D9" s="450"/>
      <c r="E9" s="450"/>
      <c r="F9" s="450"/>
      <c r="G9" s="451"/>
    </row>
    <row r="10" spans="1:7" ht="14.1" customHeight="1" x14ac:dyDescent="0.2">
      <c r="A10" s="452"/>
      <c r="B10" s="453"/>
      <c r="C10" s="453"/>
      <c r="D10" s="453"/>
      <c r="E10" s="453"/>
      <c r="F10" s="453"/>
      <c r="G10" s="454"/>
    </row>
    <row r="11" spans="1:7" ht="14.1" customHeight="1" x14ac:dyDescent="0.2">
      <c r="A11" s="435" t="s">
        <v>19</v>
      </c>
      <c r="B11" s="436"/>
      <c r="C11" s="436"/>
      <c r="D11" s="436"/>
      <c r="E11" s="437"/>
      <c r="F11" s="444" t="s">
        <v>236</v>
      </c>
      <c r="G11" s="445"/>
    </row>
    <row r="12" spans="1:7" ht="14.1" customHeight="1" x14ac:dyDescent="0.2">
      <c r="A12" s="435" t="s">
        <v>20</v>
      </c>
      <c r="B12" s="436"/>
      <c r="C12" s="436"/>
      <c r="D12" s="436"/>
      <c r="E12" s="437"/>
      <c r="F12" s="444" t="s">
        <v>209</v>
      </c>
      <c r="G12" s="445"/>
    </row>
    <row r="13" spans="1:7" ht="14.1" customHeight="1" x14ac:dyDescent="0.2">
      <c r="A13" s="435" t="s">
        <v>21</v>
      </c>
      <c r="B13" s="436"/>
      <c r="C13" s="436"/>
      <c r="D13" s="436"/>
      <c r="E13" s="437"/>
      <c r="F13" s="444" t="s">
        <v>22</v>
      </c>
      <c r="G13" s="445"/>
    </row>
    <row r="14" spans="1:7" ht="14.1" customHeight="1" x14ac:dyDescent="0.2">
      <c r="A14" s="435" t="s">
        <v>10</v>
      </c>
      <c r="B14" s="436"/>
      <c r="C14" s="436"/>
      <c r="D14" s="436"/>
      <c r="E14" s="437"/>
      <c r="F14" s="444" t="s">
        <v>9</v>
      </c>
      <c r="G14" s="445"/>
    </row>
    <row r="15" spans="1:7" ht="14.1" customHeight="1" x14ac:dyDescent="0.2">
      <c r="A15" s="361" t="s">
        <v>6</v>
      </c>
      <c r="B15" s="362"/>
      <c r="C15" s="362"/>
      <c r="D15" s="362"/>
      <c r="E15" s="362"/>
      <c r="F15" s="363"/>
      <c r="G15" s="364"/>
    </row>
    <row r="16" spans="1:7" ht="14.1" customHeight="1" x14ac:dyDescent="0.2">
      <c r="A16" s="435" t="s">
        <v>7</v>
      </c>
      <c r="B16" s="436"/>
      <c r="C16" s="436"/>
      <c r="D16" s="436"/>
      <c r="E16" s="437"/>
      <c r="F16" s="446">
        <v>1621</v>
      </c>
      <c r="G16" s="447"/>
    </row>
    <row r="17" spans="1:8" ht="14.1" customHeight="1" x14ac:dyDescent="0.2">
      <c r="A17" s="435" t="s">
        <v>0</v>
      </c>
      <c r="B17" s="436"/>
      <c r="C17" s="436"/>
      <c r="D17" s="436"/>
      <c r="E17" s="437"/>
      <c r="F17" s="440" t="s">
        <v>203</v>
      </c>
      <c r="G17" s="441"/>
      <c r="H17" s="2"/>
    </row>
    <row r="18" spans="1:8" ht="14.1" customHeight="1" x14ac:dyDescent="0.2">
      <c r="A18" s="435" t="s">
        <v>23</v>
      </c>
      <c r="B18" s="436"/>
      <c r="C18" s="436"/>
      <c r="D18" s="436"/>
      <c r="E18" s="437"/>
      <c r="F18" s="440" t="s">
        <v>204</v>
      </c>
      <c r="G18" s="441"/>
      <c r="H18" s="2"/>
    </row>
    <row r="19" spans="1:8" ht="14.1" customHeight="1" x14ac:dyDescent="0.2">
      <c r="A19" s="435" t="s">
        <v>1</v>
      </c>
      <c r="B19" s="436"/>
      <c r="C19" s="436"/>
      <c r="D19" s="436"/>
      <c r="E19" s="437"/>
      <c r="F19" s="442">
        <v>4440.6400000000003</v>
      </c>
      <c r="G19" s="443"/>
    </row>
    <row r="20" spans="1:8" ht="14.1" customHeight="1" x14ac:dyDescent="0.2">
      <c r="A20" s="423" t="s">
        <v>8</v>
      </c>
      <c r="B20" s="424"/>
      <c r="C20" s="424"/>
      <c r="D20" s="424"/>
      <c r="E20" s="425"/>
      <c r="F20" s="433">
        <v>45170</v>
      </c>
      <c r="G20" s="434"/>
    </row>
    <row r="21" spans="1:8" ht="14.1" customHeight="1" x14ac:dyDescent="0.2">
      <c r="A21" s="435" t="s">
        <v>24</v>
      </c>
      <c r="B21" s="436"/>
      <c r="C21" s="436"/>
      <c r="D21" s="436"/>
      <c r="E21" s="437"/>
      <c r="F21" s="438" t="s">
        <v>213</v>
      </c>
      <c r="G21" s="439"/>
    </row>
    <row r="22" spans="1:8" ht="14.1" customHeight="1" x14ac:dyDescent="0.2">
      <c r="A22" s="423" t="s">
        <v>25</v>
      </c>
      <c r="B22" s="424"/>
      <c r="C22" s="424"/>
      <c r="D22" s="424"/>
      <c r="E22" s="425"/>
      <c r="F22" s="426">
        <v>2</v>
      </c>
      <c r="G22" s="427"/>
    </row>
    <row r="23" spans="1:8" ht="14.1" customHeight="1" x14ac:dyDescent="0.2">
      <c r="A23" s="423" t="s">
        <v>26</v>
      </c>
      <c r="B23" s="424"/>
      <c r="C23" s="424"/>
      <c r="D23" s="424"/>
      <c r="E23" s="425"/>
      <c r="F23" s="426">
        <v>1</v>
      </c>
      <c r="G23" s="427"/>
    </row>
    <row r="24" spans="1:8" ht="12.75" customHeight="1" x14ac:dyDescent="0.2">
      <c r="A24" s="423" t="s">
        <v>27</v>
      </c>
      <c r="B24" s="424"/>
      <c r="C24" s="424"/>
      <c r="D24" s="424"/>
      <c r="E24" s="425"/>
      <c r="F24" s="428" t="s">
        <v>206</v>
      </c>
      <c r="G24" s="429"/>
    </row>
    <row r="25" spans="1:8" ht="12.75" customHeight="1" x14ac:dyDescent="0.2">
      <c r="A25" s="430" t="s">
        <v>210</v>
      </c>
      <c r="B25" s="431"/>
      <c r="C25" s="431"/>
      <c r="D25" s="431"/>
      <c r="E25" s="431"/>
      <c r="F25" s="431"/>
      <c r="G25" s="432"/>
    </row>
    <row r="26" spans="1:8" x14ac:dyDescent="0.2">
      <c r="A26" s="361" t="s">
        <v>2</v>
      </c>
      <c r="B26" s="362"/>
      <c r="C26" s="362"/>
      <c r="D26" s="362"/>
      <c r="E26" s="362"/>
      <c r="F26" s="363"/>
      <c r="G26" s="364"/>
    </row>
    <row r="27" spans="1:8" x14ac:dyDescent="0.2">
      <c r="A27" s="3">
        <v>1</v>
      </c>
      <c r="B27" s="421" t="s">
        <v>28</v>
      </c>
      <c r="C27" s="421"/>
      <c r="D27" s="421"/>
      <c r="E27" s="421"/>
      <c r="F27" s="178" t="s">
        <v>29</v>
      </c>
      <c r="G27" s="4" t="s">
        <v>3</v>
      </c>
    </row>
    <row r="28" spans="1:8" x14ac:dyDescent="0.2">
      <c r="A28" s="66" t="s">
        <v>30</v>
      </c>
      <c r="B28" s="422" t="s">
        <v>118</v>
      </c>
      <c r="C28" s="422"/>
      <c r="D28" s="422"/>
      <c r="E28" s="422"/>
      <c r="F28" s="67">
        <v>1</v>
      </c>
      <c r="G28" s="5">
        <f>F19*F28</f>
        <v>4440.6400000000003</v>
      </c>
      <c r="H28" s="6"/>
    </row>
    <row r="29" spans="1:8" x14ac:dyDescent="0.2">
      <c r="A29" s="66" t="s">
        <v>31</v>
      </c>
      <c r="B29" s="419" t="s">
        <v>119</v>
      </c>
      <c r="C29" s="419"/>
      <c r="D29" s="419"/>
      <c r="E29" s="419"/>
      <c r="F29" s="68">
        <v>0</v>
      </c>
      <c r="G29" s="5">
        <f>ROUND(G28*F29,2)</f>
        <v>0</v>
      </c>
      <c r="H29" s="6"/>
    </row>
    <row r="30" spans="1:8" x14ac:dyDescent="0.2">
      <c r="A30" s="66" t="s">
        <v>32</v>
      </c>
      <c r="B30" s="419" t="s">
        <v>16</v>
      </c>
      <c r="C30" s="419"/>
      <c r="D30" s="419"/>
      <c r="E30" s="419"/>
      <c r="F30" s="68">
        <v>0.4</v>
      </c>
      <c r="G30" s="5">
        <f>ROUND(F16*F30,2)</f>
        <v>648.4</v>
      </c>
      <c r="H30" s="6"/>
    </row>
    <row r="31" spans="1:8" x14ac:dyDescent="0.2">
      <c r="A31" s="66" t="s">
        <v>33</v>
      </c>
      <c r="B31" s="399" t="s">
        <v>35</v>
      </c>
      <c r="C31" s="400"/>
      <c r="D31" s="400"/>
      <c r="E31" s="415"/>
      <c r="F31" s="221">
        <f>ROUND((ROUND((7*15.22),2)/52.5)*60,2)</f>
        <v>121.76</v>
      </c>
      <c r="G31" s="213">
        <f>(G28/220*35%)*F31</f>
        <v>860.19</v>
      </c>
      <c r="H31" s="6"/>
    </row>
    <row r="32" spans="1:8" x14ac:dyDescent="0.2">
      <c r="A32" s="66" t="s">
        <v>34</v>
      </c>
      <c r="B32" s="419" t="s">
        <v>257</v>
      </c>
      <c r="C32" s="419"/>
      <c r="D32" s="419"/>
      <c r="E32" s="419"/>
      <c r="F32" s="67"/>
      <c r="G32" s="5">
        <v>0</v>
      </c>
      <c r="H32" s="6"/>
    </row>
    <row r="33" spans="1:8" x14ac:dyDescent="0.2">
      <c r="A33" s="66" t="s">
        <v>36</v>
      </c>
      <c r="B33" s="399" t="s">
        <v>257</v>
      </c>
      <c r="C33" s="400"/>
      <c r="D33" s="400"/>
      <c r="E33" s="415"/>
      <c r="F33" s="67"/>
      <c r="G33" s="5">
        <v>0</v>
      </c>
      <c r="H33" s="6"/>
    </row>
    <row r="34" spans="1:8" x14ac:dyDescent="0.2">
      <c r="A34" s="66" t="s">
        <v>50</v>
      </c>
      <c r="B34" s="419" t="s">
        <v>257</v>
      </c>
      <c r="C34" s="419"/>
      <c r="D34" s="419"/>
      <c r="E34" s="419"/>
      <c r="F34" s="68"/>
      <c r="G34" s="5">
        <v>0</v>
      </c>
      <c r="H34" s="6"/>
    </row>
    <row r="35" spans="1:8" x14ac:dyDescent="0.2">
      <c r="A35" s="389" t="s">
        <v>37</v>
      </c>
      <c r="B35" s="355"/>
      <c r="C35" s="355"/>
      <c r="D35" s="355"/>
      <c r="E35" s="355"/>
      <c r="F35" s="420"/>
      <c r="G35" s="7">
        <f>SUM(G28:G34)</f>
        <v>5949.23</v>
      </c>
    </row>
    <row r="36" spans="1:8" x14ac:dyDescent="0.2">
      <c r="A36" s="361" t="s">
        <v>38</v>
      </c>
      <c r="B36" s="362"/>
      <c r="C36" s="362"/>
      <c r="D36" s="362"/>
      <c r="E36" s="362"/>
      <c r="F36" s="363"/>
      <c r="G36" s="364"/>
    </row>
    <row r="37" spans="1:8" x14ac:dyDescent="0.2">
      <c r="A37" s="404" t="s">
        <v>39</v>
      </c>
      <c r="B37" s="405"/>
      <c r="C37" s="405"/>
      <c r="D37" s="405"/>
      <c r="E37" s="405"/>
      <c r="F37" s="405"/>
      <c r="G37" s="406"/>
      <c r="H37" s="8"/>
    </row>
    <row r="38" spans="1:8" s="12" customFormat="1" x14ac:dyDescent="0.2">
      <c r="A38" s="70" t="s">
        <v>30</v>
      </c>
      <c r="B38" s="407" t="s">
        <v>40</v>
      </c>
      <c r="C38" s="408"/>
      <c r="D38" s="408"/>
      <c r="E38" s="418"/>
      <c r="F38" s="71">
        <v>8.3299999999999999E-2</v>
      </c>
      <c r="G38" s="11">
        <f>ROUND(G$35*F38,2)</f>
        <v>495.57</v>
      </c>
      <c r="H38" s="179"/>
    </row>
    <row r="39" spans="1:8" x14ac:dyDescent="0.2">
      <c r="A39" s="72" t="s">
        <v>31</v>
      </c>
      <c r="B39" s="401" t="s">
        <v>144</v>
      </c>
      <c r="C39" s="402"/>
      <c r="D39" s="402"/>
      <c r="E39" s="416"/>
      <c r="F39" s="210">
        <f>ROUND((1/11)+(1/11)/3, 3)</f>
        <v>0.121</v>
      </c>
      <c r="G39" s="13">
        <f>ROUND(G$35*F39,2)</f>
        <v>719.86</v>
      </c>
      <c r="H39" s="8"/>
    </row>
    <row r="40" spans="1:8" x14ac:dyDescent="0.2">
      <c r="A40" s="74"/>
      <c r="B40" s="417" t="s">
        <v>41</v>
      </c>
      <c r="C40" s="417"/>
      <c r="D40" s="417"/>
      <c r="E40" s="417"/>
      <c r="F40" s="75">
        <f>SUM(F38:F39)</f>
        <v>0.20430000000000001</v>
      </c>
      <c r="G40" s="11"/>
      <c r="H40" s="8"/>
    </row>
    <row r="41" spans="1:8" x14ac:dyDescent="0.2">
      <c r="A41" s="76" t="s">
        <v>32</v>
      </c>
      <c r="B41" s="77" t="s">
        <v>42</v>
      </c>
      <c r="C41" s="78"/>
      <c r="D41" s="78"/>
      <c r="E41" s="78"/>
      <c r="F41" s="79">
        <f>ROUND((F52*F40),4)</f>
        <v>6.9099999999999995E-2</v>
      </c>
      <c r="G41" s="14">
        <f>ROUND(G$35*F41,2)</f>
        <v>411.09</v>
      </c>
      <c r="H41" s="8"/>
    </row>
    <row r="42" spans="1:8" x14ac:dyDescent="0.2">
      <c r="A42" s="375" t="s">
        <v>43</v>
      </c>
      <c r="B42" s="376"/>
      <c r="C42" s="376"/>
      <c r="D42" s="376"/>
      <c r="E42" s="377"/>
      <c r="F42" s="80">
        <f>ROUND(SUM(F40:F41),4)</f>
        <v>0.27339999999999998</v>
      </c>
      <c r="G42" s="81">
        <f>SUM(G38:G41)</f>
        <v>1626.52</v>
      </c>
      <c r="H42" s="8">
        <f>ROUND(G35*F42,2)</f>
        <v>1626.52</v>
      </c>
    </row>
    <row r="43" spans="1:8" x14ac:dyDescent="0.2">
      <c r="A43" s="404" t="s">
        <v>120</v>
      </c>
      <c r="B43" s="405"/>
      <c r="C43" s="405"/>
      <c r="D43" s="405"/>
      <c r="E43" s="405"/>
      <c r="F43" s="405"/>
      <c r="G43" s="406"/>
      <c r="H43" s="8"/>
    </row>
    <row r="44" spans="1:8" x14ac:dyDescent="0.2">
      <c r="A44" s="82" t="s">
        <v>30</v>
      </c>
      <c r="B44" s="407" t="s">
        <v>44</v>
      </c>
      <c r="C44" s="408"/>
      <c r="D44" s="408"/>
      <c r="E44" s="418"/>
      <c r="F44" s="83">
        <v>0.2</v>
      </c>
      <c r="G44" s="18">
        <f t="shared" ref="G44:G51" si="0">ROUND(G$35*F44,2)</f>
        <v>1189.8499999999999</v>
      </c>
      <c r="H44" s="8"/>
    </row>
    <row r="45" spans="1:8" x14ac:dyDescent="0.2">
      <c r="A45" s="70" t="s">
        <v>31</v>
      </c>
      <c r="B45" s="399" t="s">
        <v>45</v>
      </c>
      <c r="C45" s="400"/>
      <c r="D45" s="400"/>
      <c r="E45" s="415"/>
      <c r="F45" s="71">
        <v>2.5000000000000001E-2</v>
      </c>
      <c r="G45" s="11">
        <f t="shared" si="0"/>
        <v>148.72999999999999</v>
      </c>
      <c r="H45" s="8"/>
    </row>
    <row r="46" spans="1:8" x14ac:dyDescent="0.2">
      <c r="A46" s="70" t="s">
        <v>32</v>
      </c>
      <c r="B46" s="399" t="s">
        <v>46</v>
      </c>
      <c r="C46" s="400"/>
      <c r="D46" s="400"/>
      <c r="E46" s="415"/>
      <c r="F46" s="240">
        <v>0</v>
      </c>
      <c r="G46" s="11">
        <f t="shared" si="0"/>
        <v>0</v>
      </c>
      <c r="H46" s="8"/>
    </row>
    <row r="47" spans="1:8" x14ac:dyDescent="0.2">
      <c r="A47" s="70" t="s">
        <v>33</v>
      </c>
      <c r="B47" s="399" t="s">
        <v>47</v>
      </c>
      <c r="C47" s="400"/>
      <c r="D47" s="400"/>
      <c r="E47" s="415"/>
      <c r="F47" s="71">
        <v>1.4999999999999999E-2</v>
      </c>
      <c r="G47" s="11">
        <f t="shared" si="0"/>
        <v>89.24</v>
      </c>
      <c r="H47" s="8"/>
    </row>
    <row r="48" spans="1:8" x14ac:dyDescent="0.2">
      <c r="A48" s="70" t="s">
        <v>34</v>
      </c>
      <c r="B48" s="399" t="s">
        <v>48</v>
      </c>
      <c r="C48" s="400"/>
      <c r="D48" s="400"/>
      <c r="E48" s="415"/>
      <c r="F48" s="71">
        <v>0.01</v>
      </c>
      <c r="G48" s="11">
        <f t="shared" si="0"/>
        <v>59.49</v>
      </c>
      <c r="H48" s="8"/>
    </row>
    <row r="49" spans="1:8" x14ac:dyDescent="0.2">
      <c r="A49" s="70" t="s">
        <v>36</v>
      </c>
      <c r="B49" s="399" t="s">
        <v>49</v>
      </c>
      <c r="C49" s="400"/>
      <c r="D49" s="400"/>
      <c r="E49" s="415"/>
      <c r="F49" s="71">
        <v>6.0000000000000001E-3</v>
      </c>
      <c r="G49" s="11">
        <f t="shared" si="0"/>
        <v>35.700000000000003</v>
      </c>
      <c r="H49" s="8"/>
    </row>
    <row r="50" spans="1:8" x14ac:dyDescent="0.2">
      <c r="A50" s="70" t="s">
        <v>50</v>
      </c>
      <c r="B50" s="399" t="s">
        <v>51</v>
      </c>
      <c r="C50" s="400"/>
      <c r="D50" s="400"/>
      <c r="E50" s="415"/>
      <c r="F50" s="71">
        <v>2E-3</v>
      </c>
      <c r="G50" s="11">
        <f t="shared" si="0"/>
        <v>11.9</v>
      </c>
      <c r="H50" s="8"/>
    </row>
    <row r="51" spans="1:8" x14ac:dyDescent="0.2">
      <c r="A51" s="72" t="s">
        <v>52</v>
      </c>
      <c r="B51" s="401" t="s">
        <v>53</v>
      </c>
      <c r="C51" s="402"/>
      <c r="D51" s="402"/>
      <c r="E51" s="416"/>
      <c r="F51" s="73">
        <v>0.08</v>
      </c>
      <c r="G51" s="13">
        <f t="shared" si="0"/>
        <v>475.94</v>
      </c>
      <c r="H51" s="8"/>
    </row>
    <row r="52" spans="1:8" x14ac:dyDescent="0.2">
      <c r="A52" s="375" t="s">
        <v>54</v>
      </c>
      <c r="B52" s="376"/>
      <c r="C52" s="376"/>
      <c r="D52" s="376"/>
      <c r="E52" s="377"/>
      <c r="F52" s="80">
        <f>SUM(F44:F51)</f>
        <v>0.33800000000000002</v>
      </c>
      <c r="G52" s="81">
        <f>SUM(G44:G51)</f>
        <v>2010.85</v>
      </c>
      <c r="H52" s="8">
        <f>ROUND(G35*F52,2)</f>
        <v>2010.84</v>
      </c>
    </row>
    <row r="53" spans="1:8" x14ac:dyDescent="0.2">
      <c r="A53" s="404" t="s">
        <v>55</v>
      </c>
      <c r="B53" s="405"/>
      <c r="C53" s="405"/>
      <c r="D53" s="405"/>
      <c r="E53" s="405"/>
      <c r="F53" s="405"/>
      <c r="G53" s="406"/>
      <c r="H53" s="8"/>
    </row>
    <row r="54" spans="1:8" x14ac:dyDescent="0.2">
      <c r="A54" s="17" t="s">
        <v>30</v>
      </c>
      <c r="B54" s="411" t="s">
        <v>249</v>
      </c>
      <c r="C54" s="412"/>
      <c r="D54" s="412"/>
      <c r="E54" s="19">
        <v>0</v>
      </c>
      <c r="F54" s="20">
        <v>15.22</v>
      </c>
      <c r="G54" s="21">
        <f>IF(ROUND((E54*F54)-(G28*0.06),2)&lt;0,0,ROUND((E54*F54)-(G28*0.06),2))</f>
        <v>0</v>
      </c>
      <c r="H54" s="8"/>
    </row>
    <row r="55" spans="1:8" x14ac:dyDescent="0.2">
      <c r="A55" s="9" t="s">
        <v>31</v>
      </c>
      <c r="B55" s="413" t="s">
        <v>58</v>
      </c>
      <c r="C55" s="414"/>
      <c r="D55" s="414"/>
      <c r="E55" s="219">
        <v>0</v>
      </c>
      <c r="F55" s="23">
        <v>15.22</v>
      </c>
      <c r="G55" s="5">
        <f t="shared" ref="G55:G63" si="1">ROUND((E55*F55),2)</f>
        <v>0</v>
      </c>
      <c r="H55" s="8"/>
    </row>
    <row r="56" spans="1:8" x14ac:dyDescent="0.2">
      <c r="A56" s="9" t="s">
        <v>32</v>
      </c>
      <c r="B56" s="413" t="s">
        <v>183</v>
      </c>
      <c r="C56" s="414"/>
      <c r="D56" s="414"/>
      <c r="E56" s="22">
        <f>ROUND((G28*10%),2)*0</f>
        <v>0</v>
      </c>
      <c r="F56" s="23">
        <v>1</v>
      </c>
      <c r="G56" s="5">
        <f t="shared" si="1"/>
        <v>0</v>
      </c>
      <c r="H56" s="8"/>
    </row>
    <row r="57" spans="1:8" x14ac:dyDescent="0.2">
      <c r="A57" s="9" t="s">
        <v>33</v>
      </c>
      <c r="B57" s="370" t="s">
        <v>250</v>
      </c>
      <c r="C57" s="371"/>
      <c r="D57" s="371"/>
      <c r="E57" s="22">
        <f>ROUND((F19*10%)*5%,2)*0</f>
        <v>0</v>
      </c>
      <c r="F57" s="23">
        <v>1</v>
      </c>
      <c r="G57" s="5">
        <f t="shared" si="1"/>
        <v>0</v>
      </c>
      <c r="H57" s="8"/>
    </row>
    <row r="58" spans="1:8" x14ac:dyDescent="0.2">
      <c r="A58" s="9" t="s">
        <v>34</v>
      </c>
      <c r="B58" s="370" t="s">
        <v>142</v>
      </c>
      <c r="C58" s="371"/>
      <c r="D58" s="371"/>
      <c r="E58" s="22">
        <v>0</v>
      </c>
      <c r="F58" s="23">
        <v>1</v>
      </c>
      <c r="G58" s="5">
        <f>ROUND((E58*F58),2)</f>
        <v>0</v>
      </c>
      <c r="H58" s="8"/>
    </row>
    <row r="59" spans="1:8" x14ac:dyDescent="0.2">
      <c r="A59" s="9" t="s">
        <v>36</v>
      </c>
      <c r="B59" s="370" t="s">
        <v>142</v>
      </c>
      <c r="C59" s="371"/>
      <c r="D59" s="371"/>
      <c r="E59" s="22">
        <v>0</v>
      </c>
      <c r="F59" s="23">
        <v>1</v>
      </c>
      <c r="G59" s="5">
        <f t="shared" ref="G59:G62" si="2">ROUND((E59*F59),2)</f>
        <v>0</v>
      </c>
      <c r="H59" s="8"/>
    </row>
    <row r="60" spans="1:8" x14ac:dyDescent="0.2">
      <c r="A60" s="9" t="s">
        <v>50</v>
      </c>
      <c r="B60" s="370" t="s">
        <v>142</v>
      </c>
      <c r="C60" s="371"/>
      <c r="D60" s="371"/>
      <c r="E60" s="22">
        <v>0</v>
      </c>
      <c r="F60" s="23">
        <v>1</v>
      </c>
      <c r="G60" s="5">
        <f t="shared" si="2"/>
        <v>0</v>
      </c>
      <c r="H60" s="8"/>
    </row>
    <row r="61" spans="1:8" x14ac:dyDescent="0.2">
      <c r="A61" s="9" t="s">
        <v>52</v>
      </c>
      <c r="B61" s="370" t="s">
        <v>142</v>
      </c>
      <c r="C61" s="371"/>
      <c r="D61" s="371"/>
      <c r="E61" s="22">
        <v>0</v>
      </c>
      <c r="F61" s="23">
        <v>1</v>
      </c>
      <c r="G61" s="5">
        <f t="shared" si="2"/>
        <v>0</v>
      </c>
      <c r="H61" s="8"/>
    </row>
    <row r="62" spans="1:8" x14ac:dyDescent="0.2">
      <c r="A62" s="9" t="s">
        <v>251</v>
      </c>
      <c r="B62" s="370" t="s">
        <v>142</v>
      </c>
      <c r="C62" s="371"/>
      <c r="D62" s="371"/>
      <c r="E62" s="22">
        <v>0</v>
      </c>
      <c r="F62" s="23">
        <v>1</v>
      </c>
      <c r="G62" s="5">
        <f t="shared" si="2"/>
        <v>0</v>
      </c>
      <c r="H62" s="8"/>
    </row>
    <row r="63" spans="1:8" x14ac:dyDescent="0.2">
      <c r="A63" s="9" t="s">
        <v>252</v>
      </c>
      <c r="B63" s="409" t="s">
        <v>142</v>
      </c>
      <c r="C63" s="410"/>
      <c r="D63" s="410"/>
      <c r="E63" s="111">
        <v>0</v>
      </c>
      <c r="F63" s="23">
        <v>1</v>
      </c>
      <c r="G63" s="5">
        <f t="shared" si="1"/>
        <v>0</v>
      </c>
      <c r="H63" s="8"/>
    </row>
    <row r="64" spans="1:8" x14ac:dyDescent="0.2">
      <c r="A64" s="353" t="s">
        <v>61</v>
      </c>
      <c r="B64" s="354"/>
      <c r="C64" s="354"/>
      <c r="D64" s="354"/>
      <c r="E64" s="354"/>
      <c r="F64" s="355"/>
      <c r="G64" s="7">
        <f>SUM(G54:G63)</f>
        <v>0</v>
      </c>
      <c r="H64" s="8"/>
    </row>
    <row r="65" spans="1:8" x14ac:dyDescent="0.2">
      <c r="A65" s="361" t="s">
        <v>62</v>
      </c>
      <c r="B65" s="362"/>
      <c r="C65" s="362"/>
      <c r="D65" s="362"/>
      <c r="E65" s="362"/>
      <c r="F65" s="363"/>
      <c r="G65" s="364"/>
      <c r="H65" s="8"/>
    </row>
    <row r="66" spans="1:8" x14ac:dyDescent="0.2">
      <c r="A66" s="24" t="s">
        <v>63</v>
      </c>
      <c r="B66" s="365" t="s">
        <v>64</v>
      </c>
      <c r="C66" s="366"/>
      <c r="D66" s="366"/>
      <c r="E66" s="366"/>
      <c r="F66" s="25">
        <f>F42</f>
        <v>0.27339999999999998</v>
      </c>
      <c r="G66" s="26">
        <f>G42</f>
        <v>1626.52</v>
      </c>
      <c r="H66" s="8"/>
    </row>
    <row r="67" spans="1:8" x14ac:dyDescent="0.2">
      <c r="A67" s="27" t="s">
        <v>65</v>
      </c>
      <c r="B67" s="344" t="s">
        <v>130</v>
      </c>
      <c r="C67" s="345"/>
      <c r="D67" s="345"/>
      <c r="E67" s="345"/>
      <c r="F67" s="28">
        <f>F52</f>
        <v>0.33800000000000002</v>
      </c>
      <c r="G67" s="29">
        <f>G52</f>
        <v>2010.85</v>
      </c>
      <c r="H67" s="8"/>
    </row>
    <row r="68" spans="1:8" x14ac:dyDescent="0.2">
      <c r="A68" s="27" t="s">
        <v>66</v>
      </c>
      <c r="B68" s="344" t="s">
        <v>67</v>
      </c>
      <c r="C68" s="345"/>
      <c r="D68" s="345"/>
      <c r="E68" s="345"/>
      <c r="F68" s="346"/>
      <c r="G68" s="29">
        <f>G64</f>
        <v>0</v>
      </c>
      <c r="H68" s="8"/>
    </row>
    <row r="69" spans="1:8" x14ac:dyDescent="0.2">
      <c r="A69" s="353" t="s">
        <v>68</v>
      </c>
      <c r="B69" s="354"/>
      <c r="C69" s="354"/>
      <c r="D69" s="354"/>
      <c r="E69" s="354"/>
      <c r="F69" s="355"/>
      <c r="G69" s="7">
        <f>SUM(G66:G68)</f>
        <v>3637.37</v>
      </c>
      <c r="H69" s="8"/>
    </row>
    <row r="70" spans="1:8" x14ac:dyDescent="0.2">
      <c r="A70" s="361" t="s">
        <v>69</v>
      </c>
      <c r="B70" s="362"/>
      <c r="C70" s="362"/>
      <c r="D70" s="362"/>
      <c r="E70" s="362"/>
      <c r="F70" s="363"/>
      <c r="G70" s="364"/>
      <c r="H70" s="8"/>
    </row>
    <row r="71" spans="1:8" s="32" customFormat="1" x14ac:dyDescent="0.2">
      <c r="A71" s="3">
        <v>3</v>
      </c>
      <c r="B71" s="30" t="s">
        <v>70</v>
      </c>
      <c r="C71" s="30"/>
      <c r="D71" s="30"/>
      <c r="E71" s="30"/>
      <c r="F71" s="30"/>
      <c r="G71" s="31"/>
      <c r="H71" s="8"/>
    </row>
    <row r="72" spans="1:8" x14ac:dyDescent="0.2">
      <c r="A72" s="17" t="s">
        <v>30</v>
      </c>
      <c r="B72" s="368" t="s">
        <v>71</v>
      </c>
      <c r="C72" s="369"/>
      <c r="D72" s="369"/>
      <c r="E72" s="369"/>
      <c r="F72" s="241">
        <f>ROUND((1/12)*0.05,4)*0</f>
        <v>0</v>
      </c>
      <c r="G72" s="33">
        <f t="shared" ref="G72:G77" si="3">ROUND(G$35*F72,2)</f>
        <v>0</v>
      </c>
      <c r="H72" s="8"/>
    </row>
    <row r="73" spans="1:8" x14ac:dyDescent="0.2">
      <c r="A73" s="9" t="s">
        <v>31</v>
      </c>
      <c r="B73" s="370" t="s">
        <v>72</v>
      </c>
      <c r="C73" s="371"/>
      <c r="D73" s="371"/>
      <c r="E73" s="371"/>
      <c r="F73" s="89">
        <f>ROUND((F72*F51),4)</f>
        <v>0</v>
      </c>
      <c r="G73" s="34">
        <f t="shared" si="3"/>
        <v>0</v>
      </c>
      <c r="H73" s="8"/>
    </row>
    <row r="74" spans="1:8" x14ac:dyDescent="0.2">
      <c r="A74" s="9" t="s">
        <v>32</v>
      </c>
      <c r="B74" s="370" t="s">
        <v>185</v>
      </c>
      <c r="C74" s="371"/>
      <c r="D74" s="371"/>
      <c r="E74" s="371"/>
      <c r="F74" s="89">
        <f>ROUND((0.08*0.4*0.9)*(1+0.09+0.09+0.3),2)</f>
        <v>0.04</v>
      </c>
      <c r="G74" s="34">
        <f t="shared" si="3"/>
        <v>237.97</v>
      </c>
      <c r="H74" s="8"/>
    </row>
    <row r="75" spans="1:8" x14ac:dyDescent="0.2">
      <c r="A75" s="9" t="s">
        <v>33</v>
      </c>
      <c r="B75" s="370" t="s">
        <v>73</v>
      </c>
      <c r="C75" s="371"/>
      <c r="D75" s="371"/>
      <c r="E75" s="371"/>
      <c r="F75" s="89">
        <f>ROUND(100%/30*7/12*100%,4)</f>
        <v>1.9400000000000001E-2</v>
      </c>
      <c r="G75" s="34">
        <f t="shared" si="3"/>
        <v>115.42</v>
      </c>
      <c r="H75" s="8"/>
    </row>
    <row r="76" spans="1:8" s="2" customFormat="1" x14ac:dyDescent="0.2">
      <c r="A76" s="9" t="s">
        <v>34</v>
      </c>
      <c r="B76" s="387" t="s">
        <v>121</v>
      </c>
      <c r="C76" s="388"/>
      <c r="D76" s="388"/>
      <c r="E76" s="388"/>
      <c r="F76" s="242">
        <f>ROUND(F75*F52,4)*0</f>
        <v>0</v>
      </c>
      <c r="G76" s="34">
        <f t="shared" si="3"/>
        <v>0</v>
      </c>
      <c r="H76" s="8"/>
    </row>
    <row r="77" spans="1:8" x14ac:dyDescent="0.2">
      <c r="A77" s="9" t="s">
        <v>36</v>
      </c>
      <c r="B77" s="378" t="s">
        <v>186</v>
      </c>
      <c r="C77" s="379"/>
      <c r="D77" s="379"/>
      <c r="E77" s="379"/>
      <c r="F77" s="212">
        <v>0</v>
      </c>
      <c r="G77" s="35">
        <f t="shared" si="3"/>
        <v>0</v>
      </c>
      <c r="H77" s="8"/>
    </row>
    <row r="78" spans="1:8" x14ac:dyDescent="0.2">
      <c r="A78" s="353" t="s">
        <v>74</v>
      </c>
      <c r="B78" s="354"/>
      <c r="C78" s="354"/>
      <c r="D78" s="354"/>
      <c r="E78" s="354"/>
      <c r="F78" s="36">
        <f>SUM(F72:F77)</f>
        <v>5.9400000000000001E-2</v>
      </c>
      <c r="G78" s="37">
        <f>SUM(G72:G77)</f>
        <v>353.39</v>
      </c>
      <c r="H78" s="8">
        <f>ROUND(G35*F78,2)</f>
        <v>353.38</v>
      </c>
    </row>
    <row r="79" spans="1:8" x14ac:dyDescent="0.2">
      <c r="A79" s="361" t="s">
        <v>75</v>
      </c>
      <c r="B79" s="362"/>
      <c r="C79" s="362"/>
      <c r="D79" s="362"/>
      <c r="E79" s="362"/>
      <c r="F79" s="363"/>
      <c r="G79" s="364"/>
      <c r="H79" s="8"/>
    </row>
    <row r="80" spans="1:8" s="32" customFormat="1" x14ac:dyDescent="0.2">
      <c r="A80" s="404" t="s">
        <v>122</v>
      </c>
      <c r="B80" s="405"/>
      <c r="C80" s="405"/>
      <c r="D80" s="405"/>
      <c r="E80" s="405"/>
      <c r="F80" s="405"/>
      <c r="G80" s="406"/>
      <c r="H80" s="8"/>
    </row>
    <row r="81" spans="1:8" x14ac:dyDescent="0.2">
      <c r="A81" s="82" t="s">
        <v>30</v>
      </c>
      <c r="B81" s="407" t="s">
        <v>253</v>
      </c>
      <c r="C81" s="408"/>
      <c r="D81" s="408"/>
      <c r="E81" s="408"/>
      <c r="F81" s="83">
        <v>0</v>
      </c>
      <c r="G81" s="33">
        <f t="shared" ref="G81:G86" si="4">ROUND(G$35*F81,2)</f>
        <v>0</v>
      </c>
      <c r="H81" s="8"/>
    </row>
    <row r="82" spans="1:8" x14ac:dyDescent="0.2">
      <c r="A82" s="70" t="s">
        <v>31</v>
      </c>
      <c r="B82" s="399" t="s">
        <v>123</v>
      </c>
      <c r="C82" s="400"/>
      <c r="D82" s="400"/>
      <c r="E82" s="400"/>
      <c r="F82" s="243">
        <f>ROUND(((1/30)/12)*1,4)*0</f>
        <v>0</v>
      </c>
      <c r="G82" s="34">
        <f t="shared" si="4"/>
        <v>0</v>
      </c>
      <c r="H82" s="8"/>
    </row>
    <row r="83" spans="1:8" x14ac:dyDescent="0.2">
      <c r="A83" s="70" t="s">
        <v>32</v>
      </c>
      <c r="B83" s="399" t="s">
        <v>124</v>
      </c>
      <c r="C83" s="400"/>
      <c r="D83" s="400"/>
      <c r="E83" s="400"/>
      <c r="F83" s="243">
        <f>ROUND((((1/30)/12)*5)*0.02,4)*0</f>
        <v>0</v>
      </c>
      <c r="G83" s="34">
        <f t="shared" si="4"/>
        <v>0</v>
      </c>
      <c r="H83" s="8"/>
    </row>
    <row r="84" spans="1:8" x14ac:dyDescent="0.2">
      <c r="A84" s="70" t="s">
        <v>33</v>
      </c>
      <c r="B84" s="399" t="s">
        <v>125</v>
      </c>
      <c r="C84" s="400"/>
      <c r="D84" s="400"/>
      <c r="E84" s="400"/>
      <c r="F84" s="243">
        <f>ROUND((((1/30)/12)*15)*0.05,4)*0</f>
        <v>0</v>
      </c>
      <c r="G84" s="34">
        <f t="shared" si="4"/>
        <v>0</v>
      </c>
      <c r="H84" s="8"/>
    </row>
    <row r="85" spans="1:8" x14ac:dyDescent="0.2">
      <c r="A85" s="70" t="s">
        <v>34</v>
      </c>
      <c r="B85" s="399" t="s">
        <v>254</v>
      </c>
      <c r="C85" s="400"/>
      <c r="D85" s="400"/>
      <c r="E85" s="400"/>
      <c r="F85" s="211">
        <v>0</v>
      </c>
      <c r="G85" s="34">
        <f t="shared" si="4"/>
        <v>0</v>
      </c>
      <c r="H85" s="8"/>
    </row>
    <row r="86" spans="1:8" x14ac:dyDescent="0.2">
      <c r="A86" s="70" t="s">
        <v>36</v>
      </c>
      <c r="B86" s="401" t="s">
        <v>126</v>
      </c>
      <c r="C86" s="402"/>
      <c r="D86" s="402"/>
      <c r="E86" s="402"/>
      <c r="F86" s="244">
        <f>ROUND((((1/30)/12)*5)*0.5,4)*0</f>
        <v>0</v>
      </c>
      <c r="G86" s="35">
        <f t="shared" si="4"/>
        <v>0</v>
      </c>
      <c r="H86" s="8"/>
    </row>
    <row r="87" spans="1:8" x14ac:dyDescent="0.2">
      <c r="A87" s="403" t="s">
        <v>76</v>
      </c>
      <c r="B87" s="377"/>
      <c r="C87" s="377"/>
      <c r="D87" s="377"/>
      <c r="E87" s="377"/>
      <c r="F87" s="80">
        <f>SUM(F81:F86)</f>
        <v>0</v>
      </c>
      <c r="G87" s="81">
        <f>SUM(G81:G86)</f>
        <v>0</v>
      </c>
      <c r="H87" s="8">
        <f>ROUND(G35*F87,2)</f>
        <v>0</v>
      </c>
    </row>
    <row r="88" spans="1:8" s="32" customFormat="1" x14ac:dyDescent="0.2">
      <c r="A88" s="390" t="s">
        <v>77</v>
      </c>
      <c r="B88" s="391"/>
      <c r="C88" s="391"/>
      <c r="D88" s="391"/>
      <c r="E88" s="391"/>
      <c r="F88" s="391"/>
      <c r="G88" s="392"/>
      <c r="H88" s="8"/>
    </row>
    <row r="89" spans="1:8" x14ac:dyDescent="0.2">
      <c r="A89" s="17" t="s">
        <v>30</v>
      </c>
      <c r="B89" s="368" t="s">
        <v>78</v>
      </c>
      <c r="C89" s="369"/>
      <c r="D89" s="369"/>
      <c r="E89" s="369"/>
      <c r="F89" s="241">
        <f xml:space="preserve"> ROUND((((ROUND((1/11)+(1/11)/3, 3))*4)/12)*1%,4)*0</f>
        <v>0</v>
      </c>
      <c r="G89" s="33">
        <f>ROUND(G$35*F89,2)</f>
        <v>0</v>
      </c>
      <c r="H89" s="8"/>
    </row>
    <row r="90" spans="1:8" x14ac:dyDescent="0.2">
      <c r="A90" s="9" t="s">
        <v>31</v>
      </c>
      <c r="B90" s="387" t="s">
        <v>79</v>
      </c>
      <c r="C90" s="388"/>
      <c r="D90" s="388"/>
      <c r="E90" s="388"/>
      <c r="F90" s="89">
        <f>ROUND(F89*F52,4)</f>
        <v>0</v>
      </c>
      <c r="G90" s="34">
        <f>ROUND(G$35*F90,2)</f>
        <v>0</v>
      </c>
      <c r="H90" s="8"/>
    </row>
    <row r="91" spans="1:8" x14ac:dyDescent="0.2">
      <c r="A91" s="9" t="s">
        <v>32</v>
      </c>
      <c r="B91" s="387" t="s">
        <v>80</v>
      </c>
      <c r="C91" s="388"/>
      <c r="D91" s="388"/>
      <c r="E91" s="388"/>
      <c r="F91" s="242">
        <f>ROUND(ROUND(ROUND(((1+1/12)*4)/12,4)*1%,4)*F52,4)*0</f>
        <v>0</v>
      </c>
      <c r="G91" s="34">
        <f>ROUND(G$35*F91,2)</f>
        <v>0</v>
      </c>
      <c r="H91" s="8"/>
    </row>
    <row r="92" spans="1:8" x14ac:dyDescent="0.2">
      <c r="A92" s="9" t="s">
        <v>33</v>
      </c>
      <c r="B92" s="370" t="s">
        <v>60</v>
      </c>
      <c r="C92" s="371"/>
      <c r="D92" s="371"/>
      <c r="E92" s="371"/>
      <c r="F92" s="89">
        <v>0</v>
      </c>
      <c r="G92" s="35">
        <f>ROUND(G$35*F92,2)</f>
        <v>0</v>
      </c>
      <c r="H92" s="8"/>
    </row>
    <row r="93" spans="1:8" x14ac:dyDescent="0.2">
      <c r="A93" s="389" t="s">
        <v>81</v>
      </c>
      <c r="B93" s="355"/>
      <c r="C93" s="355"/>
      <c r="D93" s="355"/>
      <c r="E93" s="355"/>
      <c r="F93" s="15">
        <f>SUM(F89:F92)</f>
        <v>0</v>
      </c>
      <c r="G93" s="16">
        <f>SUM(G89:G92)</f>
        <v>0</v>
      </c>
      <c r="H93" s="8">
        <f>ROUND(G35*F93,2)</f>
        <v>0</v>
      </c>
    </row>
    <row r="94" spans="1:8" s="32" customFormat="1" x14ac:dyDescent="0.2">
      <c r="A94" s="390" t="s">
        <v>82</v>
      </c>
      <c r="B94" s="391"/>
      <c r="C94" s="391"/>
      <c r="D94" s="391"/>
      <c r="E94" s="391"/>
      <c r="F94" s="391"/>
      <c r="G94" s="392"/>
      <c r="H94" s="8"/>
    </row>
    <row r="95" spans="1:8" x14ac:dyDescent="0.2">
      <c r="A95" s="17" t="s">
        <v>30</v>
      </c>
      <c r="B95" s="368" t="s">
        <v>83</v>
      </c>
      <c r="C95" s="369"/>
      <c r="D95" s="369"/>
      <c r="E95" s="369"/>
      <c r="F95" s="241">
        <f>((1/220)*15.22)*0</f>
        <v>0</v>
      </c>
      <c r="G95" s="33">
        <f>ROUND(G$35*F95,2)</f>
        <v>0</v>
      </c>
      <c r="H95" s="8"/>
    </row>
    <row r="96" spans="1:8" x14ac:dyDescent="0.2">
      <c r="A96" s="17" t="s">
        <v>31</v>
      </c>
      <c r="B96" s="393" t="s">
        <v>214</v>
      </c>
      <c r="C96" s="394"/>
      <c r="D96" s="394"/>
      <c r="E96" s="395"/>
      <c r="F96" s="172">
        <f>F95*F52</f>
        <v>0</v>
      </c>
      <c r="G96" s="33">
        <f>ROUND(G$35*F96,2)</f>
        <v>0</v>
      </c>
      <c r="H96" s="8"/>
    </row>
    <row r="97" spans="1:8" x14ac:dyDescent="0.2">
      <c r="A97" s="389" t="s">
        <v>84</v>
      </c>
      <c r="B97" s="355"/>
      <c r="C97" s="355"/>
      <c r="D97" s="355"/>
      <c r="E97" s="355"/>
      <c r="F97" s="15">
        <f>SUM(F95:F96)</f>
        <v>0</v>
      </c>
      <c r="G97" s="16">
        <f>SUM(G95:G96)</f>
        <v>0</v>
      </c>
      <c r="H97" s="8">
        <f>ROUND(G35*F97,2)</f>
        <v>0</v>
      </c>
    </row>
    <row r="98" spans="1:8" s="85" customFormat="1" x14ac:dyDescent="0.2">
      <c r="A98" s="380" t="s">
        <v>127</v>
      </c>
      <c r="B98" s="381"/>
      <c r="C98" s="381"/>
      <c r="D98" s="381"/>
      <c r="E98" s="381"/>
      <c r="F98" s="381"/>
      <c r="G98" s="382"/>
      <c r="H98" s="69"/>
    </row>
    <row r="99" spans="1:8" s="65" customFormat="1" x14ac:dyDescent="0.2">
      <c r="A99" s="223" t="s">
        <v>30</v>
      </c>
      <c r="B99" s="383" t="s">
        <v>128</v>
      </c>
      <c r="C99" s="384"/>
      <c r="D99" s="384"/>
      <c r="E99" s="384"/>
      <c r="F99" s="224">
        <f>((((8*13)/12)/220)+((((8*13)/12)/220)*100%))*0</f>
        <v>0</v>
      </c>
      <c r="G99" s="225">
        <f>ROUND(G$35*F99,2)</f>
        <v>0</v>
      </c>
      <c r="H99" s="69"/>
    </row>
    <row r="100" spans="1:8" s="65" customFormat="1" x14ac:dyDescent="0.2">
      <c r="A100" s="226" t="s">
        <v>31</v>
      </c>
      <c r="B100" s="396" t="s">
        <v>214</v>
      </c>
      <c r="C100" s="397"/>
      <c r="D100" s="397"/>
      <c r="E100" s="398"/>
      <c r="F100" s="227">
        <f>F99*F52</f>
        <v>0</v>
      </c>
      <c r="G100" s="225">
        <f>ROUND(G$35*F100,2)</f>
        <v>0</v>
      </c>
      <c r="H100" s="69"/>
    </row>
    <row r="101" spans="1:8" s="65" customFormat="1" x14ac:dyDescent="0.2">
      <c r="A101" s="385" t="s">
        <v>129</v>
      </c>
      <c r="B101" s="386"/>
      <c r="C101" s="386"/>
      <c r="D101" s="386"/>
      <c r="E101" s="386"/>
      <c r="F101" s="228">
        <f>SUM(F99:F99)</f>
        <v>0</v>
      </c>
      <c r="G101" s="229">
        <f>SUM(G99:G100)</f>
        <v>0</v>
      </c>
      <c r="H101" s="69">
        <f>ROUND(G45*F101,2)</f>
        <v>0</v>
      </c>
    </row>
    <row r="102" spans="1:8" x14ac:dyDescent="0.2">
      <c r="A102" s="361" t="s">
        <v>85</v>
      </c>
      <c r="B102" s="362"/>
      <c r="C102" s="362"/>
      <c r="D102" s="362"/>
      <c r="E102" s="362"/>
      <c r="F102" s="363"/>
      <c r="G102" s="364"/>
      <c r="H102" s="8"/>
    </row>
    <row r="103" spans="1:8" x14ac:dyDescent="0.2">
      <c r="A103" s="24" t="s">
        <v>86</v>
      </c>
      <c r="B103" s="365" t="s">
        <v>131</v>
      </c>
      <c r="C103" s="366"/>
      <c r="D103" s="366"/>
      <c r="E103" s="366"/>
      <c r="F103" s="25">
        <f>F87</f>
        <v>0</v>
      </c>
      <c r="G103" s="26">
        <f>G87</f>
        <v>0</v>
      </c>
      <c r="H103" s="8"/>
    </row>
    <row r="104" spans="1:8" x14ac:dyDescent="0.2">
      <c r="A104" s="27" t="s">
        <v>87</v>
      </c>
      <c r="B104" s="344" t="s">
        <v>88</v>
      </c>
      <c r="C104" s="345"/>
      <c r="D104" s="345"/>
      <c r="E104" s="345"/>
      <c r="F104" s="28">
        <f>F93</f>
        <v>0</v>
      </c>
      <c r="G104" s="29">
        <f>G93</f>
        <v>0</v>
      </c>
      <c r="H104" s="8"/>
    </row>
    <row r="105" spans="1:8" x14ac:dyDescent="0.2">
      <c r="A105" s="27" t="s">
        <v>89</v>
      </c>
      <c r="B105" s="344" t="s">
        <v>90</v>
      </c>
      <c r="C105" s="345"/>
      <c r="D105" s="345"/>
      <c r="E105" s="345"/>
      <c r="F105" s="28">
        <f>F97</f>
        <v>0</v>
      </c>
      <c r="G105" s="29">
        <f>G97</f>
        <v>0</v>
      </c>
      <c r="H105" s="8"/>
    </row>
    <row r="106" spans="1:8" x14ac:dyDescent="0.2">
      <c r="A106" s="27" t="s">
        <v>133</v>
      </c>
      <c r="B106" s="350" t="s">
        <v>132</v>
      </c>
      <c r="C106" s="351"/>
      <c r="D106" s="351"/>
      <c r="E106" s="351"/>
      <c r="F106" s="28">
        <f>F101</f>
        <v>0</v>
      </c>
      <c r="G106" s="29">
        <f>G101</f>
        <v>0</v>
      </c>
      <c r="H106" s="8"/>
    </row>
    <row r="107" spans="1:8" x14ac:dyDescent="0.2">
      <c r="A107" s="353" t="s">
        <v>91</v>
      </c>
      <c r="B107" s="354"/>
      <c r="C107" s="354"/>
      <c r="D107" s="354"/>
      <c r="E107" s="354"/>
      <c r="F107" s="355"/>
      <c r="G107" s="7">
        <f>SUM(G103:G106)</f>
        <v>0</v>
      </c>
      <c r="H107" s="8"/>
    </row>
    <row r="108" spans="1:8" x14ac:dyDescent="0.2">
      <c r="A108" s="361" t="s">
        <v>92</v>
      </c>
      <c r="B108" s="362"/>
      <c r="C108" s="362"/>
      <c r="D108" s="362"/>
      <c r="E108" s="362"/>
      <c r="F108" s="363"/>
      <c r="G108" s="364"/>
      <c r="H108" s="8"/>
    </row>
    <row r="109" spans="1:8" x14ac:dyDescent="0.2">
      <c r="A109" s="17" t="s">
        <v>30</v>
      </c>
      <c r="B109" s="368" t="str">
        <f>'Uniformes e EPI''s'!A4</f>
        <v>UNIFORMES E EPI's DIVERSOS</v>
      </c>
      <c r="C109" s="369"/>
      <c r="D109" s="369"/>
      <c r="E109" s="19">
        <f>'Uniformes e EPI''s'!E14</f>
        <v>0</v>
      </c>
      <c r="F109" s="38">
        <v>1</v>
      </c>
      <c r="G109" s="5">
        <f>ROUND((E109*F109),2)</f>
        <v>0</v>
      </c>
      <c r="H109" s="8"/>
    </row>
    <row r="110" spans="1:8" x14ac:dyDescent="0.2">
      <c r="A110" s="9" t="s">
        <v>31</v>
      </c>
      <c r="B110" s="370" t="s">
        <v>142</v>
      </c>
      <c r="C110" s="371"/>
      <c r="D110" s="371"/>
      <c r="E110" s="22">
        <v>0</v>
      </c>
      <c r="F110" s="220">
        <v>1</v>
      </c>
      <c r="G110" s="5">
        <f t="shared" ref="G110:G113" si="5">ROUND((E110*F110),2)</f>
        <v>0</v>
      </c>
      <c r="H110" s="8"/>
    </row>
    <row r="111" spans="1:8" x14ac:dyDescent="0.2">
      <c r="A111" s="9" t="s">
        <v>32</v>
      </c>
      <c r="B111" s="370" t="s">
        <v>142</v>
      </c>
      <c r="C111" s="371"/>
      <c r="D111" s="371"/>
      <c r="E111" s="22">
        <v>0</v>
      </c>
      <c r="F111" s="220">
        <v>1</v>
      </c>
      <c r="G111" s="5">
        <f t="shared" si="5"/>
        <v>0</v>
      </c>
      <c r="H111" s="8"/>
    </row>
    <row r="112" spans="1:8" x14ac:dyDescent="0.2">
      <c r="A112" s="9" t="s">
        <v>33</v>
      </c>
      <c r="B112" s="370" t="s">
        <v>142</v>
      </c>
      <c r="C112" s="371"/>
      <c r="D112" s="371"/>
      <c r="E112" s="22">
        <v>0</v>
      </c>
      <c r="F112" s="220">
        <v>1</v>
      </c>
      <c r="G112" s="5">
        <f t="shared" si="5"/>
        <v>0</v>
      </c>
      <c r="H112" s="8"/>
    </row>
    <row r="113" spans="1:8" s="65" customFormat="1" x14ac:dyDescent="0.2">
      <c r="A113" s="70" t="s">
        <v>34</v>
      </c>
      <c r="B113" s="370" t="s">
        <v>142</v>
      </c>
      <c r="C113" s="371"/>
      <c r="D113" s="371"/>
      <c r="E113" s="209">
        <v>0</v>
      </c>
      <c r="F113" s="86">
        <v>1</v>
      </c>
      <c r="G113" s="5">
        <f t="shared" si="5"/>
        <v>0</v>
      </c>
      <c r="H113" s="69"/>
    </row>
    <row r="114" spans="1:8" s="65" customFormat="1" x14ac:dyDescent="0.2">
      <c r="A114" s="70" t="s">
        <v>36</v>
      </c>
      <c r="B114" s="370" t="s">
        <v>142</v>
      </c>
      <c r="C114" s="371"/>
      <c r="D114" s="371"/>
      <c r="E114" s="209">
        <v>0</v>
      </c>
      <c r="F114" s="87">
        <v>1</v>
      </c>
      <c r="G114" s="5">
        <f>ROUND((E114*F114),2)</f>
        <v>0</v>
      </c>
      <c r="H114" s="69"/>
    </row>
    <row r="115" spans="1:8" s="65" customFormat="1" x14ac:dyDescent="0.2">
      <c r="A115" s="70" t="s">
        <v>50</v>
      </c>
      <c r="B115" s="370" t="s">
        <v>142</v>
      </c>
      <c r="C115" s="371"/>
      <c r="D115" s="371"/>
      <c r="E115" s="84">
        <v>0</v>
      </c>
      <c r="F115" s="87">
        <v>1</v>
      </c>
      <c r="G115" s="5">
        <f t="shared" ref="G115" si="6">ROUND((E115*F115),2)</f>
        <v>0</v>
      </c>
      <c r="H115" s="69"/>
    </row>
    <row r="116" spans="1:8" s="65" customFormat="1" x14ac:dyDescent="0.2">
      <c r="A116" s="70" t="s">
        <v>52</v>
      </c>
      <c r="B116" s="378" t="s">
        <v>142</v>
      </c>
      <c r="C116" s="379"/>
      <c r="D116" s="379"/>
      <c r="E116" s="84">
        <v>0</v>
      </c>
      <c r="F116" s="87">
        <v>1</v>
      </c>
      <c r="G116" s="5">
        <f>ROUND((E116*F116)/12,2)</f>
        <v>0</v>
      </c>
      <c r="H116" s="69"/>
    </row>
    <row r="117" spans="1:8" s="65" customFormat="1" x14ac:dyDescent="0.2">
      <c r="A117" s="375" t="s">
        <v>93</v>
      </c>
      <c r="B117" s="376"/>
      <c r="C117" s="376"/>
      <c r="D117" s="376"/>
      <c r="E117" s="376"/>
      <c r="F117" s="377"/>
      <c r="G117" s="7">
        <f>SUM(G109:G116)</f>
        <v>0</v>
      </c>
      <c r="H117" s="69"/>
    </row>
    <row r="118" spans="1:8" x14ac:dyDescent="0.2">
      <c r="A118" s="361" t="s">
        <v>94</v>
      </c>
      <c r="B118" s="362"/>
      <c r="C118" s="362"/>
      <c r="D118" s="362"/>
      <c r="E118" s="362"/>
      <c r="F118" s="363"/>
      <c r="G118" s="364"/>
      <c r="H118" s="8"/>
    </row>
    <row r="119" spans="1:8" s="32" customFormat="1" x14ac:dyDescent="0.2">
      <c r="A119" s="3">
        <v>3</v>
      </c>
      <c r="B119" s="30" t="s">
        <v>95</v>
      </c>
      <c r="C119" s="30"/>
      <c r="D119" s="30"/>
      <c r="E119" s="30"/>
      <c r="F119" s="30"/>
      <c r="G119" s="31"/>
      <c r="H119" s="8"/>
    </row>
    <row r="120" spans="1:8" x14ac:dyDescent="0.2">
      <c r="A120" s="17" t="s">
        <v>30</v>
      </c>
      <c r="B120" s="368" t="s">
        <v>96</v>
      </c>
      <c r="C120" s="369"/>
      <c r="D120" s="369"/>
      <c r="E120" s="369"/>
      <c r="F120" s="88">
        <v>0</v>
      </c>
      <c r="G120" s="18">
        <f>ROUND(G136*F120,2)</f>
        <v>0</v>
      </c>
      <c r="H120" s="8"/>
    </row>
    <row r="121" spans="1:8" x14ac:dyDescent="0.2">
      <c r="A121" s="9" t="s">
        <v>31</v>
      </c>
      <c r="B121" s="370" t="s">
        <v>97</v>
      </c>
      <c r="C121" s="371"/>
      <c r="D121" s="371"/>
      <c r="E121" s="371"/>
      <c r="F121" s="89">
        <v>0</v>
      </c>
      <c r="G121" s="214">
        <f>ROUND(((G136+G120)*F121),2)</f>
        <v>0</v>
      </c>
      <c r="H121" s="8"/>
    </row>
    <row r="122" spans="1:8" x14ac:dyDescent="0.2">
      <c r="A122" s="9" t="s">
        <v>32</v>
      </c>
      <c r="B122" s="372" t="s">
        <v>98</v>
      </c>
      <c r="C122" s="373"/>
      <c r="D122" s="373"/>
      <c r="E122" s="373"/>
      <c r="F122" s="89"/>
      <c r="G122" s="11"/>
      <c r="H122" s="8"/>
    </row>
    <row r="123" spans="1:8" x14ac:dyDescent="0.2">
      <c r="A123" s="9" t="s">
        <v>99</v>
      </c>
      <c r="B123" s="370" t="s">
        <v>100</v>
      </c>
      <c r="C123" s="371"/>
      <c r="D123" s="371"/>
      <c r="E123" s="371"/>
      <c r="F123" s="10">
        <v>0</v>
      </c>
      <c r="G123" s="11">
        <f ca="1">ROUND(G$140*F123,2)</f>
        <v>0</v>
      </c>
      <c r="H123" s="8"/>
    </row>
    <row r="124" spans="1:8" s="2" customFormat="1" x14ac:dyDescent="0.2">
      <c r="A124" s="9" t="s">
        <v>101</v>
      </c>
      <c r="B124" s="370" t="s">
        <v>102</v>
      </c>
      <c r="C124" s="371"/>
      <c r="D124" s="371"/>
      <c r="E124" s="371"/>
      <c r="F124" s="10">
        <v>0</v>
      </c>
      <c r="G124" s="11">
        <f ca="1">ROUND(G$140*F124,2)</f>
        <v>0</v>
      </c>
      <c r="H124" s="8"/>
    </row>
    <row r="125" spans="1:8" s="2" customFormat="1" x14ac:dyDescent="0.2">
      <c r="A125" s="9" t="s">
        <v>103</v>
      </c>
      <c r="B125" s="370" t="s">
        <v>12</v>
      </c>
      <c r="C125" s="371"/>
      <c r="D125" s="371"/>
      <c r="E125" s="371"/>
      <c r="F125" s="10">
        <v>0</v>
      </c>
      <c r="G125" s="11">
        <f ca="1">ROUND(G$140*F125,2)</f>
        <v>0</v>
      </c>
      <c r="H125" s="8"/>
    </row>
    <row r="126" spans="1:8" s="2" customFormat="1" x14ac:dyDescent="0.2">
      <c r="A126" s="9" t="s">
        <v>255</v>
      </c>
      <c r="B126" s="370" t="s">
        <v>142</v>
      </c>
      <c r="C126" s="371"/>
      <c r="D126" s="371"/>
      <c r="E126" s="374"/>
      <c r="F126" s="10">
        <v>0</v>
      </c>
      <c r="G126" s="11">
        <f ca="1">ROUND(G$140*F126,2)</f>
        <v>0</v>
      </c>
      <c r="H126" s="8"/>
    </row>
    <row r="127" spans="1:8" x14ac:dyDescent="0.2">
      <c r="A127" s="9" t="s">
        <v>256</v>
      </c>
      <c r="B127" s="370" t="s">
        <v>142</v>
      </c>
      <c r="C127" s="371"/>
      <c r="D127" s="371"/>
      <c r="E127" s="374"/>
      <c r="F127" s="10">
        <v>0</v>
      </c>
      <c r="G127" s="11">
        <f ca="1">ROUND(G$140*F127,2)</f>
        <v>0</v>
      </c>
      <c r="H127" s="8"/>
    </row>
    <row r="128" spans="1:8" x14ac:dyDescent="0.2">
      <c r="A128" s="9"/>
      <c r="B128" s="359" t="s">
        <v>104</v>
      </c>
      <c r="C128" s="360"/>
      <c r="D128" s="360"/>
      <c r="E128" s="360"/>
      <c r="F128" s="39">
        <f>SUM(F123:F127)</f>
        <v>0</v>
      </c>
      <c r="G128" s="40">
        <f ca="1">SUM(G123:G127)</f>
        <v>0</v>
      </c>
      <c r="H128" s="8">
        <f ca="1">ROUND(G140*F128,2)</f>
        <v>0</v>
      </c>
    </row>
    <row r="129" spans="1:8" x14ac:dyDescent="0.2">
      <c r="A129" s="353" t="s">
        <v>105</v>
      </c>
      <c r="B129" s="354"/>
      <c r="C129" s="354"/>
      <c r="D129" s="354"/>
      <c r="E129" s="354"/>
      <c r="F129" s="36">
        <f>SUM(F120,F121,F128)</f>
        <v>0</v>
      </c>
      <c r="G129" s="37">
        <f ca="1">SUM(G120:G127)</f>
        <v>0</v>
      </c>
      <c r="H129" s="8"/>
    </row>
    <row r="130" spans="1:8" x14ac:dyDescent="0.2">
      <c r="A130" s="361" t="s">
        <v>106</v>
      </c>
      <c r="B130" s="362"/>
      <c r="C130" s="362"/>
      <c r="D130" s="362"/>
      <c r="E130" s="362"/>
      <c r="F130" s="363"/>
      <c r="G130" s="364"/>
      <c r="H130" s="8"/>
    </row>
    <row r="131" spans="1:8" x14ac:dyDescent="0.2">
      <c r="A131" s="24" t="s">
        <v>30</v>
      </c>
      <c r="B131" s="365" t="s">
        <v>107</v>
      </c>
      <c r="C131" s="366"/>
      <c r="D131" s="366"/>
      <c r="E131" s="366"/>
      <c r="F131" s="367"/>
      <c r="G131" s="26">
        <f>G35</f>
        <v>5949.23</v>
      </c>
      <c r="H131" s="8"/>
    </row>
    <row r="132" spans="1:8" x14ac:dyDescent="0.2">
      <c r="A132" s="27" t="s">
        <v>31</v>
      </c>
      <c r="B132" s="344" t="s">
        <v>108</v>
      </c>
      <c r="C132" s="345"/>
      <c r="D132" s="345"/>
      <c r="E132" s="345"/>
      <c r="F132" s="346"/>
      <c r="G132" s="29">
        <f>G69</f>
        <v>3637.37</v>
      </c>
      <c r="H132" s="8"/>
    </row>
    <row r="133" spans="1:8" x14ac:dyDescent="0.2">
      <c r="A133" s="27" t="s">
        <v>32</v>
      </c>
      <c r="B133" s="344" t="s">
        <v>109</v>
      </c>
      <c r="C133" s="345"/>
      <c r="D133" s="345"/>
      <c r="E133" s="345"/>
      <c r="F133" s="346"/>
      <c r="G133" s="29">
        <f>G78</f>
        <v>353.39</v>
      </c>
      <c r="H133" s="8"/>
    </row>
    <row r="134" spans="1:8" x14ac:dyDescent="0.2">
      <c r="A134" s="27" t="s">
        <v>33</v>
      </c>
      <c r="B134" s="344" t="s">
        <v>110</v>
      </c>
      <c r="C134" s="345"/>
      <c r="D134" s="345"/>
      <c r="E134" s="345"/>
      <c r="F134" s="346"/>
      <c r="G134" s="29">
        <f>G107</f>
        <v>0</v>
      </c>
      <c r="H134" s="8"/>
    </row>
    <row r="135" spans="1:8" x14ac:dyDescent="0.2">
      <c r="A135" s="27" t="s">
        <v>34</v>
      </c>
      <c r="B135" s="344" t="s">
        <v>111</v>
      </c>
      <c r="C135" s="345"/>
      <c r="D135" s="345"/>
      <c r="E135" s="345"/>
      <c r="F135" s="346"/>
      <c r="G135" s="29">
        <f>G117</f>
        <v>0</v>
      </c>
      <c r="H135" s="8"/>
    </row>
    <row r="136" spans="1:8" x14ac:dyDescent="0.2">
      <c r="A136" s="27"/>
      <c r="B136" s="347" t="s">
        <v>112</v>
      </c>
      <c r="C136" s="348"/>
      <c r="D136" s="348"/>
      <c r="E136" s="348"/>
      <c r="F136" s="349"/>
      <c r="G136" s="29">
        <f>SUM(G131:G135)</f>
        <v>9939.99</v>
      </c>
      <c r="H136" s="8"/>
    </row>
    <row r="137" spans="1:8" x14ac:dyDescent="0.2">
      <c r="A137" s="27" t="s">
        <v>36</v>
      </c>
      <c r="B137" s="350" t="s">
        <v>113</v>
      </c>
      <c r="C137" s="351"/>
      <c r="D137" s="351"/>
      <c r="E137" s="351"/>
      <c r="F137" s="352"/>
      <c r="G137" s="29">
        <f ca="1">G129</f>
        <v>0</v>
      </c>
      <c r="H137" s="8"/>
    </row>
    <row r="138" spans="1:8" x14ac:dyDescent="0.2">
      <c r="A138" s="353" t="s">
        <v>114</v>
      </c>
      <c r="B138" s="354"/>
      <c r="C138" s="354"/>
      <c r="D138" s="354"/>
      <c r="E138" s="354"/>
      <c r="F138" s="355"/>
      <c r="G138" s="245">
        <f ca="1">SUM(G136:G137)*0</f>
        <v>0</v>
      </c>
      <c r="H138" s="8">
        <f ca="1">SUM(G131:G137)-G136</f>
        <v>9939.99</v>
      </c>
    </row>
    <row r="139" spans="1:8" x14ac:dyDescent="0.2">
      <c r="A139" s="356" t="s">
        <v>14</v>
      </c>
      <c r="B139" s="357"/>
      <c r="C139" s="357"/>
      <c r="D139" s="357"/>
      <c r="E139" s="357"/>
      <c r="F139" s="357"/>
      <c r="G139" s="358"/>
      <c r="H139" s="8"/>
    </row>
    <row r="140" spans="1:8" x14ac:dyDescent="0.2">
      <c r="A140" s="41"/>
      <c r="B140" s="42" t="s">
        <v>115</v>
      </c>
      <c r="C140" s="42"/>
      <c r="D140" s="42"/>
      <c r="E140" s="42"/>
      <c r="F140" s="43"/>
      <c r="G140" s="44">
        <f ca="1">G138</f>
        <v>0</v>
      </c>
      <c r="H140" s="8"/>
    </row>
    <row r="141" spans="1:8" x14ac:dyDescent="0.2">
      <c r="A141" s="45"/>
      <c r="B141" s="46" t="s">
        <v>116</v>
      </c>
      <c r="C141" s="46"/>
      <c r="D141" s="46"/>
      <c r="E141" s="46"/>
      <c r="F141" s="47">
        <f>F22</f>
        <v>2</v>
      </c>
      <c r="G141" s="48">
        <f ca="1">G140*F141</f>
        <v>0</v>
      </c>
      <c r="H141" s="8"/>
    </row>
    <row r="142" spans="1:8" x14ac:dyDescent="0.2">
      <c r="A142" s="49"/>
      <c r="B142" s="50" t="s">
        <v>117</v>
      </c>
      <c r="C142" s="50"/>
      <c r="D142" s="50"/>
      <c r="E142" s="50"/>
      <c r="F142" s="51"/>
      <c r="G142" s="52">
        <f>F22*F23</f>
        <v>2</v>
      </c>
      <c r="H142" s="8"/>
    </row>
    <row r="143" spans="1:8" s="56" customFormat="1" x14ac:dyDescent="0.2">
      <c r="A143" s="53"/>
      <c r="B143" s="342" t="s">
        <v>4</v>
      </c>
      <c r="C143" s="342"/>
      <c r="D143" s="342"/>
      <c r="E143" s="342"/>
      <c r="F143" s="54">
        <f>F23</f>
        <v>1</v>
      </c>
      <c r="G143" s="55">
        <f ca="1">G141*F143</f>
        <v>0</v>
      </c>
      <c r="H143" s="8"/>
    </row>
    <row r="144" spans="1:8" s="56" customFormat="1" ht="13.5" thickBot="1" x14ac:dyDescent="0.25">
      <c r="A144" s="57"/>
      <c r="B144" s="343" t="s">
        <v>263</v>
      </c>
      <c r="C144" s="343"/>
      <c r="D144" s="343"/>
      <c r="E144" s="343"/>
      <c r="F144" s="58">
        <v>12</v>
      </c>
      <c r="G144" s="59">
        <f ca="1">G143*F144</f>
        <v>0</v>
      </c>
      <c r="H144" s="8"/>
    </row>
    <row r="145" spans="6:7" x14ac:dyDescent="0.2">
      <c r="F145" s="179"/>
    </row>
    <row r="152" spans="6:7" x14ac:dyDescent="0.2">
      <c r="G152" s="60"/>
    </row>
  </sheetData>
  <mergeCells count="153">
    <mergeCell ref="B33:E33"/>
    <mergeCell ref="B62:D62"/>
    <mergeCell ref="B110:D110"/>
    <mergeCell ref="B111:D111"/>
    <mergeCell ref="B112:D112"/>
    <mergeCell ref="B125:E125"/>
    <mergeCell ref="B126:E126"/>
    <mergeCell ref="B143:E143"/>
    <mergeCell ref="B144:E144"/>
    <mergeCell ref="B134:F134"/>
    <mergeCell ref="B135:F135"/>
    <mergeCell ref="B136:F136"/>
    <mergeCell ref="B137:F137"/>
    <mergeCell ref="A138:F138"/>
    <mergeCell ref="A139:G139"/>
    <mergeCell ref="B128:E128"/>
    <mergeCell ref="A129:E129"/>
    <mergeCell ref="A130:G130"/>
    <mergeCell ref="B131:F131"/>
    <mergeCell ref="B132:F132"/>
    <mergeCell ref="B133:F133"/>
    <mergeCell ref="B120:E120"/>
    <mergeCell ref="B121:E121"/>
    <mergeCell ref="B122:E122"/>
    <mergeCell ref="B123:E123"/>
    <mergeCell ref="B124:E124"/>
    <mergeCell ref="B127:E127"/>
    <mergeCell ref="B113:D113"/>
    <mergeCell ref="B114:D114"/>
    <mergeCell ref="B115:D115"/>
    <mergeCell ref="B116:D116"/>
    <mergeCell ref="A117:F117"/>
    <mergeCell ref="A118:G118"/>
    <mergeCell ref="B104:E104"/>
    <mergeCell ref="B105:E105"/>
    <mergeCell ref="B106:E106"/>
    <mergeCell ref="A107:F107"/>
    <mergeCell ref="A108:G108"/>
    <mergeCell ref="B109:D109"/>
    <mergeCell ref="A97:E97"/>
    <mergeCell ref="A98:G98"/>
    <mergeCell ref="B99:E99"/>
    <mergeCell ref="A101:E101"/>
    <mergeCell ref="A102:G102"/>
    <mergeCell ref="B103:E103"/>
    <mergeCell ref="B100:E100"/>
    <mergeCell ref="B91:E91"/>
    <mergeCell ref="B92:E92"/>
    <mergeCell ref="A93:E93"/>
    <mergeCell ref="A94:G94"/>
    <mergeCell ref="B95:E95"/>
    <mergeCell ref="B96:E96"/>
    <mergeCell ref="B85:E85"/>
    <mergeCell ref="B86:E86"/>
    <mergeCell ref="A87:E87"/>
    <mergeCell ref="A88:G88"/>
    <mergeCell ref="B89:E89"/>
    <mergeCell ref="B90:E90"/>
    <mergeCell ref="A79:G79"/>
    <mergeCell ref="A80:G80"/>
    <mergeCell ref="B81:E81"/>
    <mergeCell ref="B82:E82"/>
    <mergeCell ref="B83:E83"/>
    <mergeCell ref="B84:E84"/>
    <mergeCell ref="B73:E73"/>
    <mergeCell ref="B74:E74"/>
    <mergeCell ref="B75:E75"/>
    <mergeCell ref="B76:E76"/>
    <mergeCell ref="B77:E77"/>
    <mergeCell ref="A78:E78"/>
    <mergeCell ref="B66:E66"/>
    <mergeCell ref="B67:E67"/>
    <mergeCell ref="B68:F68"/>
    <mergeCell ref="A69:F69"/>
    <mergeCell ref="A70:G70"/>
    <mergeCell ref="B72:E72"/>
    <mergeCell ref="B59:D59"/>
    <mergeCell ref="B60:D60"/>
    <mergeCell ref="B61:D61"/>
    <mergeCell ref="B63:D63"/>
    <mergeCell ref="A64:F64"/>
    <mergeCell ref="A65:G65"/>
    <mergeCell ref="A53:G53"/>
    <mergeCell ref="B54:D54"/>
    <mergeCell ref="B55:D55"/>
    <mergeCell ref="B56:D56"/>
    <mergeCell ref="B57:D57"/>
    <mergeCell ref="B58:D58"/>
    <mergeCell ref="B47:E47"/>
    <mergeCell ref="B48:E48"/>
    <mergeCell ref="B49:E49"/>
    <mergeCell ref="B50:E50"/>
    <mergeCell ref="B51:E51"/>
    <mergeCell ref="A52:E52"/>
    <mergeCell ref="B40:E40"/>
    <mergeCell ref="A42:E42"/>
    <mergeCell ref="A43:G43"/>
    <mergeCell ref="B44:E44"/>
    <mergeCell ref="B45:E45"/>
    <mergeCell ref="B46:E46"/>
    <mergeCell ref="B34:E34"/>
    <mergeCell ref="A35:F35"/>
    <mergeCell ref="A36:G36"/>
    <mergeCell ref="A37:G37"/>
    <mergeCell ref="B38:E38"/>
    <mergeCell ref="B39:E39"/>
    <mergeCell ref="B27:E27"/>
    <mergeCell ref="B28:E28"/>
    <mergeCell ref="B29:E29"/>
    <mergeCell ref="B30:E30"/>
    <mergeCell ref="B31:E31"/>
    <mergeCell ref="B32:E32"/>
    <mergeCell ref="A23:E23"/>
    <mergeCell ref="F23:G23"/>
    <mergeCell ref="A24:E24"/>
    <mergeCell ref="F24:G24"/>
    <mergeCell ref="A25:G25"/>
    <mergeCell ref="A26:G26"/>
    <mergeCell ref="A20:E20"/>
    <mergeCell ref="F20:G20"/>
    <mergeCell ref="A21:E21"/>
    <mergeCell ref="F21:G21"/>
    <mergeCell ref="A22:E22"/>
    <mergeCell ref="F22:G22"/>
    <mergeCell ref="A17:E17"/>
    <mergeCell ref="F17:G17"/>
    <mergeCell ref="A18:E18"/>
    <mergeCell ref="F18:G18"/>
    <mergeCell ref="A19:E19"/>
    <mergeCell ref="F19:G19"/>
    <mergeCell ref="A14:E14"/>
    <mergeCell ref="F14:G14"/>
    <mergeCell ref="A15:G15"/>
    <mergeCell ref="A16:E16"/>
    <mergeCell ref="F16:G16"/>
    <mergeCell ref="A8:E8"/>
    <mergeCell ref="F8:G8"/>
    <mergeCell ref="A9:G10"/>
    <mergeCell ref="A11:E11"/>
    <mergeCell ref="F11:G11"/>
    <mergeCell ref="A12:E12"/>
    <mergeCell ref="F12:G12"/>
    <mergeCell ref="A1:G1"/>
    <mergeCell ref="A2:E2"/>
    <mergeCell ref="F2:G2"/>
    <mergeCell ref="A4:G5"/>
    <mergeCell ref="A6:G6"/>
    <mergeCell ref="A7:E7"/>
    <mergeCell ref="F7:G7"/>
    <mergeCell ref="A13:E13"/>
    <mergeCell ref="F13:G13"/>
    <mergeCell ref="A3:E3"/>
    <mergeCell ref="F3:G3"/>
  </mergeCells>
  <printOptions horizontalCentered="1"/>
  <pageMargins left="0.78740157480314965" right="0" top="0.59055118110236227" bottom="0.98425196850393704" header="0.11811023622047245" footer="0.31496062992125984"/>
  <pageSetup paperSize="9" scale="77" firstPageNumber="0" fitToHeight="2" orientation="portrait" r:id="rId1"/>
  <headerFooter alignWithMargins="0">
    <oddHeader>&amp;R&amp;9Planilha MODELO</oddHeader>
    <oddFooter>&amp;C&amp;9&amp;A - Fl. &amp;P</oddFooter>
  </headerFooter>
  <rowBreaks count="1" manualBreakCount="1">
    <brk id="6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view="pageBreakPreview" zoomScaleNormal="100" zoomScaleSheetLayoutView="100" workbookViewId="0">
      <selection activeCell="H6" sqref="H6"/>
    </sheetView>
  </sheetViews>
  <sheetFormatPr defaultColWidth="9.140625" defaultRowHeight="12.75" x14ac:dyDescent="0.2"/>
  <cols>
    <col min="1" max="1" width="4.7109375" style="1" customWidth="1"/>
    <col min="2" max="2" width="19.7109375" style="1" customWidth="1"/>
    <col min="3" max="5" width="11.7109375" style="1" customWidth="1"/>
    <col min="6" max="7" width="13.7109375" style="1" customWidth="1"/>
    <col min="8" max="16381" width="9.140625" style="1"/>
    <col min="16382" max="16384" width="17" style="1" customWidth="1"/>
  </cols>
  <sheetData>
    <row r="1" spans="1:7" ht="27" customHeight="1" thickBot="1" x14ac:dyDescent="0.25">
      <c r="A1" s="455" t="s">
        <v>15</v>
      </c>
      <c r="B1" s="455"/>
      <c r="C1" s="455"/>
      <c r="D1" s="455"/>
      <c r="E1" s="455"/>
      <c r="F1" s="455"/>
      <c r="G1" s="455"/>
    </row>
    <row r="2" spans="1:7" ht="13.5" customHeight="1" x14ac:dyDescent="0.2">
      <c r="A2" s="468" t="s">
        <v>237</v>
      </c>
      <c r="B2" s="469"/>
      <c r="C2" s="469"/>
      <c r="D2" s="469"/>
      <c r="E2" s="470"/>
      <c r="F2" s="456" t="s">
        <v>248</v>
      </c>
      <c r="G2" s="457"/>
    </row>
    <row r="3" spans="1:7" ht="13.5" customHeight="1" x14ac:dyDescent="0.2">
      <c r="A3" s="475" t="s">
        <v>271</v>
      </c>
      <c r="B3" s="475"/>
      <c r="C3" s="475"/>
      <c r="D3" s="475"/>
      <c r="E3" s="475"/>
      <c r="F3" s="476" t="s">
        <v>272</v>
      </c>
      <c r="G3" s="476"/>
    </row>
    <row r="4" spans="1:7" ht="13.5" customHeight="1" x14ac:dyDescent="0.2">
      <c r="A4" s="458" t="s">
        <v>260</v>
      </c>
      <c r="B4" s="459"/>
      <c r="C4" s="459"/>
      <c r="D4" s="459"/>
      <c r="E4" s="459"/>
      <c r="F4" s="459"/>
      <c r="G4" s="460"/>
    </row>
    <row r="5" spans="1:7" ht="13.5" customHeight="1" thickBot="1" x14ac:dyDescent="0.25">
      <c r="A5" s="461"/>
      <c r="B5" s="462"/>
      <c r="C5" s="462"/>
      <c r="D5" s="462"/>
      <c r="E5" s="462"/>
      <c r="F5" s="462"/>
      <c r="G5" s="463"/>
    </row>
    <row r="6" spans="1:7" ht="13.5" customHeight="1" x14ac:dyDescent="0.2">
      <c r="A6" s="464" t="s">
        <v>5</v>
      </c>
      <c r="B6" s="465"/>
      <c r="C6" s="465"/>
      <c r="D6" s="465"/>
      <c r="E6" s="465"/>
      <c r="F6" s="466"/>
      <c r="G6" s="467"/>
    </row>
    <row r="7" spans="1:7" ht="13.5" customHeight="1" x14ac:dyDescent="0.2">
      <c r="A7" s="423" t="s">
        <v>18</v>
      </c>
      <c r="B7" s="424"/>
      <c r="C7" s="424"/>
      <c r="D7" s="424"/>
      <c r="E7" s="425"/>
      <c r="F7" s="431"/>
      <c r="G7" s="432"/>
    </row>
    <row r="8" spans="1:7" ht="13.5" customHeight="1" x14ac:dyDescent="0.2">
      <c r="A8" s="423" t="s">
        <v>11</v>
      </c>
      <c r="B8" s="424"/>
      <c r="C8" s="424"/>
      <c r="D8" s="424"/>
      <c r="E8" s="425"/>
      <c r="F8" s="448" t="s">
        <v>143</v>
      </c>
      <c r="G8" s="432"/>
    </row>
    <row r="9" spans="1:7" ht="14.1" customHeight="1" x14ac:dyDescent="0.2">
      <c r="A9" s="449" t="s">
        <v>212</v>
      </c>
      <c r="B9" s="450"/>
      <c r="C9" s="450"/>
      <c r="D9" s="450"/>
      <c r="E9" s="450"/>
      <c r="F9" s="450"/>
      <c r="G9" s="451"/>
    </row>
    <row r="10" spans="1:7" ht="14.1" customHeight="1" x14ac:dyDescent="0.2">
      <c r="A10" s="452"/>
      <c r="B10" s="453"/>
      <c r="C10" s="453"/>
      <c r="D10" s="453"/>
      <c r="E10" s="453"/>
      <c r="F10" s="453"/>
      <c r="G10" s="454"/>
    </row>
    <row r="11" spans="1:7" ht="14.1" customHeight="1" x14ac:dyDescent="0.2">
      <c r="A11" s="435" t="s">
        <v>19</v>
      </c>
      <c r="B11" s="436"/>
      <c r="C11" s="436"/>
      <c r="D11" s="436"/>
      <c r="E11" s="437"/>
      <c r="F11" s="444" t="s">
        <v>262</v>
      </c>
      <c r="G11" s="445"/>
    </row>
    <row r="12" spans="1:7" ht="14.1" customHeight="1" x14ac:dyDescent="0.2">
      <c r="A12" s="435" t="s">
        <v>20</v>
      </c>
      <c r="B12" s="436"/>
      <c r="C12" s="436"/>
      <c r="D12" s="436"/>
      <c r="E12" s="437"/>
      <c r="F12" s="444" t="s">
        <v>209</v>
      </c>
      <c r="G12" s="445"/>
    </row>
    <row r="13" spans="1:7" ht="14.1" customHeight="1" x14ac:dyDescent="0.2">
      <c r="A13" s="435" t="s">
        <v>21</v>
      </c>
      <c r="B13" s="436"/>
      <c r="C13" s="436"/>
      <c r="D13" s="436"/>
      <c r="E13" s="437"/>
      <c r="F13" s="444" t="s">
        <v>22</v>
      </c>
      <c r="G13" s="445"/>
    </row>
    <row r="14" spans="1:7" ht="14.1" customHeight="1" x14ac:dyDescent="0.2">
      <c r="A14" s="435" t="s">
        <v>10</v>
      </c>
      <c r="B14" s="436"/>
      <c r="C14" s="436"/>
      <c r="D14" s="436"/>
      <c r="E14" s="437"/>
      <c r="F14" s="444" t="s">
        <v>9</v>
      </c>
      <c r="G14" s="445"/>
    </row>
    <row r="15" spans="1:7" ht="14.1" customHeight="1" x14ac:dyDescent="0.2">
      <c r="A15" s="361" t="s">
        <v>6</v>
      </c>
      <c r="B15" s="362"/>
      <c r="C15" s="362"/>
      <c r="D15" s="362"/>
      <c r="E15" s="362"/>
      <c r="F15" s="363"/>
      <c r="G15" s="364"/>
    </row>
    <row r="16" spans="1:7" ht="14.1" customHeight="1" x14ac:dyDescent="0.2">
      <c r="A16" s="435" t="s">
        <v>7</v>
      </c>
      <c r="B16" s="436"/>
      <c r="C16" s="436"/>
      <c r="D16" s="436"/>
      <c r="E16" s="437"/>
      <c r="F16" s="446">
        <v>1621</v>
      </c>
      <c r="G16" s="447"/>
    </row>
    <row r="17" spans="1:8" ht="14.1" customHeight="1" x14ac:dyDescent="0.2">
      <c r="A17" s="435" t="s">
        <v>0</v>
      </c>
      <c r="B17" s="436"/>
      <c r="C17" s="436"/>
      <c r="D17" s="436"/>
      <c r="E17" s="437"/>
      <c r="F17" s="440" t="s">
        <v>264</v>
      </c>
      <c r="G17" s="441"/>
      <c r="H17" s="2"/>
    </row>
    <row r="18" spans="1:8" ht="14.1" customHeight="1" x14ac:dyDescent="0.2">
      <c r="A18" s="435" t="s">
        <v>23</v>
      </c>
      <c r="B18" s="436"/>
      <c r="C18" s="436"/>
      <c r="D18" s="436"/>
      <c r="E18" s="437"/>
      <c r="F18" s="440" t="s">
        <v>211</v>
      </c>
      <c r="G18" s="441"/>
      <c r="H18" s="2"/>
    </row>
    <row r="19" spans="1:8" ht="14.1" customHeight="1" x14ac:dyDescent="0.2">
      <c r="A19" s="435" t="s">
        <v>1</v>
      </c>
      <c r="B19" s="436"/>
      <c r="C19" s="436"/>
      <c r="D19" s="436"/>
      <c r="E19" s="437"/>
      <c r="F19" s="442">
        <v>1804</v>
      </c>
      <c r="G19" s="443"/>
    </row>
    <row r="20" spans="1:8" ht="14.1" customHeight="1" x14ac:dyDescent="0.2">
      <c r="A20" s="423" t="s">
        <v>8</v>
      </c>
      <c r="B20" s="424"/>
      <c r="C20" s="424"/>
      <c r="D20" s="424"/>
      <c r="E20" s="425"/>
      <c r="F20" s="433">
        <v>45931</v>
      </c>
      <c r="G20" s="434"/>
    </row>
    <row r="21" spans="1:8" ht="14.1" customHeight="1" x14ac:dyDescent="0.2">
      <c r="A21" s="435" t="s">
        <v>24</v>
      </c>
      <c r="B21" s="436"/>
      <c r="C21" s="436"/>
      <c r="D21" s="436"/>
      <c r="E21" s="437"/>
      <c r="F21" s="438" t="s">
        <v>205</v>
      </c>
      <c r="G21" s="439"/>
    </row>
    <row r="22" spans="1:8" ht="14.1" customHeight="1" x14ac:dyDescent="0.2">
      <c r="A22" s="423" t="s">
        <v>25</v>
      </c>
      <c r="B22" s="424"/>
      <c r="C22" s="424"/>
      <c r="D22" s="424"/>
      <c r="E22" s="425"/>
      <c r="F22" s="426">
        <v>2</v>
      </c>
      <c r="G22" s="427"/>
    </row>
    <row r="23" spans="1:8" ht="14.1" customHeight="1" x14ac:dyDescent="0.2">
      <c r="A23" s="423" t="s">
        <v>26</v>
      </c>
      <c r="B23" s="424"/>
      <c r="C23" s="424"/>
      <c r="D23" s="424"/>
      <c r="E23" s="425"/>
      <c r="F23" s="426">
        <v>1</v>
      </c>
      <c r="G23" s="427"/>
    </row>
    <row r="24" spans="1:8" ht="12.75" customHeight="1" x14ac:dyDescent="0.2">
      <c r="A24" s="423" t="s">
        <v>27</v>
      </c>
      <c r="B24" s="424"/>
      <c r="C24" s="424"/>
      <c r="D24" s="424"/>
      <c r="E24" s="425"/>
      <c r="F24" s="428" t="s">
        <v>206</v>
      </c>
      <c r="G24" s="429"/>
    </row>
    <row r="25" spans="1:8" ht="12.75" customHeight="1" x14ac:dyDescent="0.2">
      <c r="A25" s="430" t="s">
        <v>207</v>
      </c>
      <c r="B25" s="431"/>
      <c r="C25" s="431"/>
      <c r="D25" s="431"/>
      <c r="E25" s="431"/>
      <c r="F25" s="431"/>
      <c r="G25" s="432"/>
    </row>
    <row r="26" spans="1:8" x14ac:dyDescent="0.2">
      <c r="A26" s="361" t="s">
        <v>2</v>
      </c>
      <c r="B26" s="362"/>
      <c r="C26" s="362"/>
      <c r="D26" s="362"/>
      <c r="E26" s="362"/>
      <c r="F26" s="363"/>
      <c r="G26" s="364"/>
    </row>
    <row r="27" spans="1:8" x14ac:dyDescent="0.2">
      <c r="A27" s="3">
        <v>1</v>
      </c>
      <c r="B27" s="421" t="s">
        <v>28</v>
      </c>
      <c r="C27" s="421"/>
      <c r="D27" s="421"/>
      <c r="E27" s="421"/>
      <c r="F27" s="178" t="s">
        <v>29</v>
      </c>
      <c r="G27" s="4" t="s">
        <v>3</v>
      </c>
    </row>
    <row r="28" spans="1:8" x14ac:dyDescent="0.2">
      <c r="A28" s="66" t="s">
        <v>30</v>
      </c>
      <c r="B28" s="422" t="s">
        <v>118</v>
      </c>
      <c r="C28" s="422"/>
      <c r="D28" s="422"/>
      <c r="E28" s="422"/>
      <c r="F28" s="67">
        <v>1</v>
      </c>
      <c r="G28" s="5">
        <f>F19*F28</f>
        <v>1804</v>
      </c>
      <c r="H28" s="6"/>
    </row>
    <row r="29" spans="1:8" x14ac:dyDescent="0.2">
      <c r="A29" s="66" t="s">
        <v>31</v>
      </c>
      <c r="B29" s="419" t="s">
        <v>119</v>
      </c>
      <c r="C29" s="419"/>
      <c r="D29" s="419"/>
      <c r="E29" s="419"/>
      <c r="F29" s="68">
        <v>0</v>
      </c>
      <c r="G29" s="5">
        <f>ROUND(G28*F29,2)</f>
        <v>0</v>
      </c>
      <c r="H29" s="6"/>
    </row>
    <row r="30" spans="1:8" x14ac:dyDescent="0.2">
      <c r="A30" s="66" t="s">
        <v>32</v>
      </c>
      <c r="B30" s="419" t="s">
        <v>16</v>
      </c>
      <c r="C30" s="419"/>
      <c r="D30" s="419"/>
      <c r="E30" s="419"/>
      <c r="F30" s="68">
        <v>0.4</v>
      </c>
      <c r="G30" s="5">
        <f>ROUND(F16*F30,2)</f>
        <v>648.4</v>
      </c>
      <c r="H30" s="6"/>
    </row>
    <row r="31" spans="1:8" x14ac:dyDescent="0.2">
      <c r="A31" s="66" t="s">
        <v>33</v>
      </c>
      <c r="B31" s="399" t="s">
        <v>35</v>
      </c>
      <c r="C31" s="400"/>
      <c r="D31" s="400"/>
      <c r="E31" s="415"/>
      <c r="F31" s="67">
        <f>ROUND((ROUND((0*15.22),2)/52.5)*60,2)</f>
        <v>0</v>
      </c>
      <c r="G31" s="5">
        <f>(G28/220*20%)*F31</f>
        <v>0</v>
      </c>
      <c r="H31" s="6"/>
    </row>
    <row r="32" spans="1:8" x14ac:dyDescent="0.2">
      <c r="A32" s="66" t="s">
        <v>34</v>
      </c>
      <c r="B32" s="370" t="s">
        <v>142</v>
      </c>
      <c r="C32" s="371"/>
      <c r="D32" s="371"/>
      <c r="E32" s="374"/>
      <c r="F32" s="67">
        <v>0</v>
      </c>
      <c r="G32" s="5">
        <v>0</v>
      </c>
      <c r="H32" s="6"/>
    </row>
    <row r="33" spans="1:8" x14ac:dyDescent="0.2">
      <c r="A33" s="66" t="s">
        <v>36</v>
      </c>
      <c r="B33" s="370" t="s">
        <v>142</v>
      </c>
      <c r="C33" s="371"/>
      <c r="D33" s="371"/>
      <c r="E33" s="374"/>
      <c r="F33" s="67">
        <v>0</v>
      </c>
      <c r="G33" s="5">
        <v>0</v>
      </c>
      <c r="H33" s="6"/>
    </row>
    <row r="34" spans="1:8" x14ac:dyDescent="0.2">
      <c r="A34" s="66" t="s">
        <v>50</v>
      </c>
      <c r="B34" s="419" t="s">
        <v>142</v>
      </c>
      <c r="C34" s="419"/>
      <c r="D34" s="419"/>
      <c r="E34" s="419"/>
      <c r="F34" s="222">
        <v>0</v>
      </c>
      <c r="G34" s="5">
        <v>0</v>
      </c>
      <c r="H34" s="6"/>
    </row>
    <row r="35" spans="1:8" x14ac:dyDescent="0.2">
      <c r="A35" s="389" t="s">
        <v>37</v>
      </c>
      <c r="B35" s="355"/>
      <c r="C35" s="355"/>
      <c r="D35" s="355"/>
      <c r="E35" s="355"/>
      <c r="F35" s="420"/>
      <c r="G35" s="7">
        <f>SUM(G28:G34)</f>
        <v>2452.4</v>
      </c>
    </row>
    <row r="36" spans="1:8" x14ac:dyDescent="0.2">
      <c r="A36" s="361" t="s">
        <v>38</v>
      </c>
      <c r="B36" s="362"/>
      <c r="C36" s="362"/>
      <c r="D36" s="362"/>
      <c r="E36" s="362"/>
      <c r="F36" s="363"/>
      <c r="G36" s="364"/>
    </row>
    <row r="37" spans="1:8" x14ac:dyDescent="0.2">
      <c r="A37" s="404" t="s">
        <v>39</v>
      </c>
      <c r="B37" s="405"/>
      <c r="C37" s="405"/>
      <c r="D37" s="405"/>
      <c r="E37" s="405"/>
      <c r="F37" s="405"/>
      <c r="G37" s="406"/>
      <c r="H37" s="8"/>
    </row>
    <row r="38" spans="1:8" s="12" customFormat="1" x14ac:dyDescent="0.2">
      <c r="A38" s="70" t="s">
        <v>30</v>
      </c>
      <c r="B38" s="407" t="s">
        <v>40</v>
      </c>
      <c r="C38" s="408"/>
      <c r="D38" s="408"/>
      <c r="E38" s="418"/>
      <c r="F38" s="71">
        <v>8.3299999999999999E-2</v>
      </c>
      <c r="G38" s="11">
        <f>ROUND(G$35*F38,2)</f>
        <v>204.28</v>
      </c>
      <c r="H38" s="179"/>
    </row>
    <row r="39" spans="1:8" x14ac:dyDescent="0.2">
      <c r="A39" s="72" t="s">
        <v>31</v>
      </c>
      <c r="B39" s="401" t="s">
        <v>144</v>
      </c>
      <c r="C39" s="402"/>
      <c r="D39" s="402"/>
      <c r="E39" s="416"/>
      <c r="F39" s="73">
        <f>ROUND((1/11)+(1/11)/3, 3)</f>
        <v>0.121</v>
      </c>
      <c r="G39" s="13">
        <f>ROUND(G$35*F39,2)</f>
        <v>296.74</v>
      </c>
      <c r="H39" s="8"/>
    </row>
    <row r="40" spans="1:8" x14ac:dyDescent="0.2">
      <c r="A40" s="74"/>
      <c r="B40" s="417" t="s">
        <v>41</v>
      </c>
      <c r="C40" s="417"/>
      <c r="D40" s="417"/>
      <c r="E40" s="417"/>
      <c r="F40" s="75">
        <f>SUM(F38:F39)</f>
        <v>0.20430000000000001</v>
      </c>
      <c r="G40" s="11"/>
      <c r="H40" s="8"/>
    </row>
    <row r="41" spans="1:8" x14ac:dyDescent="0.2">
      <c r="A41" s="76" t="s">
        <v>32</v>
      </c>
      <c r="B41" s="77" t="s">
        <v>42</v>
      </c>
      <c r="C41" s="78"/>
      <c r="D41" s="78"/>
      <c r="E41" s="208"/>
      <c r="F41" s="79">
        <f>ROUND((F52*F40),4)</f>
        <v>6.9099999999999995E-2</v>
      </c>
      <c r="G41" s="14">
        <f>ROUND(G$35*F41,2)</f>
        <v>169.46</v>
      </c>
      <c r="H41" s="8"/>
    </row>
    <row r="42" spans="1:8" x14ac:dyDescent="0.2">
      <c r="A42" s="375" t="s">
        <v>43</v>
      </c>
      <c r="B42" s="376"/>
      <c r="C42" s="376"/>
      <c r="D42" s="376"/>
      <c r="E42" s="377"/>
      <c r="F42" s="80">
        <f>ROUND(SUM(F40:F41),4)</f>
        <v>0.27339999999999998</v>
      </c>
      <c r="G42" s="81">
        <f>SUM(G38:G41)</f>
        <v>670.48</v>
      </c>
      <c r="H42" s="8">
        <f>ROUND(G35*F42,2)</f>
        <v>670.49</v>
      </c>
    </row>
    <row r="43" spans="1:8" x14ac:dyDescent="0.2">
      <c r="A43" s="404" t="s">
        <v>120</v>
      </c>
      <c r="B43" s="405"/>
      <c r="C43" s="405"/>
      <c r="D43" s="405"/>
      <c r="E43" s="405"/>
      <c r="F43" s="405"/>
      <c r="G43" s="406"/>
      <c r="H43" s="8"/>
    </row>
    <row r="44" spans="1:8" x14ac:dyDescent="0.2">
      <c r="A44" s="82" t="s">
        <v>30</v>
      </c>
      <c r="B44" s="407" t="s">
        <v>44</v>
      </c>
      <c r="C44" s="408"/>
      <c r="D44" s="408"/>
      <c r="E44" s="418"/>
      <c r="F44" s="83">
        <v>0.2</v>
      </c>
      <c r="G44" s="18">
        <f t="shared" ref="G44:G51" si="0">ROUND(G$35*F44,2)</f>
        <v>490.48</v>
      </c>
      <c r="H44" s="8"/>
    </row>
    <row r="45" spans="1:8" x14ac:dyDescent="0.2">
      <c r="A45" s="70" t="s">
        <v>31</v>
      </c>
      <c r="B45" s="399" t="s">
        <v>45</v>
      </c>
      <c r="C45" s="400"/>
      <c r="D45" s="400"/>
      <c r="E45" s="415"/>
      <c r="F45" s="71">
        <v>2.5000000000000001E-2</v>
      </c>
      <c r="G45" s="11">
        <f t="shared" si="0"/>
        <v>61.31</v>
      </c>
      <c r="H45" s="8"/>
    </row>
    <row r="46" spans="1:8" x14ac:dyDescent="0.2">
      <c r="A46" s="70" t="s">
        <v>32</v>
      </c>
      <c r="B46" s="399" t="s">
        <v>46</v>
      </c>
      <c r="C46" s="400"/>
      <c r="D46" s="400"/>
      <c r="E46" s="415"/>
      <c r="F46" s="240">
        <v>0</v>
      </c>
      <c r="G46" s="11">
        <f t="shared" si="0"/>
        <v>0</v>
      </c>
      <c r="H46" s="8"/>
    </row>
    <row r="47" spans="1:8" x14ac:dyDescent="0.2">
      <c r="A47" s="70" t="s">
        <v>33</v>
      </c>
      <c r="B47" s="399" t="s">
        <v>47</v>
      </c>
      <c r="C47" s="400"/>
      <c r="D47" s="400"/>
      <c r="E47" s="415"/>
      <c r="F47" s="71">
        <v>1.4999999999999999E-2</v>
      </c>
      <c r="G47" s="11">
        <f t="shared" si="0"/>
        <v>36.79</v>
      </c>
      <c r="H47" s="8"/>
    </row>
    <row r="48" spans="1:8" x14ac:dyDescent="0.2">
      <c r="A48" s="70" t="s">
        <v>34</v>
      </c>
      <c r="B48" s="399" t="s">
        <v>48</v>
      </c>
      <c r="C48" s="400"/>
      <c r="D48" s="400"/>
      <c r="E48" s="415"/>
      <c r="F48" s="71">
        <v>0.01</v>
      </c>
      <c r="G48" s="11">
        <f t="shared" si="0"/>
        <v>24.52</v>
      </c>
      <c r="H48" s="8"/>
    </row>
    <row r="49" spans="1:8" x14ac:dyDescent="0.2">
      <c r="A49" s="70" t="s">
        <v>36</v>
      </c>
      <c r="B49" s="399" t="s">
        <v>49</v>
      </c>
      <c r="C49" s="400"/>
      <c r="D49" s="400"/>
      <c r="E49" s="415"/>
      <c r="F49" s="71">
        <v>6.0000000000000001E-3</v>
      </c>
      <c r="G49" s="11">
        <f t="shared" si="0"/>
        <v>14.71</v>
      </c>
      <c r="H49" s="8"/>
    </row>
    <row r="50" spans="1:8" x14ac:dyDescent="0.2">
      <c r="A50" s="70" t="s">
        <v>50</v>
      </c>
      <c r="B50" s="399" t="s">
        <v>51</v>
      </c>
      <c r="C50" s="400"/>
      <c r="D50" s="400"/>
      <c r="E50" s="415"/>
      <c r="F50" s="71">
        <v>2E-3</v>
      </c>
      <c r="G50" s="11">
        <f t="shared" si="0"/>
        <v>4.9000000000000004</v>
      </c>
      <c r="H50" s="8"/>
    </row>
    <row r="51" spans="1:8" x14ac:dyDescent="0.2">
      <c r="A51" s="72" t="s">
        <v>52</v>
      </c>
      <c r="B51" s="401" t="s">
        <v>53</v>
      </c>
      <c r="C51" s="402"/>
      <c r="D51" s="402"/>
      <c r="E51" s="416"/>
      <c r="F51" s="73">
        <v>0.08</v>
      </c>
      <c r="G51" s="13">
        <f t="shared" si="0"/>
        <v>196.19</v>
      </c>
      <c r="H51" s="8"/>
    </row>
    <row r="52" spans="1:8" x14ac:dyDescent="0.2">
      <c r="A52" s="375" t="s">
        <v>54</v>
      </c>
      <c r="B52" s="376"/>
      <c r="C52" s="376"/>
      <c r="D52" s="376"/>
      <c r="E52" s="377"/>
      <c r="F52" s="80">
        <f>SUM(F44:F51)</f>
        <v>0.33800000000000002</v>
      </c>
      <c r="G52" s="81">
        <f>SUM(G44:G51)</f>
        <v>828.9</v>
      </c>
      <c r="H52" s="8">
        <f>ROUND(G35*F52,2)</f>
        <v>828.91</v>
      </c>
    </row>
    <row r="53" spans="1:8" x14ac:dyDescent="0.2">
      <c r="A53" s="404" t="s">
        <v>55</v>
      </c>
      <c r="B53" s="405"/>
      <c r="C53" s="405"/>
      <c r="D53" s="405"/>
      <c r="E53" s="405"/>
      <c r="F53" s="405"/>
      <c r="G53" s="406"/>
      <c r="H53" s="8"/>
    </row>
    <row r="54" spans="1:8" x14ac:dyDescent="0.2">
      <c r="A54" s="17" t="s">
        <v>30</v>
      </c>
      <c r="B54" s="411" t="s">
        <v>56</v>
      </c>
      <c r="C54" s="412"/>
      <c r="D54" s="412"/>
      <c r="E54" s="19">
        <v>0</v>
      </c>
      <c r="F54" s="20">
        <v>15.22</v>
      </c>
      <c r="G54" s="21">
        <f>IF(ROUND((E54*F54)-(G28*0.06),2)&lt;0,0,ROUND((E54*F54)-(G28*0.06),2))</f>
        <v>0</v>
      </c>
      <c r="H54" s="8"/>
    </row>
    <row r="55" spans="1:8" x14ac:dyDescent="0.2">
      <c r="A55" s="9" t="s">
        <v>31</v>
      </c>
      <c r="B55" s="413" t="s">
        <v>58</v>
      </c>
      <c r="C55" s="414"/>
      <c r="D55" s="414"/>
      <c r="E55" s="219">
        <v>0</v>
      </c>
      <c r="F55" s="23">
        <v>15.22</v>
      </c>
      <c r="G55" s="5">
        <f t="shared" ref="G55:G63" si="1">ROUND((E55*F55),2)</f>
        <v>0</v>
      </c>
      <c r="H55" s="8"/>
    </row>
    <row r="56" spans="1:8" x14ac:dyDescent="0.2">
      <c r="A56" s="9" t="s">
        <v>32</v>
      </c>
      <c r="B56" s="413" t="s">
        <v>183</v>
      </c>
      <c r="C56" s="414"/>
      <c r="D56" s="414"/>
      <c r="E56" s="22">
        <v>0</v>
      </c>
      <c r="F56" s="23">
        <v>1</v>
      </c>
      <c r="G56" s="5">
        <f t="shared" si="1"/>
        <v>0</v>
      </c>
      <c r="H56" s="8"/>
    </row>
    <row r="57" spans="1:8" x14ac:dyDescent="0.2">
      <c r="A57" s="9" t="s">
        <v>33</v>
      </c>
      <c r="B57" s="413" t="s">
        <v>265</v>
      </c>
      <c r="C57" s="414"/>
      <c r="D57" s="414"/>
      <c r="E57" s="22">
        <v>0</v>
      </c>
      <c r="F57" s="23">
        <v>1</v>
      </c>
      <c r="G57" s="5">
        <f t="shared" si="1"/>
        <v>0</v>
      </c>
      <c r="H57" s="8"/>
    </row>
    <row r="58" spans="1:8" x14ac:dyDescent="0.2">
      <c r="A58" s="9" t="s">
        <v>34</v>
      </c>
      <c r="B58" s="370" t="s">
        <v>142</v>
      </c>
      <c r="C58" s="371"/>
      <c r="D58" s="371"/>
      <c r="E58" s="22">
        <v>0</v>
      </c>
      <c r="F58" s="23">
        <v>1</v>
      </c>
      <c r="G58" s="5">
        <f>ROUND((E58*F58),2)</f>
        <v>0</v>
      </c>
      <c r="H58" s="8"/>
    </row>
    <row r="59" spans="1:8" x14ac:dyDescent="0.2">
      <c r="A59" s="9" t="s">
        <v>36</v>
      </c>
      <c r="B59" s="370" t="s">
        <v>142</v>
      </c>
      <c r="C59" s="371"/>
      <c r="D59" s="371"/>
      <c r="E59" s="22">
        <v>0</v>
      </c>
      <c r="F59" s="23">
        <v>1</v>
      </c>
      <c r="G59" s="5">
        <f t="shared" ref="G59:G62" si="2">ROUND((E59*F59),2)</f>
        <v>0</v>
      </c>
      <c r="H59" s="8"/>
    </row>
    <row r="60" spans="1:8" x14ac:dyDescent="0.2">
      <c r="A60" s="9" t="s">
        <v>50</v>
      </c>
      <c r="B60" s="370" t="s">
        <v>142</v>
      </c>
      <c r="C60" s="371"/>
      <c r="D60" s="371"/>
      <c r="E60" s="22">
        <v>0</v>
      </c>
      <c r="F60" s="23">
        <v>1</v>
      </c>
      <c r="G60" s="5">
        <f t="shared" si="2"/>
        <v>0</v>
      </c>
      <c r="H60" s="8"/>
    </row>
    <row r="61" spans="1:8" x14ac:dyDescent="0.2">
      <c r="A61" s="9" t="s">
        <v>52</v>
      </c>
      <c r="B61" s="370" t="s">
        <v>142</v>
      </c>
      <c r="C61" s="371"/>
      <c r="D61" s="371"/>
      <c r="E61" s="22">
        <v>0</v>
      </c>
      <c r="F61" s="23">
        <v>1</v>
      </c>
      <c r="G61" s="5">
        <f t="shared" si="2"/>
        <v>0</v>
      </c>
      <c r="H61" s="8"/>
    </row>
    <row r="62" spans="1:8" x14ac:dyDescent="0.2">
      <c r="A62" s="9" t="s">
        <v>251</v>
      </c>
      <c r="B62" s="370" t="s">
        <v>142</v>
      </c>
      <c r="C62" s="371"/>
      <c r="D62" s="371"/>
      <c r="E62" s="22">
        <v>0</v>
      </c>
      <c r="F62" s="23">
        <v>1</v>
      </c>
      <c r="G62" s="5">
        <f t="shared" si="2"/>
        <v>0</v>
      </c>
      <c r="H62" s="8"/>
    </row>
    <row r="63" spans="1:8" x14ac:dyDescent="0.2">
      <c r="A63" s="9" t="s">
        <v>252</v>
      </c>
      <c r="B63" s="409" t="s">
        <v>142</v>
      </c>
      <c r="C63" s="410"/>
      <c r="D63" s="410"/>
      <c r="E63" s="111">
        <v>0</v>
      </c>
      <c r="F63" s="23">
        <v>1</v>
      </c>
      <c r="G63" s="5">
        <f t="shared" si="1"/>
        <v>0</v>
      </c>
      <c r="H63" s="8"/>
    </row>
    <row r="64" spans="1:8" x14ac:dyDescent="0.2">
      <c r="A64" s="353" t="s">
        <v>61</v>
      </c>
      <c r="B64" s="354"/>
      <c r="C64" s="354"/>
      <c r="D64" s="354"/>
      <c r="E64" s="354"/>
      <c r="F64" s="355"/>
      <c r="G64" s="7">
        <f>SUM(G54:G63)</f>
        <v>0</v>
      </c>
      <c r="H64" s="8"/>
    </row>
    <row r="65" spans="1:8" x14ac:dyDescent="0.2">
      <c r="A65" s="361" t="s">
        <v>62</v>
      </c>
      <c r="B65" s="362"/>
      <c r="C65" s="362"/>
      <c r="D65" s="362"/>
      <c r="E65" s="362"/>
      <c r="F65" s="363"/>
      <c r="G65" s="364"/>
      <c r="H65" s="8"/>
    </row>
    <row r="66" spans="1:8" x14ac:dyDescent="0.2">
      <c r="A66" s="24" t="s">
        <v>63</v>
      </c>
      <c r="B66" s="365" t="s">
        <v>64</v>
      </c>
      <c r="C66" s="366"/>
      <c r="D66" s="366"/>
      <c r="E66" s="366"/>
      <c r="F66" s="25">
        <f>F42</f>
        <v>0.27339999999999998</v>
      </c>
      <c r="G66" s="26">
        <f>G42</f>
        <v>670.48</v>
      </c>
      <c r="H66" s="8"/>
    </row>
    <row r="67" spans="1:8" x14ac:dyDescent="0.2">
      <c r="A67" s="27" t="s">
        <v>65</v>
      </c>
      <c r="B67" s="344" t="s">
        <v>130</v>
      </c>
      <c r="C67" s="345"/>
      <c r="D67" s="345"/>
      <c r="E67" s="345"/>
      <c r="F67" s="28">
        <f>F52</f>
        <v>0.33800000000000002</v>
      </c>
      <c r="G67" s="29">
        <f>G52</f>
        <v>828.9</v>
      </c>
      <c r="H67" s="8"/>
    </row>
    <row r="68" spans="1:8" x14ac:dyDescent="0.2">
      <c r="A68" s="27" t="s">
        <v>66</v>
      </c>
      <c r="B68" s="344" t="s">
        <v>67</v>
      </c>
      <c r="C68" s="345"/>
      <c r="D68" s="345"/>
      <c r="E68" s="345"/>
      <c r="F68" s="346"/>
      <c r="G68" s="29">
        <f>G64</f>
        <v>0</v>
      </c>
      <c r="H68" s="8"/>
    </row>
    <row r="69" spans="1:8" x14ac:dyDescent="0.2">
      <c r="A69" s="353" t="s">
        <v>68</v>
      </c>
      <c r="B69" s="354"/>
      <c r="C69" s="354"/>
      <c r="D69" s="354"/>
      <c r="E69" s="354"/>
      <c r="F69" s="355"/>
      <c r="G69" s="7">
        <f>SUM(G66:G68)</f>
        <v>1499.38</v>
      </c>
      <c r="H69" s="8"/>
    </row>
    <row r="70" spans="1:8" x14ac:dyDescent="0.2">
      <c r="A70" s="361" t="s">
        <v>69</v>
      </c>
      <c r="B70" s="362"/>
      <c r="C70" s="362"/>
      <c r="D70" s="362"/>
      <c r="E70" s="362"/>
      <c r="F70" s="363"/>
      <c r="G70" s="364"/>
      <c r="H70" s="8"/>
    </row>
    <row r="71" spans="1:8" s="32" customFormat="1" x14ac:dyDescent="0.2">
      <c r="A71" s="3">
        <v>3</v>
      </c>
      <c r="B71" s="30" t="s">
        <v>70</v>
      </c>
      <c r="C71" s="30"/>
      <c r="D71" s="30"/>
      <c r="E71" s="30"/>
      <c r="F71" s="30"/>
      <c r="G71" s="31"/>
      <c r="H71" s="8"/>
    </row>
    <row r="72" spans="1:8" x14ac:dyDescent="0.2">
      <c r="A72" s="17" t="s">
        <v>30</v>
      </c>
      <c r="B72" s="368" t="s">
        <v>71</v>
      </c>
      <c r="C72" s="369"/>
      <c r="D72" s="369"/>
      <c r="E72" s="369"/>
      <c r="F72" s="241">
        <f>ROUND((1/12)*0.05,4)*0</f>
        <v>0</v>
      </c>
      <c r="G72" s="33">
        <f t="shared" ref="G72:G77" si="3">ROUND(G$35*F72,2)</f>
        <v>0</v>
      </c>
      <c r="H72" s="8"/>
    </row>
    <row r="73" spans="1:8" x14ac:dyDescent="0.2">
      <c r="A73" s="9" t="s">
        <v>31</v>
      </c>
      <c r="B73" s="370" t="s">
        <v>72</v>
      </c>
      <c r="C73" s="371"/>
      <c r="D73" s="371"/>
      <c r="E73" s="371"/>
      <c r="F73" s="89">
        <f>ROUND((F72*F51),4)</f>
        <v>0</v>
      </c>
      <c r="G73" s="34">
        <f t="shared" si="3"/>
        <v>0</v>
      </c>
      <c r="H73" s="8"/>
    </row>
    <row r="74" spans="1:8" x14ac:dyDescent="0.2">
      <c r="A74" s="9" t="s">
        <v>32</v>
      </c>
      <c r="B74" s="370" t="s">
        <v>185</v>
      </c>
      <c r="C74" s="371"/>
      <c r="D74" s="371"/>
      <c r="E74" s="371"/>
      <c r="F74" s="89">
        <f>ROUND((0.08*0.4*0.9)*(1+0.09+0.09+0.3),2)</f>
        <v>0.04</v>
      </c>
      <c r="G74" s="34">
        <f t="shared" si="3"/>
        <v>98.1</v>
      </c>
      <c r="H74" s="8"/>
    </row>
    <row r="75" spans="1:8" x14ac:dyDescent="0.2">
      <c r="A75" s="9" t="s">
        <v>33</v>
      </c>
      <c r="B75" s="370" t="s">
        <v>73</v>
      </c>
      <c r="C75" s="371"/>
      <c r="D75" s="371"/>
      <c r="E75" s="371"/>
      <c r="F75" s="89">
        <f>ROUND(100%/30*7/12*100%,4)</f>
        <v>1.9400000000000001E-2</v>
      </c>
      <c r="G75" s="34">
        <f t="shared" si="3"/>
        <v>47.58</v>
      </c>
      <c r="H75" s="8"/>
    </row>
    <row r="76" spans="1:8" s="2" customFormat="1" x14ac:dyDescent="0.2">
      <c r="A76" s="9" t="s">
        <v>34</v>
      </c>
      <c r="B76" s="387" t="s">
        <v>121</v>
      </c>
      <c r="C76" s="388"/>
      <c r="D76" s="388"/>
      <c r="E76" s="388"/>
      <c r="F76" s="242">
        <f>ROUND(F75*F52,4)*0</f>
        <v>0</v>
      </c>
      <c r="G76" s="34">
        <f t="shared" si="3"/>
        <v>0</v>
      </c>
      <c r="H76" s="8"/>
    </row>
    <row r="77" spans="1:8" x14ac:dyDescent="0.2">
      <c r="A77" s="9" t="s">
        <v>36</v>
      </c>
      <c r="B77" s="378" t="s">
        <v>186</v>
      </c>
      <c r="C77" s="379"/>
      <c r="D77" s="379"/>
      <c r="E77" s="379"/>
      <c r="F77" s="212">
        <v>0</v>
      </c>
      <c r="G77" s="35">
        <f t="shared" si="3"/>
        <v>0</v>
      </c>
      <c r="H77" s="8"/>
    </row>
    <row r="78" spans="1:8" x14ac:dyDescent="0.2">
      <c r="A78" s="353" t="s">
        <v>74</v>
      </c>
      <c r="B78" s="354"/>
      <c r="C78" s="354"/>
      <c r="D78" s="354"/>
      <c r="E78" s="354"/>
      <c r="F78" s="36">
        <f>SUM(F72:F77)</f>
        <v>5.9400000000000001E-2</v>
      </c>
      <c r="G78" s="37">
        <f>SUM(G72:G77)</f>
        <v>145.68</v>
      </c>
      <c r="H78" s="8">
        <f>ROUND(G35*F78,2)</f>
        <v>145.66999999999999</v>
      </c>
    </row>
    <row r="79" spans="1:8" x14ac:dyDescent="0.2">
      <c r="A79" s="361" t="s">
        <v>75</v>
      </c>
      <c r="B79" s="362"/>
      <c r="C79" s="362"/>
      <c r="D79" s="362"/>
      <c r="E79" s="362"/>
      <c r="F79" s="363"/>
      <c r="G79" s="364"/>
      <c r="H79" s="8"/>
    </row>
    <row r="80" spans="1:8" s="32" customFormat="1" x14ac:dyDescent="0.2">
      <c r="A80" s="404" t="s">
        <v>122</v>
      </c>
      <c r="B80" s="405"/>
      <c r="C80" s="405"/>
      <c r="D80" s="405"/>
      <c r="E80" s="405"/>
      <c r="F80" s="405"/>
      <c r="G80" s="406"/>
      <c r="H80" s="8"/>
    </row>
    <row r="81" spans="1:8" x14ac:dyDescent="0.2">
      <c r="A81" s="82" t="s">
        <v>30</v>
      </c>
      <c r="B81" s="407" t="s">
        <v>253</v>
      </c>
      <c r="C81" s="408"/>
      <c r="D81" s="408"/>
      <c r="E81" s="408"/>
      <c r="F81" s="83">
        <v>0</v>
      </c>
      <c r="G81" s="33">
        <f t="shared" ref="G81:G86" si="4">ROUND(G$35*F81,2)</f>
        <v>0</v>
      </c>
      <c r="H81" s="8"/>
    </row>
    <row r="82" spans="1:8" x14ac:dyDescent="0.2">
      <c r="A82" s="70" t="s">
        <v>31</v>
      </c>
      <c r="B82" s="399" t="s">
        <v>123</v>
      </c>
      <c r="C82" s="400"/>
      <c r="D82" s="400"/>
      <c r="E82" s="400"/>
      <c r="F82" s="243">
        <f>ROUND(((1/30)/12)*1,4)*0</f>
        <v>0</v>
      </c>
      <c r="G82" s="34">
        <f t="shared" si="4"/>
        <v>0</v>
      </c>
      <c r="H82" s="8"/>
    </row>
    <row r="83" spans="1:8" x14ac:dyDescent="0.2">
      <c r="A83" s="70" t="s">
        <v>32</v>
      </c>
      <c r="B83" s="399" t="s">
        <v>124</v>
      </c>
      <c r="C83" s="400"/>
      <c r="D83" s="400"/>
      <c r="E83" s="400"/>
      <c r="F83" s="243">
        <f>ROUND((((1/30)/12)*5)*0.02,4)*0</f>
        <v>0</v>
      </c>
      <c r="G83" s="34">
        <f t="shared" si="4"/>
        <v>0</v>
      </c>
      <c r="H83" s="8"/>
    </row>
    <row r="84" spans="1:8" x14ac:dyDescent="0.2">
      <c r="A84" s="70" t="s">
        <v>33</v>
      </c>
      <c r="B84" s="399" t="s">
        <v>125</v>
      </c>
      <c r="C84" s="400"/>
      <c r="D84" s="400"/>
      <c r="E84" s="400"/>
      <c r="F84" s="243">
        <f>ROUND((((1/30)/12)*15)*0.05,4)*0</f>
        <v>0</v>
      </c>
      <c r="G84" s="34">
        <f t="shared" si="4"/>
        <v>0</v>
      </c>
      <c r="H84" s="8"/>
    </row>
    <row r="85" spans="1:8" x14ac:dyDescent="0.2">
      <c r="A85" s="70" t="s">
        <v>34</v>
      </c>
      <c r="B85" s="399" t="s">
        <v>254</v>
      </c>
      <c r="C85" s="400"/>
      <c r="D85" s="400"/>
      <c r="E85" s="400"/>
      <c r="F85" s="211">
        <v>0</v>
      </c>
      <c r="G85" s="34">
        <f t="shared" si="4"/>
        <v>0</v>
      </c>
      <c r="H85" s="8"/>
    </row>
    <row r="86" spans="1:8" x14ac:dyDescent="0.2">
      <c r="A86" s="70" t="s">
        <v>36</v>
      </c>
      <c r="B86" s="401" t="s">
        <v>126</v>
      </c>
      <c r="C86" s="402"/>
      <c r="D86" s="402"/>
      <c r="E86" s="402"/>
      <c r="F86" s="244">
        <f>ROUND((((1/30)/12)*5)*0.5,4)*0</f>
        <v>0</v>
      </c>
      <c r="G86" s="35">
        <f t="shared" si="4"/>
        <v>0</v>
      </c>
      <c r="H86" s="8"/>
    </row>
    <row r="87" spans="1:8" x14ac:dyDescent="0.2">
      <c r="A87" s="403" t="s">
        <v>76</v>
      </c>
      <c r="B87" s="377"/>
      <c r="C87" s="377"/>
      <c r="D87" s="377"/>
      <c r="E87" s="377"/>
      <c r="F87" s="80">
        <f>SUM(F81:F86)</f>
        <v>0</v>
      </c>
      <c r="G87" s="81">
        <f>SUM(G81:G86)</f>
        <v>0</v>
      </c>
      <c r="H87" s="8">
        <f>ROUND(G35*F87,2)</f>
        <v>0</v>
      </c>
    </row>
    <row r="88" spans="1:8" s="32" customFormat="1" x14ac:dyDescent="0.2">
      <c r="A88" s="390" t="s">
        <v>77</v>
      </c>
      <c r="B88" s="391"/>
      <c r="C88" s="391"/>
      <c r="D88" s="391"/>
      <c r="E88" s="391"/>
      <c r="F88" s="391"/>
      <c r="G88" s="392"/>
      <c r="H88" s="8"/>
    </row>
    <row r="89" spans="1:8" x14ac:dyDescent="0.2">
      <c r="A89" s="17" t="s">
        <v>30</v>
      </c>
      <c r="B89" s="368" t="s">
        <v>78</v>
      </c>
      <c r="C89" s="369"/>
      <c r="D89" s="369"/>
      <c r="E89" s="369"/>
      <c r="F89" s="241">
        <f xml:space="preserve"> ROUND((((ROUND((1/11)+(1/11)/3, 3))*4)/12)*1%,4)*0</f>
        <v>0</v>
      </c>
      <c r="G89" s="33">
        <f>ROUND(G$35*F89,2)</f>
        <v>0</v>
      </c>
      <c r="H89" s="8"/>
    </row>
    <row r="90" spans="1:8" x14ac:dyDescent="0.2">
      <c r="A90" s="9" t="s">
        <v>31</v>
      </c>
      <c r="B90" s="387" t="s">
        <v>79</v>
      </c>
      <c r="C90" s="388"/>
      <c r="D90" s="388"/>
      <c r="E90" s="388"/>
      <c r="F90" s="89">
        <f>ROUND(F89*F52,4)</f>
        <v>0</v>
      </c>
      <c r="G90" s="34">
        <f>ROUND(G$35*F90,2)</f>
        <v>0</v>
      </c>
      <c r="H90" s="8"/>
    </row>
    <row r="91" spans="1:8" x14ac:dyDescent="0.2">
      <c r="A91" s="9" t="s">
        <v>32</v>
      </c>
      <c r="B91" s="387" t="s">
        <v>80</v>
      </c>
      <c r="C91" s="388"/>
      <c r="D91" s="388"/>
      <c r="E91" s="388"/>
      <c r="F91" s="242">
        <f>ROUND(ROUND(ROUND(((1+1/12)*4)/12,4)*1%,4)*F52,4)*0</f>
        <v>0</v>
      </c>
      <c r="G91" s="34">
        <f>ROUND(G$35*F91,2)</f>
        <v>0</v>
      </c>
      <c r="H91" s="8"/>
    </row>
    <row r="92" spans="1:8" x14ac:dyDescent="0.2">
      <c r="A92" s="9" t="s">
        <v>33</v>
      </c>
      <c r="B92" s="370" t="s">
        <v>60</v>
      </c>
      <c r="C92" s="371"/>
      <c r="D92" s="371"/>
      <c r="E92" s="371"/>
      <c r="F92" s="89">
        <v>0</v>
      </c>
      <c r="G92" s="35">
        <f>ROUND(G$35*F92,2)</f>
        <v>0</v>
      </c>
      <c r="H92" s="8"/>
    </row>
    <row r="93" spans="1:8" x14ac:dyDescent="0.2">
      <c r="A93" s="389" t="s">
        <v>81</v>
      </c>
      <c r="B93" s="355"/>
      <c r="C93" s="355"/>
      <c r="D93" s="355"/>
      <c r="E93" s="355"/>
      <c r="F93" s="15">
        <f>SUM(F89:F92)</f>
        <v>0</v>
      </c>
      <c r="G93" s="16">
        <f>SUM(G89:G92)</f>
        <v>0</v>
      </c>
      <c r="H93" s="8">
        <f>ROUND(G35*F93,2)</f>
        <v>0</v>
      </c>
    </row>
    <row r="94" spans="1:8" s="32" customFormat="1" x14ac:dyDescent="0.2">
      <c r="A94" s="390" t="s">
        <v>82</v>
      </c>
      <c r="B94" s="391"/>
      <c r="C94" s="391"/>
      <c r="D94" s="391"/>
      <c r="E94" s="391"/>
      <c r="F94" s="391"/>
      <c r="G94" s="392"/>
      <c r="H94" s="8"/>
    </row>
    <row r="95" spans="1:8" x14ac:dyDescent="0.2">
      <c r="A95" s="17" t="s">
        <v>30</v>
      </c>
      <c r="B95" s="368" t="s">
        <v>83</v>
      </c>
      <c r="C95" s="369"/>
      <c r="D95" s="369"/>
      <c r="E95" s="369"/>
      <c r="F95" s="241">
        <f>((1/220)*15.22)*0</f>
        <v>0</v>
      </c>
      <c r="G95" s="33">
        <f>ROUND(G$35*F95,2)</f>
        <v>0</v>
      </c>
      <c r="H95" s="8"/>
    </row>
    <row r="96" spans="1:8" x14ac:dyDescent="0.2">
      <c r="A96" s="17" t="s">
        <v>31</v>
      </c>
      <c r="B96" s="393" t="s">
        <v>214</v>
      </c>
      <c r="C96" s="394"/>
      <c r="D96" s="394"/>
      <c r="E96" s="395"/>
      <c r="F96" s="172">
        <f>F95*F52</f>
        <v>0</v>
      </c>
      <c r="G96" s="33">
        <f>ROUND(G$35*F96,2)</f>
        <v>0</v>
      </c>
      <c r="H96" s="8"/>
    </row>
    <row r="97" spans="1:8" x14ac:dyDescent="0.2">
      <c r="A97" s="389" t="s">
        <v>84</v>
      </c>
      <c r="B97" s="355"/>
      <c r="C97" s="355"/>
      <c r="D97" s="355"/>
      <c r="E97" s="355"/>
      <c r="F97" s="15">
        <f>SUM(F95:F96)</f>
        <v>0</v>
      </c>
      <c r="G97" s="16">
        <f>SUM(G95:G96)</f>
        <v>0</v>
      </c>
      <c r="H97" s="8">
        <f>ROUND(G35*F97,2)</f>
        <v>0</v>
      </c>
    </row>
    <row r="98" spans="1:8" s="85" customFormat="1" x14ac:dyDescent="0.2">
      <c r="A98" s="380" t="s">
        <v>127</v>
      </c>
      <c r="B98" s="381"/>
      <c r="C98" s="381"/>
      <c r="D98" s="381"/>
      <c r="E98" s="381"/>
      <c r="F98" s="381"/>
      <c r="G98" s="382"/>
      <c r="H98" s="69"/>
    </row>
    <row r="99" spans="1:8" s="65" customFormat="1" x14ac:dyDescent="0.2">
      <c r="A99" s="223" t="s">
        <v>30</v>
      </c>
      <c r="B99" s="383" t="s">
        <v>128</v>
      </c>
      <c r="C99" s="384"/>
      <c r="D99" s="384"/>
      <c r="E99" s="384"/>
      <c r="F99" s="224">
        <f>((((8*13)/12)/220)+((((8*13)/12)/220)*100%))*0</f>
        <v>0</v>
      </c>
      <c r="G99" s="225">
        <f>ROUND(G$35*F99,2)</f>
        <v>0</v>
      </c>
      <c r="H99" s="69"/>
    </row>
    <row r="100" spans="1:8" s="65" customFormat="1" x14ac:dyDescent="0.2">
      <c r="A100" s="226" t="s">
        <v>31</v>
      </c>
      <c r="B100" s="396" t="s">
        <v>214</v>
      </c>
      <c r="C100" s="397"/>
      <c r="D100" s="397"/>
      <c r="E100" s="398"/>
      <c r="F100" s="227">
        <f>F99*F51</f>
        <v>0</v>
      </c>
      <c r="G100" s="225">
        <f>ROUND(G$35*F100,2)</f>
        <v>0</v>
      </c>
      <c r="H100" s="69"/>
    </row>
    <row r="101" spans="1:8" s="65" customFormat="1" x14ac:dyDescent="0.2">
      <c r="A101" s="385" t="s">
        <v>129</v>
      </c>
      <c r="B101" s="386"/>
      <c r="C101" s="386"/>
      <c r="D101" s="386"/>
      <c r="E101" s="386"/>
      <c r="F101" s="228">
        <f>SUM(F99:F99)</f>
        <v>0</v>
      </c>
      <c r="G101" s="229">
        <f>SUM(G99:G100)</f>
        <v>0</v>
      </c>
      <c r="H101" s="69">
        <f>ROUND(G45*F101,2)</f>
        <v>0</v>
      </c>
    </row>
    <row r="102" spans="1:8" x14ac:dyDescent="0.2">
      <c r="A102" s="361" t="s">
        <v>85</v>
      </c>
      <c r="B102" s="362"/>
      <c r="C102" s="362"/>
      <c r="D102" s="362"/>
      <c r="E102" s="362"/>
      <c r="F102" s="363"/>
      <c r="G102" s="364"/>
      <c r="H102" s="8"/>
    </row>
    <row r="103" spans="1:8" x14ac:dyDescent="0.2">
      <c r="A103" s="24" t="s">
        <v>86</v>
      </c>
      <c r="B103" s="365" t="s">
        <v>131</v>
      </c>
      <c r="C103" s="366"/>
      <c r="D103" s="366"/>
      <c r="E103" s="366"/>
      <c r="F103" s="25">
        <f>F87</f>
        <v>0</v>
      </c>
      <c r="G103" s="26">
        <f>G87</f>
        <v>0</v>
      </c>
      <c r="H103" s="8"/>
    </row>
    <row r="104" spans="1:8" x14ac:dyDescent="0.2">
      <c r="A104" s="27" t="s">
        <v>87</v>
      </c>
      <c r="B104" s="344" t="s">
        <v>88</v>
      </c>
      <c r="C104" s="345"/>
      <c r="D104" s="345"/>
      <c r="E104" s="345"/>
      <c r="F104" s="28">
        <f>F93</f>
        <v>0</v>
      </c>
      <c r="G104" s="29">
        <f>G93</f>
        <v>0</v>
      </c>
      <c r="H104" s="8"/>
    </row>
    <row r="105" spans="1:8" x14ac:dyDescent="0.2">
      <c r="A105" s="27" t="s">
        <v>89</v>
      </c>
      <c r="B105" s="344" t="s">
        <v>90</v>
      </c>
      <c r="C105" s="345"/>
      <c r="D105" s="345"/>
      <c r="E105" s="345"/>
      <c r="F105" s="28">
        <f>F97</f>
        <v>0</v>
      </c>
      <c r="G105" s="29">
        <f>G97</f>
        <v>0</v>
      </c>
      <c r="H105" s="8"/>
    </row>
    <row r="106" spans="1:8" x14ac:dyDescent="0.2">
      <c r="A106" s="27" t="s">
        <v>133</v>
      </c>
      <c r="B106" s="350" t="s">
        <v>132</v>
      </c>
      <c r="C106" s="351"/>
      <c r="D106" s="351"/>
      <c r="E106" s="351"/>
      <c r="F106" s="28">
        <f>F101</f>
        <v>0</v>
      </c>
      <c r="G106" s="29">
        <f>G101</f>
        <v>0</v>
      </c>
      <c r="H106" s="8"/>
    </row>
    <row r="107" spans="1:8" x14ac:dyDescent="0.2">
      <c r="A107" s="353" t="s">
        <v>91</v>
      </c>
      <c r="B107" s="354"/>
      <c r="C107" s="354"/>
      <c r="D107" s="354"/>
      <c r="E107" s="354"/>
      <c r="F107" s="355"/>
      <c r="G107" s="7">
        <f>SUM(G103:G106)</f>
        <v>0</v>
      </c>
      <c r="H107" s="8"/>
    </row>
    <row r="108" spans="1:8" x14ac:dyDescent="0.2">
      <c r="A108" s="361" t="s">
        <v>92</v>
      </c>
      <c r="B108" s="362"/>
      <c r="C108" s="362"/>
      <c r="D108" s="362"/>
      <c r="E108" s="362"/>
      <c r="F108" s="363"/>
      <c r="G108" s="364"/>
      <c r="H108" s="8"/>
    </row>
    <row r="109" spans="1:8" x14ac:dyDescent="0.2">
      <c r="A109" s="17" t="s">
        <v>30</v>
      </c>
      <c r="B109" s="368" t="str">
        <f>'Uniformes e EPI''s'!A4</f>
        <v>UNIFORMES E EPI's DIVERSOS</v>
      </c>
      <c r="C109" s="369"/>
      <c r="D109" s="369"/>
      <c r="E109" s="19">
        <f>'Uniformes e EPI''s'!E14</f>
        <v>0</v>
      </c>
      <c r="F109" s="38">
        <v>1</v>
      </c>
      <c r="G109" s="5">
        <f>ROUND((E109*F109),2)</f>
        <v>0</v>
      </c>
      <c r="H109" s="8"/>
    </row>
    <row r="110" spans="1:8" x14ac:dyDescent="0.2">
      <c r="A110" s="9" t="s">
        <v>31</v>
      </c>
      <c r="B110" s="370" t="s">
        <v>142</v>
      </c>
      <c r="C110" s="371"/>
      <c r="D110" s="371"/>
      <c r="E110" s="22">
        <v>0</v>
      </c>
      <c r="F110" s="220">
        <v>1</v>
      </c>
      <c r="G110" s="5">
        <f t="shared" ref="G110:G112" si="5">ROUND((E110*F110),2)</f>
        <v>0</v>
      </c>
      <c r="H110" s="8"/>
    </row>
    <row r="111" spans="1:8" x14ac:dyDescent="0.2">
      <c r="A111" s="9" t="s">
        <v>32</v>
      </c>
      <c r="B111" s="370" t="s">
        <v>142</v>
      </c>
      <c r="C111" s="371"/>
      <c r="D111" s="371"/>
      <c r="E111" s="22">
        <v>0</v>
      </c>
      <c r="F111" s="220">
        <v>1</v>
      </c>
      <c r="G111" s="5">
        <f t="shared" si="5"/>
        <v>0</v>
      </c>
      <c r="H111" s="8"/>
    </row>
    <row r="112" spans="1:8" x14ac:dyDescent="0.2">
      <c r="A112" s="9" t="s">
        <v>33</v>
      </c>
      <c r="B112" s="370" t="s">
        <v>142</v>
      </c>
      <c r="C112" s="371"/>
      <c r="D112" s="371"/>
      <c r="E112" s="22">
        <v>0</v>
      </c>
      <c r="F112" s="220">
        <v>1</v>
      </c>
      <c r="G112" s="5">
        <f t="shared" si="5"/>
        <v>0</v>
      </c>
      <c r="H112" s="8"/>
    </row>
    <row r="113" spans="1:8" s="65" customFormat="1" x14ac:dyDescent="0.2">
      <c r="A113" s="70" t="s">
        <v>34</v>
      </c>
      <c r="B113" s="370" t="s">
        <v>142</v>
      </c>
      <c r="C113" s="371"/>
      <c r="D113" s="371"/>
      <c r="E113" s="209">
        <v>0</v>
      </c>
      <c r="F113" s="86">
        <v>1</v>
      </c>
      <c r="G113" s="5">
        <f>ROUND((E113*F113),2)</f>
        <v>0</v>
      </c>
      <c r="H113" s="69"/>
    </row>
    <row r="114" spans="1:8" s="65" customFormat="1" x14ac:dyDescent="0.2">
      <c r="A114" s="70" t="s">
        <v>36</v>
      </c>
      <c r="B114" s="370" t="s">
        <v>142</v>
      </c>
      <c r="C114" s="371"/>
      <c r="D114" s="371"/>
      <c r="E114" s="209">
        <v>0</v>
      </c>
      <c r="F114" s="87">
        <v>1</v>
      </c>
      <c r="G114" s="5">
        <f>ROUND((E114*F114),2)</f>
        <v>0</v>
      </c>
      <c r="H114" s="69"/>
    </row>
    <row r="115" spans="1:8" s="65" customFormat="1" x14ac:dyDescent="0.2">
      <c r="A115" s="70" t="s">
        <v>50</v>
      </c>
      <c r="B115" s="370" t="s">
        <v>142</v>
      </c>
      <c r="C115" s="371"/>
      <c r="D115" s="371"/>
      <c r="E115" s="84">
        <v>0</v>
      </c>
      <c r="F115" s="87">
        <v>0</v>
      </c>
      <c r="G115" s="5">
        <f>ROUND((E115*F115),2)</f>
        <v>0</v>
      </c>
      <c r="H115" s="69"/>
    </row>
    <row r="116" spans="1:8" s="65" customFormat="1" x14ac:dyDescent="0.2">
      <c r="A116" s="70" t="s">
        <v>52</v>
      </c>
      <c r="B116" s="378" t="s">
        <v>142</v>
      </c>
      <c r="C116" s="379"/>
      <c r="D116" s="379"/>
      <c r="E116" s="84">
        <v>0</v>
      </c>
      <c r="F116" s="87">
        <v>0</v>
      </c>
      <c r="G116" s="5">
        <f>ROUND((E116*F116)/12,2)</f>
        <v>0</v>
      </c>
      <c r="H116" s="69"/>
    </row>
    <row r="117" spans="1:8" s="65" customFormat="1" x14ac:dyDescent="0.2">
      <c r="A117" s="375" t="s">
        <v>93</v>
      </c>
      <c r="B117" s="376"/>
      <c r="C117" s="376"/>
      <c r="D117" s="376"/>
      <c r="E117" s="376"/>
      <c r="F117" s="377"/>
      <c r="G117" s="7">
        <f>SUM(G109:G116)</f>
        <v>0</v>
      </c>
      <c r="H117" s="69"/>
    </row>
    <row r="118" spans="1:8" x14ac:dyDescent="0.2">
      <c r="A118" s="361" t="s">
        <v>94</v>
      </c>
      <c r="B118" s="362"/>
      <c r="C118" s="362"/>
      <c r="D118" s="362"/>
      <c r="E118" s="362"/>
      <c r="F118" s="363"/>
      <c r="G118" s="364"/>
      <c r="H118" s="8"/>
    </row>
    <row r="119" spans="1:8" s="32" customFormat="1" x14ac:dyDescent="0.2">
      <c r="A119" s="3">
        <v>3</v>
      </c>
      <c r="B119" s="30" t="s">
        <v>95</v>
      </c>
      <c r="C119" s="30"/>
      <c r="D119" s="30"/>
      <c r="E119" s="30"/>
      <c r="F119" s="30"/>
      <c r="G119" s="31"/>
      <c r="H119" s="8"/>
    </row>
    <row r="120" spans="1:8" x14ac:dyDescent="0.2">
      <c r="A120" s="17" t="s">
        <v>30</v>
      </c>
      <c r="B120" s="368" t="s">
        <v>96</v>
      </c>
      <c r="C120" s="369"/>
      <c r="D120" s="369"/>
      <c r="E120" s="369"/>
      <c r="F120" s="88">
        <v>0</v>
      </c>
      <c r="G120" s="18">
        <f>ROUND(G136*F120,2)</f>
        <v>0</v>
      </c>
      <c r="H120" s="8"/>
    </row>
    <row r="121" spans="1:8" x14ac:dyDescent="0.2">
      <c r="A121" s="9" t="s">
        <v>31</v>
      </c>
      <c r="B121" s="370" t="s">
        <v>97</v>
      </c>
      <c r="C121" s="371"/>
      <c r="D121" s="371"/>
      <c r="E121" s="371"/>
      <c r="F121" s="89">
        <v>0</v>
      </c>
      <c r="G121" s="11">
        <f>ROUND(((G136+G120)*F121),2)</f>
        <v>0</v>
      </c>
      <c r="H121" s="8"/>
    </row>
    <row r="122" spans="1:8" x14ac:dyDescent="0.2">
      <c r="A122" s="9" t="s">
        <v>32</v>
      </c>
      <c r="B122" s="372" t="s">
        <v>98</v>
      </c>
      <c r="C122" s="373"/>
      <c r="D122" s="373"/>
      <c r="E122" s="373"/>
      <c r="F122" s="89"/>
      <c r="G122" s="11"/>
      <c r="H122" s="8"/>
    </row>
    <row r="123" spans="1:8" x14ac:dyDescent="0.2">
      <c r="A123" s="9" t="s">
        <v>99</v>
      </c>
      <c r="B123" s="370" t="s">
        <v>100</v>
      </c>
      <c r="C123" s="371"/>
      <c r="D123" s="371"/>
      <c r="E123" s="371"/>
      <c r="F123" s="10">
        <v>0</v>
      </c>
      <c r="G123" s="11">
        <f ca="1">ROUND(G$140*F123,2)</f>
        <v>0</v>
      </c>
      <c r="H123" s="8"/>
    </row>
    <row r="124" spans="1:8" s="2" customFormat="1" x14ac:dyDescent="0.2">
      <c r="A124" s="9" t="s">
        <v>101</v>
      </c>
      <c r="B124" s="370" t="s">
        <v>102</v>
      </c>
      <c r="C124" s="371"/>
      <c r="D124" s="371"/>
      <c r="E124" s="371"/>
      <c r="F124" s="10">
        <v>0</v>
      </c>
      <c r="G124" s="11">
        <f t="shared" ref="G124:G127" ca="1" si="6">ROUND(G$140*F124,2)</f>
        <v>0</v>
      </c>
      <c r="H124" s="8"/>
    </row>
    <row r="125" spans="1:8" s="2" customFormat="1" x14ac:dyDescent="0.2">
      <c r="A125" s="9" t="s">
        <v>103</v>
      </c>
      <c r="B125" s="370" t="s">
        <v>12</v>
      </c>
      <c r="C125" s="371"/>
      <c r="D125" s="371"/>
      <c r="E125" s="371"/>
      <c r="F125" s="10">
        <v>0</v>
      </c>
      <c r="G125" s="11">
        <f t="shared" ca="1" si="6"/>
        <v>0</v>
      </c>
      <c r="H125" s="8"/>
    </row>
    <row r="126" spans="1:8" s="2" customFormat="1" x14ac:dyDescent="0.2">
      <c r="A126" s="9" t="s">
        <v>255</v>
      </c>
      <c r="B126" s="370" t="s">
        <v>142</v>
      </c>
      <c r="C126" s="371"/>
      <c r="D126" s="371"/>
      <c r="E126" s="374"/>
      <c r="F126" s="10">
        <v>0</v>
      </c>
      <c r="G126" s="11">
        <f t="shared" ca="1" si="6"/>
        <v>0</v>
      </c>
      <c r="H126" s="8"/>
    </row>
    <row r="127" spans="1:8" x14ac:dyDescent="0.2">
      <c r="A127" s="9" t="s">
        <v>256</v>
      </c>
      <c r="B127" s="370" t="s">
        <v>142</v>
      </c>
      <c r="C127" s="371"/>
      <c r="D127" s="371"/>
      <c r="E127" s="374"/>
      <c r="F127" s="10">
        <v>0</v>
      </c>
      <c r="G127" s="11">
        <f t="shared" ca="1" si="6"/>
        <v>0</v>
      </c>
      <c r="H127" s="8"/>
    </row>
    <row r="128" spans="1:8" x14ac:dyDescent="0.2">
      <c r="A128" s="9"/>
      <c r="B128" s="359" t="s">
        <v>104</v>
      </c>
      <c r="C128" s="360"/>
      <c r="D128" s="360"/>
      <c r="E128" s="360"/>
      <c r="F128" s="39">
        <f>SUM(F123:F127)</f>
        <v>0</v>
      </c>
      <c r="G128" s="40">
        <f ca="1">SUM(G123:G127)</f>
        <v>0</v>
      </c>
      <c r="H128" s="8">
        <f ca="1">ROUND(G140*F128,2)</f>
        <v>0</v>
      </c>
    </row>
    <row r="129" spans="1:8" x14ac:dyDescent="0.2">
      <c r="A129" s="353" t="s">
        <v>105</v>
      </c>
      <c r="B129" s="354"/>
      <c r="C129" s="354"/>
      <c r="D129" s="354"/>
      <c r="E129" s="354"/>
      <c r="F129" s="36">
        <f>SUM(F120,F121,F128)</f>
        <v>0</v>
      </c>
      <c r="G129" s="37">
        <f ca="1">SUM(G120:G127)</f>
        <v>0</v>
      </c>
      <c r="H129" s="8"/>
    </row>
    <row r="130" spans="1:8" x14ac:dyDescent="0.2">
      <c r="A130" s="361" t="s">
        <v>106</v>
      </c>
      <c r="B130" s="362"/>
      <c r="C130" s="362"/>
      <c r="D130" s="362"/>
      <c r="E130" s="362"/>
      <c r="F130" s="363"/>
      <c r="G130" s="364"/>
      <c r="H130" s="8"/>
    </row>
    <row r="131" spans="1:8" x14ac:dyDescent="0.2">
      <c r="A131" s="24" t="s">
        <v>30</v>
      </c>
      <c r="B131" s="365" t="s">
        <v>107</v>
      </c>
      <c r="C131" s="366"/>
      <c r="D131" s="366"/>
      <c r="E131" s="366"/>
      <c r="F131" s="367"/>
      <c r="G131" s="26">
        <f>G35</f>
        <v>2452.4</v>
      </c>
      <c r="H131" s="8"/>
    </row>
    <row r="132" spans="1:8" x14ac:dyDescent="0.2">
      <c r="A132" s="27" t="s">
        <v>31</v>
      </c>
      <c r="B132" s="344" t="s">
        <v>108</v>
      </c>
      <c r="C132" s="345"/>
      <c r="D132" s="345"/>
      <c r="E132" s="345"/>
      <c r="F132" s="346"/>
      <c r="G132" s="29">
        <f>G69</f>
        <v>1499.38</v>
      </c>
      <c r="H132" s="8"/>
    </row>
    <row r="133" spans="1:8" x14ac:dyDescent="0.2">
      <c r="A133" s="27" t="s">
        <v>32</v>
      </c>
      <c r="B133" s="344" t="s">
        <v>109</v>
      </c>
      <c r="C133" s="345"/>
      <c r="D133" s="345"/>
      <c r="E133" s="345"/>
      <c r="F133" s="346"/>
      <c r="G133" s="29">
        <f>G78</f>
        <v>145.68</v>
      </c>
      <c r="H133" s="8"/>
    </row>
    <row r="134" spans="1:8" x14ac:dyDescent="0.2">
      <c r="A134" s="27" t="s">
        <v>33</v>
      </c>
      <c r="B134" s="344" t="s">
        <v>110</v>
      </c>
      <c r="C134" s="345"/>
      <c r="D134" s="345"/>
      <c r="E134" s="345"/>
      <c r="F134" s="346"/>
      <c r="G134" s="29">
        <f>G107</f>
        <v>0</v>
      </c>
      <c r="H134" s="8"/>
    </row>
    <row r="135" spans="1:8" x14ac:dyDescent="0.2">
      <c r="A135" s="27" t="s">
        <v>34</v>
      </c>
      <c r="B135" s="344" t="s">
        <v>111</v>
      </c>
      <c r="C135" s="345"/>
      <c r="D135" s="345"/>
      <c r="E135" s="345"/>
      <c r="F135" s="346"/>
      <c r="G135" s="29">
        <f>G117</f>
        <v>0</v>
      </c>
      <c r="H135" s="8"/>
    </row>
    <row r="136" spans="1:8" x14ac:dyDescent="0.2">
      <c r="A136" s="27"/>
      <c r="B136" s="347" t="s">
        <v>112</v>
      </c>
      <c r="C136" s="348"/>
      <c r="D136" s="348"/>
      <c r="E136" s="348"/>
      <c r="F136" s="349"/>
      <c r="G136" s="29">
        <f>SUM(G131:G135)</f>
        <v>4097.46</v>
      </c>
      <c r="H136" s="8"/>
    </row>
    <row r="137" spans="1:8" x14ac:dyDescent="0.2">
      <c r="A137" s="27" t="s">
        <v>36</v>
      </c>
      <c r="B137" s="350" t="s">
        <v>113</v>
      </c>
      <c r="C137" s="351"/>
      <c r="D137" s="351"/>
      <c r="E137" s="351"/>
      <c r="F137" s="352"/>
      <c r="G137" s="29">
        <f ca="1">G129</f>
        <v>0</v>
      </c>
      <c r="H137" s="8"/>
    </row>
    <row r="138" spans="1:8" x14ac:dyDescent="0.2">
      <c r="A138" s="353" t="s">
        <v>114</v>
      </c>
      <c r="B138" s="354"/>
      <c r="C138" s="354"/>
      <c r="D138" s="354"/>
      <c r="E138" s="354"/>
      <c r="F138" s="355"/>
      <c r="G138" s="245">
        <f ca="1">SUM(G136:G137)*0</f>
        <v>0</v>
      </c>
      <c r="H138" s="8">
        <f ca="1">SUM(G131:G137)-G136</f>
        <v>4097.46</v>
      </c>
    </row>
    <row r="139" spans="1:8" x14ac:dyDescent="0.2">
      <c r="A139" s="356" t="s">
        <v>14</v>
      </c>
      <c r="B139" s="357"/>
      <c r="C139" s="357"/>
      <c r="D139" s="357"/>
      <c r="E139" s="357"/>
      <c r="F139" s="357"/>
      <c r="G139" s="358"/>
      <c r="H139" s="8"/>
    </row>
    <row r="140" spans="1:8" x14ac:dyDescent="0.2">
      <c r="A140" s="41"/>
      <c r="B140" s="42" t="s">
        <v>115</v>
      </c>
      <c r="C140" s="42"/>
      <c r="D140" s="42"/>
      <c r="E140" s="42"/>
      <c r="F140" s="43"/>
      <c r="G140" s="44">
        <f ca="1">G138</f>
        <v>0</v>
      </c>
      <c r="H140" s="8"/>
    </row>
    <row r="141" spans="1:8" x14ac:dyDescent="0.2">
      <c r="A141" s="45"/>
      <c r="B141" s="46" t="s">
        <v>116</v>
      </c>
      <c r="C141" s="46"/>
      <c r="D141" s="46"/>
      <c r="E141" s="46"/>
      <c r="F141" s="47">
        <f>F22</f>
        <v>2</v>
      </c>
      <c r="G141" s="48">
        <f ca="1">G140*F141</f>
        <v>0</v>
      </c>
      <c r="H141" s="8"/>
    </row>
    <row r="142" spans="1:8" x14ac:dyDescent="0.2">
      <c r="A142" s="49"/>
      <c r="B142" s="50" t="s">
        <v>117</v>
      </c>
      <c r="C142" s="50"/>
      <c r="D142" s="50"/>
      <c r="E142" s="50"/>
      <c r="F142" s="51"/>
      <c r="G142" s="52">
        <f>F22*F23</f>
        <v>2</v>
      </c>
      <c r="H142" s="8"/>
    </row>
    <row r="143" spans="1:8" s="56" customFormat="1" x14ac:dyDescent="0.2">
      <c r="A143" s="53"/>
      <c r="B143" s="342" t="s">
        <v>4</v>
      </c>
      <c r="C143" s="342"/>
      <c r="D143" s="342"/>
      <c r="E143" s="342"/>
      <c r="F143" s="54">
        <f>F23</f>
        <v>1</v>
      </c>
      <c r="G143" s="55">
        <f ca="1">G141*F143</f>
        <v>0</v>
      </c>
      <c r="H143" s="8"/>
    </row>
    <row r="144" spans="1:8" s="56" customFormat="1" ht="13.5" thickBot="1" x14ac:dyDescent="0.25">
      <c r="A144" s="57"/>
      <c r="B144" s="343" t="s">
        <v>263</v>
      </c>
      <c r="C144" s="343"/>
      <c r="D144" s="343"/>
      <c r="E144" s="343"/>
      <c r="F144" s="58">
        <v>12</v>
      </c>
      <c r="G144" s="59">
        <f ca="1">G143*F144</f>
        <v>0</v>
      </c>
      <c r="H144" s="8"/>
    </row>
    <row r="145" spans="6:7" x14ac:dyDescent="0.2">
      <c r="F145" s="179"/>
    </row>
    <row r="152" spans="6:7" x14ac:dyDescent="0.2">
      <c r="G152" s="60"/>
    </row>
  </sheetData>
  <mergeCells count="153">
    <mergeCell ref="B143:E143"/>
    <mergeCell ref="B144:E144"/>
    <mergeCell ref="B134:F134"/>
    <mergeCell ref="B135:F135"/>
    <mergeCell ref="B136:F136"/>
    <mergeCell ref="B137:F137"/>
    <mergeCell ref="A138:F138"/>
    <mergeCell ref="A139:G139"/>
    <mergeCell ref="B128:E128"/>
    <mergeCell ref="A129:E129"/>
    <mergeCell ref="A130:G130"/>
    <mergeCell ref="B131:F131"/>
    <mergeCell ref="B132:F132"/>
    <mergeCell ref="B133:F133"/>
    <mergeCell ref="B127:E127"/>
    <mergeCell ref="B113:D113"/>
    <mergeCell ref="B114:D114"/>
    <mergeCell ref="B115:D115"/>
    <mergeCell ref="B116:D116"/>
    <mergeCell ref="A117:F117"/>
    <mergeCell ref="A118:G118"/>
    <mergeCell ref="B104:E104"/>
    <mergeCell ref="B105:E105"/>
    <mergeCell ref="B106:E106"/>
    <mergeCell ref="A107:F107"/>
    <mergeCell ref="A108:G108"/>
    <mergeCell ref="B109:D109"/>
    <mergeCell ref="B110:D110"/>
    <mergeCell ref="B111:D111"/>
    <mergeCell ref="B112:D112"/>
    <mergeCell ref="B125:E125"/>
    <mergeCell ref="B126:E126"/>
    <mergeCell ref="B120:E120"/>
    <mergeCell ref="B121:E121"/>
    <mergeCell ref="B122:E122"/>
    <mergeCell ref="B123:E123"/>
    <mergeCell ref="B124:E124"/>
    <mergeCell ref="A97:E97"/>
    <mergeCell ref="A98:G98"/>
    <mergeCell ref="B99:E99"/>
    <mergeCell ref="A101:E101"/>
    <mergeCell ref="A102:G102"/>
    <mergeCell ref="B103:E103"/>
    <mergeCell ref="B100:E100"/>
    <mergeCell ref="B91:E91"/>
    <mergeCell ref="B92:E92"/>
    <mergeCell ref="A93:E93"/>
    <mergeCell ref="A94:G94"/>
    <mergeCell ref="B95:E95"/>
    <mergeCell ref="B96:E96"/>
    <mergeCell ref="B85:E85"/>
    <mergeCell ref="B86:E86"/>
    <mergeCell ref="A87:E87"/>
    <mergeCell ref="A88:G88"/>
    <mergeCell ref="B89:E89"/>
    <mergeCell ref="B90:E90"/>
    <mergeCell ref="A79:G79"/>
    <mergeCell ref="A80:G80"/>
    <mergeCell ref="B81:E81"/>
    <mergeCell ref="B82:E82"/>
    <mergeCell ref="B83:E83"/>
    <mergeCell ref="B84:E84"/>
    <mergeCell ref="B73:E73"/>
    <mergeCell ref="B74:E74"/>
    <mergeCell ref="B75:E75"/>
    <mergeCell ref="B76:E76"/>
    <mergeCell ref="B77:E77"/>
    <mergeCell ref="A78:E78"/>
    <mergeCell ref="B66:E66"/>
    <mergeCell ref="B67:E67"/>
    <mergeCell ref="B68:F68"/>
    <mergeCell ref="A69:F69"/>
    <mergeCell ref="A70:G70"/>
    <mergeCell ref="B72:E72"/>
    <mergeCell ref="B59:D59"/>
    <mergeCell ref="B60:D60"/>
    <mergeCell ref="B61:D61"/>
    <mergeCell ref="B63:D63"/>
    <mergeCell ref="A64:F64"/>
    <mergeCell ref="A65:G65"/>
    <mergeCell ref="B62:D62"/>
    <mergeCell ref="A53:G53"/>
    <mergeCell ref="B54:D54"/>
    <mergeCell ref="B55:D55"/>
    <mergeCell ref="B56:D56"/>
    <mergeCell ref="B57:D57"/>
    <mergeCell ref="B58:D58"/>
    <mergeCell ref="B47:E47"/>
    <mergeCell ref="B48:E48"/>
    <mergeCell ref="B49:E49"/>
    <mergeCell ref="B50:E50"/>
    <mergeCell ref="B51:E51"/>
    <mergeCell ref="A52:E52"/>
    <mergeCell ref="B40:E40"/>
    <mergeCell ref="A42:E42"/>
    <mergeCell ref="A43:G43"/>
    <mergeCell ref="B44:E44"/>
    <mergeCell ref="B45:E45"/>
    <mergeCell ref="B46:E46"/>
    <mergeCell ref="B34:E34"/>
    <mergeCell ref="A35:F35"/>
    <mergeCell ref="A36:G36"/>
    <mergeCell ref="A37:G37"/>
    <mergeCell ref="B38:E38"/>
    <mergeCell ref="B39:E39"/>
    <mergeCell ref="B27:E27"/>
    <mergeCell ref="B28:E28"/>
    <mergeCell ref="B29:E29"/>
    <mergeCell ref="B30:E30"/>
    <mergeCell ref="B31:E31"/>
    <mergeCell ref="B33:E33"/>
    <mergeCell ref="A23:E23"/>
    <mergeCell ref="F23:G23"/>
    <mergeCell ref="A24:E24"/>
    <mergeCell ref="F24:G24"/>
    <mergeCell ref="A25:G25"/>
    <mergeCell ref="A26:G26"/>
    <mergeCell ref="B32:E32"/>
    <mergeCell ref="A20:E20"/>
    <mergeCell ref="F20:G20"/>
    <mergeCell ref="A21:E21"/>
    <mergeCell ref="F21:G21"/>
    <mergeCell ref="A22:E22"/>
    <mergeCell ref="F22:G22"/>
    <mergeCell ref="A18:E18"/>
    <mergeCell ref="F18:G18"/>
    <mergeCell ref="A19:E19"/>
    <mergeCell ref="F19:G19"/>
    <mergeCell ref="A14:E14"/>
    <mergeCell ref="F14:G14"/>
    <mergeCell ref="A15:G15"/>
    <mergeCell ref="A16:E16"/>
    <mergeCell ref="F16:G16"/>
    <mergeCell ref="A1:G1"/>
    <mergeCell ref="A2:E2"/>
    <mergeCell ref="F2:G2"/>
    <mergeCell ref="A4:G5"/>
    <mergeCell ref="A6:G6"/>
    <mergeCell ref="A7:E7"/>
    <mergeCell ref="F7:G7"/>
    <mergeCell ref="A17:E17"/>
    <mergeCell ref="F17:G17"/>
    <mergeCell ref="A13:E13"/>
    <mergeCell ref="F13:G13"/>
    <mergeCell ref="A8:E8"/>
    <mergeCell ref="F8:G8"/>
    <mergeCell ref="A9:G10"/>
    <mergeCell ref="A11:E11"/>
    <mergeCell ref="F11:G11"/>
    <mergeCell ref="A12:E12"/>
    <mergeCell ref="F12:G12"/>
    <mergeCell ref="A3:E3"/>
    <mergeCell ref="F3:G3"/>
  </mergeCells>
  <printOptions horizontalCentered="1"/>
  <pageMargins left="0.78740157480314965" right="0" top="0.59055118110236227" bottom="0.98425196850393704" header="0.11811023622047245" footer="0.31496062992125984"/>
  <pageSetup paperSize="9" scale="77" firstPageNumber="0" fitToHeight="2" orientation="portrait" r:id="rId1"/>
  <headerFooter alignWithMargins="0">
    <oddHeader>&amp;R&amp;9Planilha MODELO</oddHeader>
    <oddFooter>&amp;C&amp;9&amp;A - Fl. &amp;P</oddFooter>
  </headerFooter>
  <rowBreaks count="1" manualBreakCount="1">
    <brk id="69"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view="pageBreakPreview" zoomScaleNormal="100" zoomScaleSheetLayoutView="100" workbookViewId="0">
      <selection activeCell="I10" sqref="I10"/>
    </sheetView>
  </sheetViews>
  <sheetFormatPr defaultColWidth="9.140625" defaultRowHeight="12.75" x14ac:dyDescent="0.2"/>
  <cols>
    <col min="1" max="1" width="4.7109375" style="1" customWidth="1"/>
    <col min="2" max="2" width="19.7109375" style="1" customWidth="1"/>
    <col min="3" max="5" width="11.7109375" style="1" customWidth="1"/>
    <col min="6" max="7" width="13.7109375" style="1" customWidth="1"/>
    <col min="8" max="16381" width="9.140625" style="1"/>
    <col min="16382" max="16384" width="17" style="1" customWidth="1"/>
  </cols>
  <sheetData>
    <row r="1" spans="1:7" ht="27" customHeight="1" thickBot="1" x14ac:dyDescent="0.25">
      <c r="A1" s="455" t="s">
        <v>15</v>
      </c>
      <c r="B1" s="455"/>
      <c r="C1" s="455"/>
      <c r="D1" s="455"/>
      <c r="E1" s="455"/>
      <c r="F1" s="455"/>
      <c r="G1" s="455"/>
    </row>
    <row r="2" spans="1:7" ht="13.5" customHeight="1" x14ac:dyDescent="0.2">
      <c r="A2" s="468" t="s">
        <v>237</v>
      </c>
      <c r="B2" s="469"/>
      <c r="C2" s="469"/>
      <c r="D2" s="469"/>
      <c r="E2" s="470"/>
      <c r="F2" s="456" t="s">
        <v>248</v>
      </c>
      <c r="G2" s="457"/>
    </row>
    <row r="3" spans="1:7" ht="13.5" customHeight="1" x14ac:dyDescent="0.2">
      <c r="A3" s="475" t="s">
        <v>271</v>
      </c>
      <c r="B3" s="475"/>
      <c r="C3" s="475"/>
      <c r="D3" s="475"/>
      <c r="E3" s="475"/>
      <c r="F3" s="476" t="s">
        <v>272</v>
      </c>
      <c r="G3" s="476"/>
    </row>
    <row r="4" spans="1:7" ht="13.5" customHeight="1" x14ac:dyDescent="0.2">
      <c r="A4" s="458" t="s">
        <v>201</v>
      </c>
      <c r="B4" s="459"/>
      <c r="C4" s="459"/>
      <c r="D4" s="459"/>
      <c r="E4" s="459"/>
      <c r="F4" s="459"/>
      <c r="G4" s="460"/>
    </row>
    <row r="5" spans="1:7" ht="13.5" customHeight="1" thickBot="1" x14ac:dyDescent="0.25">
      <c r="A5" s="461"/>
      <c r="B5" s="462"/>
      <c r="C5" s="462"/>
      <c r="D5" s="462"/>
      <c r="E5" s="462"/>
      <c r="F5" s="462"/>
      <c r="G5" s="463"/>
    </row>
    <row r="6" spans="1:7" ht="13.5" customHeight="1" x14ac:dyDescent="0.2">
      <c r="A6" s="464" t="s">
        <v>5</v>
      </c>
      <c r="B6" s="465"/>
      <c r="C6" s="465"/>
      <c r="D6" s="465"/>
      <c r="E6" s="465"/>
      <c r="F6" s="466"/>
      <c r="G6" s="467"/>
    </row>
    <row r="7" spans="1:7" ht="13.5" customHeight="1" x14ac:dyDescent="0.2">
      <c r="A7" s="423" t="s">
        <v>18</v>
      </c>
      <c r="B7" s="424"/>
      <c r="C7" s="424"/>
      <c r="D7" s="424"/>
      <c r="E7" s="425"/>
      <c r="F7" s="431"/>
      <c r="G7" s="432"/>
    </row>
    <row r="8" spans="1:7" ht="13.5" customHeight="1" x14ac:dyDescent="0.2">
      <c r="A8" s="423" t="s">
        <v>11</v>
      </c>
      <c r="B8" s="424"/>
      <c r="C8" s="424"/>
      <c r="D8" s="424"/>
      <c r="E8" s="425"/>
      <c r="F8" s="448" t="s">
        <v>143</v>
      </c>
      <c r="G8" s="432"/>
    </row>
    <row r="9" spans="1:7" ht="14.1" customHeight="1" x14ac:dyDescent="0.2">
      <c r="A9" s="449" t="s">
        <v>212</v>
      </c>
      <c r="B9" s="450"/>
      <c r="C9" s="450"/>
      <c r="D9" s="450"/>
      <c r="E9" s="450"/>
      <c r="F9" s="450"/>
      <c r="G9" s="451"/>
    </row>
    <row r="10" spans="1:7" ht="14.1" customHeight="1" x14ac:dyDescent="0.2">
      <c r="A10" s="452"/>
      <c r="B10" s="453"/>
      <c r="C10" s="453"/>
      <c r="D10" s="453"/>
      <c r="E10" s="453"/>
      <c r="F10" s="453"/>
      <c r="G10" s="454"/>
    </row>
    <row r="11" spans="1:7" ht="14.1" customHeight="1" x14ac:dyDescent="0.2">
      <c r="A11" s="435" t="s">
        <v>19</v>
      </c>
      <c r="B11" s="436"/>
      <c r="C11" s="436"/>
      <c r="D11" s="436"/>
      <c r="E11" s="437"/>
      <c r="F11" s="444" t="s">
        <v>262</v>
      </c>
      <c r="G11" s="445"/>
    </row>
    <row r="12" spans="1:7" ht="14.1" customHeight="1" x14ac:dyDescent="0.2">
      <c r="A12" s="435" t="s">
        <v>20</v>
      </c>
      <c r="B12" s="436"/>
      <c r="C12" s="436"/>
      <c r="D12" s="436"/>
      <c r="E12" s="437"/>
      <c r="F12" s="444" t="s">
        <v>209</v>
      </c>
      <c r="G12" s="445"/>
    </row>
    <row r="13" spans="1:7" ht="14.1" customHeight="1" x14ac:dyDescent="0.2">
      <c r="A13" s="435" t="s">
        <v>21</v>
      </c>
      <c r="B13" s="436"/>
      <c r="C13" s="436"/>
      <c r="D13" s="436"/>
      <c r="E13" s="437"/>
      <c r="F13" s="444" t="s">
        <v>22</v>
      </c>
      <c r="G13" s="445"/>
    </row>
    <row r="14" spans="1:7" ht="14.1" customHeight="1" x14ac:dyDescent="0.2">
      <c r="A14" s="435" t="s">
        <v>10</v>
      </c>
      <c r="B14" s="436"/>
      <c r="C14" s="436"/>
      <c r="D14" s="436"/>
      <c r="E14" s="437"/>
      <c r="F14" s="444" t="s">
        <v>9</v>
      </c>
      <c r="G14" s="445"/>
    </row>
    <row r="15" spans="1:7" ht="14.1" customHeight="1" x14ac:dyDescent="0.2">
      <c r="A15" s="361" t="s">
        <v>6</v>
      </c>
      <c r="B15" s="362"/>
      <c r="C15" s="362"/>
      <c r="D15" s="362"/>
      <c r="E15" s="362"/>
      <c r="F15" s="363"/>
      <c r="G15" s="364"/>
    </row>
    <row r="16" spans="1:7" ht="14.1" customHeight="1" x14ac:dyDescent="0.2">
      <c r="A16" s="435" t="s">
        <v>7</v>
      </c>
      <c r="B16" s="436"/>
      <c r="C16" s="436"/>
      <c r="D16" s="436"/>
      <c r="E16" s="437"/>
      <c r="F16" s="446">
        <v>1518</v>
      </c>
      <c r="G16" s="447"/>
    </row>
    <row r="17" spans="1:8" ht="14.1" customHeight="1" x14ac:dyDescent="0.2">
      <c r="A17" s="435" t="s">
        <v>0</v>
      </c>
      <c r="B17" s="436"/>
      <c r="C17" s="436"/>
      <c r="D17" s="436"/>
      <c r="E17" s="437"/>
      <c r="F17" s="440" t="s">
        <v>264</v>
      </c>
      <c r="G17" s="441"/>
      <c r="H17" s="2"/>
    </row>
    <row r="18" spans="1:8" ht="14.1" customHeight="1" x14ac:dyDescent="0.2">
      <c r="A18" s="435" t="s">
        <v>23</v>
      </c>
      <c r="B18" s="436"/>
      <c r="C18" s="436"/>
      <c r="D18" s="436"/>
      <c r="E18" s="437"/>
      <c r="F18" s="440" t="s">
        <v>211</v>
      </c>
      <c r="G18" s="441"/>
      <c r="H18" s="2"/>
    </row>
    <row r="19" spans="1:8" ht="14.1" customHeight="1" x14ac:dyDescent="0.2">
      <c r="A19" s="435" t="s">
        <v>1</v>
      </c>
      <c r="B19" s="436"/>
      <c r="C19" s="436"/>
      <c r="D19" s="436"/>
      <c r="E19" s="437"/>
      <c r="F19" s="442">
        <v>1804</v>
      </c>
      <c r="G19" s="443"/>
    </row>
    <row r="20" spans="1:8" ht="14.1" customHeight="1" x14ac:dyDescent="0.2">
      <c r="A20" s="423" t="s">
        <v>8</v>
      </c>
      <c r="B20" s="424"/>
      <c r="C20" s="424"/>
      <c r="D20" s="424"/>
      <c r="E20" s="425"/>
      <c r="F20" s="433">
        <v>45931</v>
      </c>
      <c r="G20" s="434"/>
    </row>
    <row r="21" spans="1:8" ht="14.1" customHeight="1" x14ac:dyDescent="0.2">
      <c r="A21" s="435" t="s">
        <v>24</v>
      </c>
      <c r="B21" s="436"/>
      <c r="C21" s="436"/>
      <c r="D21" s="436"/>
      <c r="E21" s="437"/>
      <c r="F21" s="438" t="s">
        <v>213</v>
      </c>
      <c r="G21" s="439"/>
    </row>
    <row r="22" spans="1:8" ht="14.1" customHeight="1" x14ac:dyDescent="0.2">
      <c r="A22" s="423" t="s">
        <v>25</v>
      </c>
      <c r="B22" s="424"/>
      <c r="C22" s="424"/>
      <c r="D22" s="424"/>
      <c r="E22" s="425"/>
      <c r="F22" s="426">
        <v>2</v>
      </c>
      <c r="G22" s="427"/>
    </row>
    <row r="23" spans="1:8" ht="14.1" customHeight="1" x14ac:dyDescent="0.2">
      <c r="A23" s="423" t="s">
        <v>26</v>
      </c>
      <c r="B23" s="424"/>
      <c r="C23" s="424"/>
      <c r="D23" s="424"/>
      <c r="E23" s="425"/>
      <c r="F23" s="426">
        <v>1</v>
      </c>
      <c r="G23" s="427"/>
    </row>
    <row r="24" spans="1:8" ht="12.75" customHeight="1" x14ac:dyDescent="0.2">
      <c r="A24" s="423" t="s">
        <v>27</v>
      </c>
      <c r="B24" s="424"/>
      <c r="C24" s="424"/>
      <c r="D24" s="424"/>
      <c r="E24" s="425"/>
      <c r="F24" s="428" t="s">
        <v>206</v>
      </c>
      <c r="G24" s="429"/>
    </row>
    <row r="25" spans="1:8" ht="12.75" customHeight="1" x14ac:dyDescent="0.2">
      <c r="A25" s="430" t="s">
        <v>207</v>
      </c>
      <c r="B25" s="431"/>
      <c r="C25" s="431"/>
      <c r="D25" s="431"/>
      <c r="E25" s="431"/>
      <c r="F25" s="431"/>
      <c r="G25" s="432"/>
    </row>
    <row r="26" spans="1:8" x14ac:dyDescent="0.2">
      <c r="A26" s="361" t="s">
        <v>2</v>
      </c>
      <c r="B26" s="362"/>
      <c r="C26" s="362"/>
      <c r="D26" s="362"/>
      <c r="E26" s="362"/>
      <c r="F26" s="363"/>
      <c r="G26" s="364"/>
    </row>
    <row r="27" spans="1:8" x14ac:dyDescent="0.2">
      <c r="A27" s="3">
        <v>1</v>
      </c>
      <c r="B27" s="421" t="s">
        <v>28</v>
      </c>
      <c r="C27" s="421"/>
      <c r="D27" s="421"/>
      <c r="E27" s="421"/>
      <c r="F27" s="191" t="s">
        <v>29</v>
      </c>
      <c r="G27" s="4" t="s">
        <v>3</v>
      </c>
    </row>
    <row r="28" spans="1:8" x14ac:dyDescent="0.2">
      <c r="A28" s="66" t="s">
        <v>30</v>
      </c>
      <c r="B28" s="422" t="s">
        <v>118</v>
      </c>
      <c r="C28" s="422"/>
      <c r="D28" s="422"/>
      <c r="E28" s="422"/>
      <c r="F28" s="67">
        <v>1</v>
      </c>
      <c r="G28" s="5">
        <f>F19*F28</f>
        <v>1804</v>
      </c>
      <c r="H28" s="6"/>
    </row>
    <row r="29" spans="1:8" x14ac:dyDescent="0.2">
      <c r="A29" s="66" t="s">
        <v>31</v>
      </c>
      <c r="B29" s="419" t="s">
        <v>119</v>
      </c>
      <c r="C29" s="419"/>
      <c r="D29" s="419"/>
      <c r="E29" s="419"/>
      <c r="F29" s="68">
        <v>0</v>
      </c>
      <c r="G29" s="5">
        <f>ROUND(G28*F29,2)</f>
        <v>0</v>
      </c>
      <c r="H29" s="6"/>
    </row>
    <row r="30" spans="1:8" x14ac:dyDescent="0.2">
      <c r="A30" s="66" t="s">
        <v>32</v>
      </c>
      <c r="B30" s="419" t="s">
        <v>16</v>
      </c>
      <c r="C30" s="419"/>
      <c r="D30" s="419"/>
      <c r="E30" s="419"/>
      <c r="F30" s="68">
        <v>0.4</v>
      </c>
      <c r="G30" s="5">
        <f>ROUND(F16*F30,2)</f>
        <v>607.20000000000005</v>
      </c>
      <c r="H30" s="6"/>
    </row>
    <row r="31" spans="1:8" x14ac:dyDescent="0.2">
      <c r="A31" s="66" t="s">
        <v>33</v>
      </c>
      <c r="B31" s="399" t="s">
        <v>35</v>
      </c>
      <c r="C31" s="400"/>
      <c r="D31" s="400"/>
      <c r="E31" s="415"/>
      <c r="F31" s="67">
        <f>ROUND((ROUND((7*15.22),2)/52.5)*60,2)</f>
        <v>121.76</v>
      </c>
      <c r="G31" s="215">
        <f>(G28/220*20%)*F31</f>
        <v>199.69</v>
      </c>
      <c r="H31" s="6"/>
    </row>
    <row r="32" spans="1:8" x14ac:dyDescent="0.2">
      <c r="A32" s="66" t="s">
        <v>34</v>
      </c>
      <c r="B32" s="419" t="s">
        <v>142</v>
      </c>
      <c r="C32" s="419"/>
      <c r="D32" s="419"/>
      <c r="E32" s="419"/>
      <c r="F32" s="67">
        <v>0</v>
      </c>
      <c r="G32" s="215">
        <v>0</v>
      </c>
      <c r="H32" s="6"/>
    </row>
    <row r="33" spans="1:8" x14ac:dyDescent="0.2">
      <c r="A33" s="66" t="s">
        <v>36</v>
      </c>
      <c r="B33" s="419" t="s">
        <v>142</v>
      </c>
      <c r="C33" s="419"/>
      <c r="D33" s="419"/>
      <c r="E33" s="419"/>
      <c r="F33" s="67">
        <v>0</v>
      </c>
      <c r="G33" s="5">
        <v>0</v>
      </c>
      <c r="H33" s="6"/>
    </row>
    <row r="34" spans="1:8" x14ac:dyDescent="0.2">
      <c r="A34" s="66" t="s">
        <v>50</v>
      </c>
      <c r="B34" s="419" t="s">
        <v>142</v>
      </c>
      <c r="C34" s="419"/>
      <c r="D34" s="419"/>
      <c r="E34" s="419"/>
      <c r="F34" s="222">
        <v>0</v>
      </c>
      <c r="G34" s="5">
        <v>0</v>
      </c>
      <c r="H34" s="6"/>
    </row>
    <row r="35" spans="1:8" x14ac:dyDescent="0.2">
      <c r="A35" s="389" t="s">
        <v>37</v>
      </c>
      <c r="B35" s="355"/>
      <c r="C35" s="355"/>
      <c r="D35" s="355"/>
      <c r="E35" s="355"/>
      <c r="F35" s="420"/>
      <c r="G35" s="7">
        <f>SUM(G28:G34)</f>
        <v>2610.89</v>
      </c>
    </row>
    <row r="36" spans="1:8" x14ac:dyDescent="0.2">
      <c r="A36" s="361" t="s">
        <v>38</v>
      </c>
      <c r="B36" s="362"/>
      <c r="C36" s="362"/>
      <c r="D36" s="362"/>
      <c r="E36" s="362"/>
      <c r="F36" s="363"/>
      <c r="G36" s="364"/>
    </row>
    <row r="37" spans="1:8" x14ac:dyDescent="0.2">
      <c r="A37" s="404" t="s">
        <v>39</v>
      </c>
      <c r="B37" s="405"/>
      <c r="C37" s="405"/>
      <c r="D37" s="405"/>
      <c r="E37" s="405"/>
      <c r="F37" s="405"/>
      <c r="G37" s="406"/>
      <c r="H37" s="8"/>
    </row>
    <row r="38" spans="1:8" s="12" customFormat="1" x14ac:dyDescent="0.2">
      <c r="A38" s="70" t="s">
        <v>30</v>
      </c>
      <c r="B38" s="407" t="s">
        <v>40</v>
      </c>
      <c r="C38" s="408"/>
      <c r="D38" s="408"/>
      <c r="E38" s="418"/>
      <c r="F38" s="71">
        <v>8.3299999999999999E-2</v>
      </c>
      <c r="G38" s="11">
        <f>ROUND(G$35*F38,2)</f>
        <v>217.49</v>
      </c>
      <c r="H38" s="190"/>
    </row>
    <row r="39" spans="1:8" x14ac:dyDescent="0.2">
      <c r="A39" s="72" t="s">
        <v>31</v>
      </c>
      <c r="B39" s="401" t="s">
        <v>144</v>
      </c>
      <c r="C39" s="402"/>
      <c r="D39" s="402"/>
      <c r="E39" s="416"/>
      <c r="F39" s="73">
        <f>ROUND((1/11)+(1/11)/3, 3)</f>
        <v>0.121</v>
      </c>
      <c r="G39" s="13">
        <f>ROUND(G$35*F39,2)</f>
        <v>315.92</v>
      </c>
      <c r="H39" s="8"/>
    </row>
    <row r="40" spans="1:8" x14ac:dyDescent="0.2">
      <c r="A40" s="74"/>
      <c r="B40" s="417" t="s">
        <v>41</v>
      </c>
      <c r="C40" s="417"/>
      <c r="D40" s="417"/>
      <c r="E40" s="417"/>
      <c r="F40" s="75">
        <f>SUM(F38:F39)</f>
        <v>0.20430000000000001</v>
      </c>
      <c r="G40" s="11"/>
      <c r="H40" s="8"/>
    </row>
    <row r="41" spans="1:8" x14ac:dyDescent="0.2">
      <c r="A41" s="76" t="s">
        <v>32</v>
      </c>
      <c r="B41" s="77" t="s">
        <v>42</v>
      </c>
      <c r="C41" s="78"/>
      <c r="D41" s="78"/>
      <c r="E41" s="208"/>
      <c r="F41" s="79">
        <f>ROUND((F52*F40),4)</f>
        <v>6.9099999999999995E-2</v>
      </c>
      <c r="G41" s="14">
        <f>ROUND(G$35*F41,2)</f>
        <v>180.41</v>
      </c>
      <c r="H41" s="8"/>
    </row>
    <row r="42" spans="1:8" x14ac:dyDescent="0.2">
      <c r="A42" s="375" t="s">
        <v>43</v>
      </c>
      <c r="B42" s="376"/>
      <c r="C42" s="376"/>
      <c r="D42" s="376"/>
      <c r="E42" s="377"/>
      <c r="F42" s="80">
        <f>ROUND(SUM(F40:F41),4)</f>
        <v>0.27339999999999998</v>
      </c>
      <c r="G42" s="81">
        <f>SUM(G38:G41)</f>
        <v>713.82</v>
      </c>
      <c r="H42" s="8">
        <f>ROUND(G35*F42,2)</f>
        <v>713.82</v>
      </c>
    </row>
    <row r="43" spans="1:8" x14ac:dyDescent="0.2">
      <c r="A43" s="404" t="s">
        <v>120</v>
      </c>
      <c r="B43" s="405"/>
      <c r="C43" s="405"/>
      <c r="D43" s="405"/>
      <c r="E43" s="405"/>
      <c r="F43" s="405"/>
      <c r="G43" s="406"/>
      <c r="H43" s="8"/>
    </row>
    <row r="44" spans="1:8" x14ac:dyDescent="0.2">
      <c r="A44" s="82" t="s">
        <v>30</v>
      </c>
      <c r="B44" s="407" t="s">
        <v>44</v>
      </c>
      <c r="C44" s="408"/>
      <c r="D44" s="408"/>
      <c r="E44" s="418"/>
      <c r="F44" s="83">
        <v>0.2</v>
      </c>
      <c r="G44" s="18">
        <f t="shared" ref="G44:G51" si="0">ROUND(G$35*F44,2)</f>
        <v>522.17999999999995</v>
      </c>
      <c r="H44" s="8"/>
    </row>
    <row r="45" spans="1:8" x14ac:dyDescent="0.2">
      <c r="A45" s="70" t="s">
        <v>31</v>
      </c>
      <c r="B45" s="399" t="s">
        <v>45</v>
      </c>
      <c r="C45" s="400"/>
      <c r="D45" s="400"/>
      <c r="E45" s="415"/>
      <c r="F45" s="71">
        <v>2.5000000000000001E-2</v>
      </c>
      <c r="G45" s="11">
        <f t="shared" si="0"/>
        <v>65.27</v>
      </c>
      <c r="H45" s="8"/>
    </row>
    <row r="46" spans="1:8" x14ac:dyDescent="0.2">
      <c r="A46" s="70" t="s">
        <v>32</v>
      </c>
      <c r="B46" s="399" t="s">
        <v>46</v>
      </c>
      <c r="C46" s="400"/>
      <c r="D46" s="400"/>
      <c r="E46" s="415"/>
      <c r="F46" s="240">
        <v>0</v>
      </c>
      <c r="G46" s="11">
        <f t="shared" si="0"/>
        <v>0</v>
      </c>
      <c r="H46" s="8"/>
    </row>
    <row r="47" spans="1:8" x14ac:dyDescent="0.2">
      <c r="A47" s="70" t="s">
        <v>33</v>
      </c>
      <c r="B47" s="399" t="s">
        <v>47</v>
      </c>
      <c r="C47" s="400"/>
      <c r="D47" s="400"/>
      <c r="E47" s="415"/>
      <c r="F47" s="71">
        <v>1.4999999999999999E-2</v>
      </c>
      <c r="G47" s="11">
        <f t="shared" si="0"/>
        <v>39.159999999999997</v>
      </c>
      <c r="H47" s="8"/>
    </row>
    <row r="48" spans="1:8" x14ac:dyDescent="0.2">
      <c r="A48" s="70" t="s">
        <v>34</v>
      </c>
      <c r="B48" s="399" t="s">
        <v>48</v>
      </c>
      <c r="C48" s="400"/>
      <c r="D48" s="400"/>
      <c r="E48" s="415"/>
      <c r="F48" s="71">
        <v>0.01</v>
      </c>
      <c r="G48" s="11">
        <f t="shared" si="0"/>
        <v>26.11</v>
      </c>
      <c r="H48" s="8"/>
    </row>
    <row r="49" spans="1:8" x14ac:dyDescent="0.2">
      <c r="A49" s="70" t="s">
        <v>36</v>
      </c>
      <c r="B49" s="399" t="s">
        <v>49</v>
      </c>
      <c r="C49" s="400"/>
      <c r="D49" s="400"/>
      <c r="E49" s="415"/>
      <c r="F49" s="71">
        <v>6.0000000000000001E-3</v>
      </c>
      <c r="G49" s="11">
        <f t="shared" si="0"/>
        <v>15.67</v>
      </c>
      <c r="H49" s="8"/>
    </row>
    <row r="50" spans="1:8" x14ac:dyDescent="0.2">
      <c r="A50" s="70" t="s">
        <v>50</v>
      </c>
      <c r="B50" s="399" t="s">
        <v>51</v>
      </c>
      <c r="C50" s="400"/>
      <c r="D50" s="400"/>
      <c r="E50" s="415"/>
      <c r="F50" s="71">
        <v>2E-3</v>
      </c>
      <c r="G50" s="11">
        <f t="shared" si="0"/>
        <v>5.22</v>
      </c>
      <c r="H50" s="8"/>
    </row>
    <row r="51" spans="1:8" x14ac:dyDescent="0.2">
      <c r="A51" s="72" t="s">
        <v>52</v>
      </c>
      <c r="B51" s="401" t="s">
        <v>53</v>
      </c>
      <c r="C51" s="402"/>
      <c r="D51" s="402"/>
      <c r="E51" s="416"/>
      <c r="F51" s="73">
        <v>0.08</v>
      </c>
      <c r="G51" s="13">
        <f t="shared" si="0"/>
        <v>208.87</v>
      </c>
      <c r="H51" s="8"/>
    </row>
    <row r="52" spans="1:8" x14ac:dyDescent="0.2">
      <c r="A52" s="375" t="s">
        <v>54</v>
      </c>
      <c r="B52" s="376"/>
      <c r="C52" s="376"/>
      <c r="D52" s="376"/>
      <c r="E52" s="377"/>
      <c r="F52" s="80">
        <f>SUM(F44:F51)</f>
        <v>0.33800000000000002</v>
      </c>
      <c r="G52" s="81">
        <f>SUM(G44:G51)</f>
        <v>882.48</v>
      </c>
      <c r="H52" s="8">
        <f>ROUND(G35*F52,2)</f>
        <v>882.48</v>
      </c>
    </row>
    <row r="53" spans="1:8" x14ac:dyDescent="0.2">
      <c r="A53" s="404" t="s">
        <v>55</v>
      </c>
      <c r="B53" s="405"/>
      <c r="C53" s="405"/>
      <c r="D53" s="405"/>
      <c r="E53" s="405"/>
      <c r="F53" s="405"/>
      <c r="G53" s="406"/>
      <c r="H53" s="8"/>
    </row>
    <row r="54" spans="1:8" x14ac:dyDescent="0.2">
      <c r="A54" s="17" t="s">
        <v>30</v>
      </c>
      <c r="B54" s="411" t="s">
        <v>56</v>
      </c>
      <c r="C54" s="412"/>
      <c r="D54" s="412"/>
      <c r="E54" s="19">
        <v>0</v>
      </c>
      <c r="F54" s="20">
        <v>15.22</v>
      </c>
      <c r="G54" s="21">
        <f>IF(ROUND((E54*F54)-(G28*0.06),2)&lt;0,0,ROUND((E54*F54)-(G28*0.06),2))</f>
        <v>0</v>
      </c>
      <c r="H54" s="8"/>
    </row>
    <row r="55" spans="1:8" x14ac:dyDescent="0.2">
      <c r="A55" s="9" t="s">
        <v>31</v>
      </c>
      <c r="B55" s="413" t="s">
        <v>58</v>
      </c>
      <c r="C55" s="414"/>
      <c r="D55" s="414"/>
      <c r="E55" s="219">
        <v>0</v>
      </c>
      <c r="F55" s="23">
        <v>15.22</v>
      </c>
      <c r="G55" s="5">
        <f t="shared" ref="G55:G63" si="1">ROUND((E55*F55),2)</f>
        <v>0</v>
      </c>
      <c r="H55" s="8"/>
    </row>
    <row r="56" spans="1:8" x14ac:dyDescent="0.2">
      <c r="A56" s="9" t="s">
        <v>32</v>
      </c>
      <c r="B56" s="413" t="s">
        <v>183</v>
      </c>
      <c r="C56" s="414"/>
      <c r="D56" s="414"/>
      <c r="E56" s="22">
        <v>0</v>
      </c>
      <c r="F56" s="23">
        <v>1</v>
      </c>
      <c r="G56" s="5">
        <f t="shared" si="1"/>
        <v>0</v>
      </c>
      <c r="H56" s="8"/>
    </row>
    <row r="57" spans="1:8" x14ac:dyDescent="0.2">
      <c r="A57" s="9" t="s">
        <v>33</v>
      </c>
      <c r="B57" s="413" t="s">
        <v>265</v>
      </c>
      <c r="C57" s="414"/>
      <c r="D57" s="414"/>
      <c r="E57" s="22">
        <v>0</v>
      </c>
      <c r="F57" s="23">
        <v>1</v>
      </c>
      <c r="G57" s="5">
        <f t="shared" si="1"/>
        <v>0</v>
      </c>
      <c r="H57" s="8"/>
    </row>
    <row r="58" spans="1:8" x14ac:dyDescent="0.2">
      <c r="A58" s="9" t="s">
        <v>34</v>
      </c>
      <c r="B58" s="370" t="s">
        <v>142</v>
      </c>
      <c r="C58" s="371"/>
      <c r="D58" s="371"/>
      <c r="E58" s="22">
        <v>0</v>
      </c>
      <c r="F58" s="23">
        <v>1</v>
      </c>
      <c r="G58" s="5">
        <f>ROUND((E58*F58),2)</f>
        <v>0</v>
      </c>
      <c r="H58" s="8"/>
    </row>
    <row r="59" spans="1:8" x14ac:dyDescent="0.2">
      <c r="A59" s="9" t="s">
        <v>36</v>
      </c>
      <c r="B59" s="370" t="s">
        <v>142</v>
      </c>
      <c r="C59" s="371"/>
      <c r="D59" s="371"/>
      <c r="E59" s="22">
        <v>0</v>
      </c>
      <c r="F59" s="23">
        <v>1</v>
      </c>
      <c r="G59" s="5">
        <f t="shared" ref="G59:G62" si="2">ROUND((E59*F59),2)</f>
        <v>0</v>
      </c>
      <c r="H59" s="8"/>
    </row>
    <row r="60" spans="1:8" x14ac:dyDescent="0.2">
      <c r="A60" s="9" t="s">
        <v>50</v>
      </c>
      <c r="B60" s="370" t="s">
        <v>142</v>
      </c>
      <c r="C60" s="371"/>
      <c r="D60" s="371"/>
      <c r="E60" s="22">
        <v>0</v>
      </c>
      <c r="F60" s="23">
        <v>1</v>
      </c>
      <c r="G60" s="5">
        <f t="shared" si="2"/>
        <v>0</v>
      </c>
      <c r="H60" s="8"/>
    </row>
    <row r="61" spans="1:8" x14ac:dyDescent="0.2">
      <c r="A61" s="9" t="s">
        <v>52</v>
      </c>
      <c r="B61" s="370" t="s">
        <v>142</v>
      </c>
      <c r="C61" s="371"/>
      <c r="D61" s="371"/>
      <c r="E61" s="22">
        <v>0</v>
      </c>
      <c r="F61" s="23">
        <v>1</v>
      </c>
      <c r="G61" s="5">
        <f t="shared" si="2"/>
        <v>0</v>
      </c>
      <c r="H61" s="8"/>
    </row>
    <row r="62" spans="1:8" x14ac:dyDescent="0.2">
      <c r="A62" s="9" t="s">
        <v>251</v>
      </c>
      <c r="B62" s="370" t="s">
        <v>142</v>
      </c>
      <c r="C62" s="371"/>
      <c r="D62" s="371"/>
      <c r="E62" s="22">
        <v>0</v>
      </c>
      <c r="F62" s="23">
        <v>1</v>
      </c>
      <c r="G62" s="5">
        <f t="shared" si="2"/>
        <v>0</v>
      </c>
      <c r="H62" s="8"/>
    </row>
    <row r="63" spans="1:8" x14ac:dyDescent="0.2">
      <c r="A63" s="9" t="s">
        <v>252</v>
      </c>
      <c r="B63" s="409" t="s">
        <v>142</v>
      </c>
      <c r="C63" s="410"/>
      <c r="D63" s="410"/>
      <c r="E63" s="111">
        <v>0</v>
      </c>
      <c r="F63" s="23">
        <v>1</v>
      </c>
      <c r="G63" s="5">
        <f t="shared" si="1"/>
        <v>0</v>
      </c>
      <c r="H63" s="8"/>
    </row>
    <row r="64" spans="1:8" x14ac:dyDescent="0.2">
      <c r="A64" s="353" t="s">
        <v>61</v>
      </c>
      <c r="B64" s="354"/>
      <c r="C64" s="354"/>
      <c r="D64" s="354"/>
      <c r="E64" s="354"/>
      <c r="F64" s="355"/>
      <c r="G64" s="7">
        <f>SUM(G54:G63)</f>
        <v>0</v>
      </c>
      <c r="H64" s="8"/>
    </row>
    <row r="65" spans="1:8" x14ac:dyDescent="0.2">
      <c r="A65" s="361" t="s">
        <v>62</v>
      </c>
      <c r="B65" s="362"/>
      <c r="C65" s="362"/>
      <c r="D65" s="362"/>
      <c r="E65" s="362"/>
      <c r="F65" s="363"/>
      <c r="G65" s="364"/>
      <c r="H65" s="8"/>
    </row>
    <row r="66" spans="1:8" x14ac:dyDescent="0.2">
      <c r="A66" s="24" t="s">
        <v>63</v>
      </c>
      <c r="B66" s="365" t="s">
        <v>64</v>
      </c>
      <c r="C66" s="366"/>
      <c r="D66" s="366"/>
      <c r="E66" s="366"/>
      <c r="F66" s="25">
        <f>F42</f>
        <v>0.27339999999999998</v>
      </c>
      <c r="G66" s="26">
        <f>G42</f>
        <v>713.82</v>
      </c>
      <c r="H66" s="8"/>
    </row>
    <row r="67" spans="1:8" x14ac:dyDescent="0.2">
      <c r="A67" s="27" t="s">
        <v>65</v>
      </c>
      <c r="B67" s="344" t="s">
        <v>130</v>
      </c>
      <c r="C67" s="345"/>
      <c r="D67" s="345"/>
      <c r="E67" s="345"/>
      <c r="F67" s="28">
        <f>F52</f>
        <v>0.33800000000000002</v>
      </c>
      <c r="G67" s="29">
        <f>G52</f>
        <v>882.48</v>
      </c>
      <c r="H67" s="8"/>
    </row>
    <row r="68" spans="1:8" x14ac:dyDescent="0.2">
      <c r="A68" s="27" t="s">
        <v>66</v>
      </c>
      <c r="B68" s="344" t="s">
        <v>67</v>
      </c>
      <c r="C68" s="345"/>
      <c r="D68" s="345"/>
      <c r="E68" s="345"/>
      <c r="F68" s="346"/>
      <c r="G68" s="29">
        <f>G64</f>
        <v>0</v>
      </c>
      <c r="H68" s="8"/>
    </row>
    <row r="69" spans="1:8" x14ac:dyDescent="0.2">
      <c r="A69" s="353" t="s">
        <v>68</v>
      </c>
      <c r="B69" s="354"/>
      <c r="C69" s="354"/>
      <c r="D69" s="354"/>
      <c r="E69" s="354"/>
      <c r="F69" s="355"/>
      <c r="G69" s="7">
        <f>SUM(G66:G68)</f>
        <v>1596.3</v>
      </c>
      <c r="H69" s="8"/>
    </row>
    <row r="70" spans="1:8" x14ac:dyDescent="0.2">
      <c r="A70" s="361" t="s">
        <v>69</v>
      </c>
      <c r="B70" s="362"/>
      <c r="C70" s="362"/>
      <c r="D70" s="362"/>
      <c r="E70" s="362"/>
      <c r="F70" s="363"/>
      <c r="G70" s="364"/>
      <c r="H70" s="8"/>
    </row>
    <row r="71" spans="1:8" s="32" customFormat="1" x14ac:dyDescent="0.2">
      <c r="A71" s="3">
        <v>3</v>
      </c>
      <c r="B71" s="30" t="s">
        <v>70</v>
      </c>
      <c r="C71" s="30"/>
      <c r="D71" s="30"/>
      <c r="E71" s="30"/>
      <c r="F71" s="30"/>
      <c r="G71" s="31"/>
      <c r="H71" s="8"/>
    </row>
    <row r="72" spans="1:8" x14ac:dyDescent="0.2">
      <c r="A72" s="17" t="s">
        <v>30</v>
      </c>
      <c r="B72" s="368" t="s">
        <v>71</v>
      </c>
      <c r="C72" s="369"/>
      <c r="D72" s="369"/>
      <c r="E72" s="369"/>
      <c r="F72" s="241">
        <f>ROUND((1/12)*0.05,4)*0</f>
        <v>0</v>
      </c>
      <c r="G72" s="33">
        <f t="shared" ref="G72:G77" si="3">ROUND(G$35*F72,2)</f>
        <v>0</v>
      </c>
      <c r="H72" s="8"/>
    </row>
    <row r="73" spans="1:8" x14ac:dyDescent="0.2">
      <c r="A73" s="9" t="s">
        <v>31</v>
      </c>
      <c r="B73" s="370" t="s">
        <v>72</v>
      </c>
      <c r="C73" s="371"/>
      <c r="D73" s="371"/>
      <c r="E73" s="371"/>
      <c r="F73" s="89">
        <f>ROUND((F72*F51),4)</f>
        <v>0</v>
      </c>
      <c r="G73" s="34">
        <f t="shared" si="3"/>
        <v>0</v>
      </c>
      <c r="H73" s="8"/>
    </row>
    <row r="74" spans="1:8" x14ac:dyDescent="0.2">
      <c r="A74" s="9" t="s">
        <v>32</v>
      </c>
      <c r="B74" s="370" t="s">
        <v>185</v>
      </c>
      <c r="C74" s="371"/>
      <c r="D74" s="371"/>
      <c r="E74" s="371"/>
      <c r="F74" s="89">
        <f>ROUND((0.08*0.4*0.9)*(1+0.09+0.09+0.3),2)</f>
        <v>0.04</v>
      </c>
      <c r="G74" s="34">
        <f t="shared" si="3"/>
        <v>104.44</v>
      </c>
      <c r="H74" s="8"/>
    </row>
    <row r="75" spans="1:8" x14ac:dyDescent="0.2">
      <c r="A75" s="9" t="s">
        <v>33</v>
      </c>
      <c r="B75" s="370" t="s">
        <v>73</v>
      </c>
      <c r="C75" s="371"/>
      <c r="D75" s="371"/>
      <c r="E75" s="371"/>
      <c r="F75" s="89">
        <f>ROUND(100%/30*7/12*100%,4)</f>
        <v>1.9400000000000001E-2</v>
      </c>
      <c r="G75" s="34">
        <f t="shared" si="3"/>
        <v>50.65</v>
      </c>
      <c r="H75" s="8"/>
    </row>
    <row r="76" spans="1:8" s="2" customFormat="1" x14ac:dyDescent="0.2">
      <c r="A76" s="9" t="s">
        <v>34</v>
      </c>
      <c r="B76" s="387" t="s">
        <v>121</v>
      </c>
      <c r="C76" s="388"/>
      <c r="D76" s="388"/>
      <c r="E76" s="388"/>
      <c r="F76" s="242">
        <f>ROUND(F75*F52,4)*0</f>
        <v>0</v>
      </c>
      <c r="G76" s="34">
        <f t="shared" si="3"/>
        <v>0</v>
      </c>
      <c r="H76" s="8"/>
    </row>
    <row r="77" spans="1:8" x14ac:dyDescent="0.2">
      <c r="A77" s="9" t="s">
        <v>36</v>
      </c>
      <c r="B77" s="378" t="s">
        <v>186</v>
      </c>
      <c r="C77" s="379"/>
      <c r="D77" s="379"/>
      <c r="E77" s="379"/>
      <c r="F77" s="212">
        <v>0</v>
      </c>
      <c r="G77" s="35">
        <f t="shared" si="3"/>
        <v>0</v>
      </c>
      <c r="H77" s="8"/>
    </row>
    <row r="78" spans="1:8" x14ac:dyDescent="0.2">
      <c r="A78" s="353" t="s">
        <v>74</v>
      </c>
      <c r="B78" s="354"/>
      <c r="C78" s="354"/>
      <c r="D78" s="354"/>
      <c r="E78" s="354"/>
      <c r="F78" s="36">
        <f>SUM(F72:F77)</f>
        <v>5.9400000000000001E-2</v>
      </c>
      <c r="G78" s="37">
        <f>SUM(G72:G77)</f>
        <v>155.09</v>
      </c>
      <c r="H78" s="8">
        <f>ROUND(G35*F78,2)</f>
        <v>155.09</v>
      </c>
    </row>
    <row r="79" spans="1:8" x14ac:dyDescent="0.2">
      <c r="A79" s="361" t="s">
        <v>75</v>
      </c>
      <c r="B79" s="362"/>
      <c r="C79" s="362"/>
      <c r="D79" s="362"/>
      <c r="E79" s="362"/>
      <c r="F79" s="363"/>
      <c r="G79" s="364"/>
      <c r="H79" s="8"/>
    </row>
    <row r="80" spans="1:8" s="32" customFormat="1" x14ac:dyDescent="0.2">
      <c r="A80" s="404" t="s">
        <v>122</v>
      </c>
      <c r="B80" s="405"/>
      <c r="C80" s="405"/>
      <c r="D80" s="405"/>
      <c r="E80" s="405"/>
      <c r="F80" s="405"/>
      <c r="G80" s="406"/>
      <c r="H80" s="8"/>
    </row>
    <row r="81" spans="1:8" x14ac:dyDescent="0.2">
      <c r="A81" s="82" t="s">
        <v>30</v>
      </c>
      <c r="B81" s="407" t="s">
        <v>253</v>
      </c>
      <c r="C81" s="408"/>
      <c r="D81" s="408"/>
      <c r="E81" s="408"/>
      <c r="F81" s="83">
        <v>0</v>
      </c>
      <c r="G81" s="33">
        <f t="shared" ref="G81:G86" si="4">ROUND(G$35*F81,2)</f>
        <v>0</v>
      </c>
      <c r="H81" s="8"/>
    </row>
    <row r="82" spans="1:8" x14ac:dyDescent="0.2">
      <c r="A82" s="70" t="s">
        <v>31</v>
      </c>
      <c r="B82" s="399" t="s">
        <v>123</v>
      </c>
      <c r="C82" s="400"/>
      <c r="D82" s="400"/>
      <c r="E82" s="400"/>
      <c r="F82" s="243">
        <f>ROUND(((1/30)/12)*1,4)*0</f>
        <v>0</v>
      </c>
      <c r="G82" s="34">
        <f t="shared" si="4"/>
        <v>0</v>
      </c>
      <c r="H82" s="8"/>
    </row>
    <row r="83" spans="1:8" x14ac:dyDescent="0.2">
      <c r="A83" s="70" t="s">
        <v>32</v>
      </c>
      <c r="B83" s="399" t="s">
        <v>124</v>
      </c>
      <c r="C83" s="400"/>
      <c r="D83" s="400"/>
      <c r="E83" s="400"/>
      <c r="F83" s="243">
        <f>ROUND((((1/30)/12)*5)*0.02,4)*0</f>
        <v>0</v>
      </c>
      <c r="G83" s="34">
        <f t="shared" si="4"/>
        <v>0</v>
      </c>
      <c r="H83" s="8"/>
    </row>
    <row r="84" spans="1:8" x14ac:dyDescent="0.2">
      <c r="A84" s="70" t="s">
        <v>33</v>
      </c>
      <c r="B84" s="399" t="s">
        <v>125</v>
      </c>
      <c r="C84" s="400"/>
      <c r="D84" s="400"/>
      <c r="E84" s="400"/>
      <c r="F84" s="243">
        <f>ROUND((((1/30)/12)*15)*0.05,4)*0</f>
        <v>0</v>
      </c>
      <c r="G84" s="34">
        <f t="shared" si="4"/>
        <v>0</v>
      </c>
      <c r="H84" s="8"/>
    </row>
    <row r="85" spans="1:8" x14ac:dyDescent="0.2">
      <c r="A85" s="70" t="s">
        <v>34</v>
      </c>
      <c r="B85" s="399" t="s">
        <v>254</v>
      </c>
      <c r="C85" s="400"/>
      <c r="D85" s="400"/>
      <c r="E85" s="400"/>
      <c r="F85" s="211">
        <v>0</v>
      </c>
      <c r="G85" s="34">
        <f t="shared" si="4"/>
        <v>0</v>
      </c>
      <c r="H85" s="8"/>
    </row>
    <row r="86" spans="1:8" x14ac:dyDescent="0.2">
      <c r="A86" s="70" t="s">
        <v>36</v>
      </c>
      <c r="B86" s="401" t="s">
        <v>126</v>
      </c>
      <c r="C86" s="402"/>
      <c r="D86" s="402"/>
      <c r="E86" s="402"/>
      <c r="F86" s="244">
        <f>ROUND((((1/30)/12)*5)*0.5,4)*0</f>
        <v>0</v>
      </c>
      <c r="G86" s="35">
        <f t="shared" si="4"/>
        <v>0</v>
      </c>
      <c r="H86" s="8"/>
    </row>
    <row r="87" spans="1:8" x14ac:dyDescent="0.2">
      <c r="A87" s="403" t="s">
        <v>76</v>
      </c>
      <c r="B87" s="377"/>
      <c r="C87" s="377"/>
      <c r="D87" s="377"/>
      <c r="E87" s="377"/>
      <c r="F87" s="80">
        <f>SUM(F81:F86)</f>
        <v>0</v>
      </c>
      <c r="G87" s="81">
        <f>SUM(G81:G86)</f>
        <v>0</v>
      </c>
      <c r="H87" s="8">
        <f>ROUND(G35*F87,2)</f>
        <v>0</v>
      </c>
    </row>
    <row r="88" spans="1:8" s="32" customFormat="1" x14ac:dyDescent="0.2">
      <c r="A88" s="390" t="s">
        <v>77</v>
      </c>
      <c r="B88" s="391"/>
      <c r="C88" s="391"/>
      <c r="D88" s="391"/>
      <c r="E88" s="391"/>
      <c r="F88" s="391"/>
      <c r="G88" s="392"/>
      <c r="H88" s="8"/>
    </row>
    <row r="89" spans="1:8" x14ac:dyDescent="0.2">
      <c r="A89" s="17" t="s">
        <v>30</v>
      </c>
      <c r="B89" s="368" t="s">
        <v>78</v>
      </c>
      <c r="C89" s="369"/>
      <c r="D89" s="369"/>
      <c r="E89" s="369"/>
      <c r="F89" s="241">
        <f xml:space="preserve"> ROUND((((ROUND((1/11)+(1/11)/3, 3))*4)/12)*1%,4)*0</f>
        <v>0</v>
      </c>
      <c r="G89" s="33">
        <f>ROUND(G$35*F89,2)</f>
        <v>0</v>
      </c>
      <c r="H89" s="8"/>
    </row>
    <row r="90" spans="1:8" x14ac:dyDescent="0.2">
      <c r="A90" s="9" t="s">
        <v>31</v>
      </c>
      <c r="B90" s="387" t="s">
        <v>79</v>
      </c>
      <c r="C90" s="388"/>
      <c r="D90" s="388"/>
      <c r="E90" s="388"/>
      <c r="F90" s="89">
        <f>ROUND(F89*F52,4)</f>
        <v>0</v>
      </c>
      <c r="G90" s="34">
        <f>ROUND(G$35*F90,2)</f>
        <v>0</v>
      </c>
      <c r="H90" s="8"/>
    </row>
    <row r="91" spans="1:8" x14ac:dyDescent="0.2">
      <c r="A91" s="9" t="s">
        <v>32</v>
      </c>
      <c r="B91" s="387" t="s">
        <v>80</v>
      </c>
      <c r="C91" s="388"/>
      <c r="D91" s="388"/>
      <c r="E91" s="388"/>
      <c r="F91" s="242">
        <f>ROUND(ROUND(ROUND(((1+1/12)*4)/12,4)*1%,4)*F52,4)*0</f>
        <v>0</v>
      </c>
      <c r="G91" s="34">
        <f>ROUND(G$35*F91,2)</f>
        <v>0</v>
      </c>
      <c r="H91" s="8"/>
    </row>
    <row r="92" spans="1:8" x14ac:dyDescent="0.2">
      <c r="A92" s="9" t="s">
        <v>33</v>
      </c>
      <c r="B92" s="370" t="s">
        <v>60</v>
      </c>
      <c r="C92" s="371"/>
      <c r="D92" s="371"/>
      <c r="E92" s="371"/>
      <c r="F92" s="89">
        <v>0</v>
      </c>
      <c r="G92" s="35">
        <f>ROUND(G$35*F92,2)</f>
        <v>0</v>
      </c>
      <c r="H92" s="8"/>
    </row>
    <row r="93" spans="1:8" x14ac:dyDescent="0.2">
      <c r="A93" s="389" t="s">
        <v>81</v>
      </c>
      <c r="B93" s="355"/>
      <c r="C93" s="355"/>
      <c r="D93" s="355"/>
      <c r="E93" s="355"/>
      <c r="F93" s="15">
        <f>SUM(F89:F92)</f>
        <v>0</v>
      </c>
      <c r="G93" s="16">
        <f>SUM(G89:G92)</f>
        <v>0</v>
      </c>
      <c r="H93" s="8">
        <f>ROUND(G35*F93,2)</f>
        <v>0</v>
      </c>
    </row>
    <row r="94" spans="1:8" s="32" customFormat="1" x14ac:dyDescent="0.2">
      <c r="A94" s="390" t="s">
        <v>82</v>
      </c>
      <c r="B94" s="391"/>
      <c r="C94" s="391"/>
      <c r="D94" s="391"/>
      <c r="E94" s="391"/>
      <c r="F94" s="391"/>
      <c r="G94" s="392"/>
      <c r="H94" s="8"/>
    </row>
    <row r="95" spans="1:8" x14ac:dyDescent="0.2">
      <c r="A95" s="17" t="s">
        <v>30</v>
      </c>
      <c r="B95" s="368" t="s">
        <v>83</v>
      </c>
      <c r="C95" s="369"/>
      <c r="D95" s="369"/>
      <c r="E95" s="369"/>
      <c r="F95" s="241">
        <f>((1/220)*15.22)*0</f>
        <v>0</v>
      </c>
      <c r="G95" s="33">
        <f>ROUND(G$35*F95,2)</f>
        <v>0</v>
      </c>
      <c r="H95" s="8"/>
    </row>
    <row r="96" spans="1:8" x14ac:dyDescent="0.2">
      <c r="A96" s="17" t="s">
        <v>31</v>
      </c>
      <c r="B96" s="393" t="s">
        <v>214</v>
      </c>
      <c r="C96" s="394"/>
      <c r="D96" s="394"/>
      <c r="E96" s="395"/>
      <c r="F96" s="172">
        <f>F95*F52</f>
        <v>0</v>
      </c>
      <c r="G96" s="33">
        <f>ROUND(G$35*F96,2)</f>
        <v>0</v>
      </c>
      <c r="H96" s="8"/>
    </row>
    <row r="97" spans="1:8" x14ac:dyDescent="0.2">
      <c r="A97" s="389" t="s">
        <v>84</v>
      </c>
      <c r="B97" s="355"/>
      <c r="C97" s="355"/>
      <c r="D97" s="355"/>
      <c r="E97" s="355"/>
      <c r="F97" s="15">
        <f>SUM(F95:F96)</f>
        <v>0</v>
      </c>
      <c r="G97" s="16">
        <f>SUM(G95:G96)</f>
        <v>0</v>
      </c>
      <c r="H97" s="8">
        <f>ROUND(G35*F97,2)</f>
        <v>0</v>
      </c>
    </row>
    <row r="98" spans="1:8" s="85" customFormat="1" x14ac:dyDescent="0.2">
      <c r="A98" s="380" t="s">
        <v>127</v>
      </c>
      <c r="B98" s="381"/>
      <c r="C98" s="381"/>
      <c r="D98" s="381"/>
      <c r="E98" s="381"/>
      <c r="F98" s="381"/>
      <c r="G98" s="382"/>
      <c r="H98" s="69"/>
    </row>
    <row r="99" spans="1:8" s="65" customFormat="1" x14ac:dyDescent="0.2">
      <c r="A99" s="223" t="s">
        <v>30</v>
      </c>
      <c r="B99" s="383" t="s">
        <v>128</v>
      </c>
      <c r="C99" s="384"/>
      <c r="D99" s="384"/>
      <c r="E99" s="384"/>
      <c r="F99" s="224">
        <f>((((8*13)/12)/220)+((((8*13)/12)/220)*100%))*0</f>
        <v>0</v>
      </c>
      <c r="G99" s="225">
        <f>ROUND(G$35*F99,2)</f>
        <v>0</v>
      </c>
      <c r="H99" s="69"/>
    </row>
    <row r="100" spans="1:8" s="65" customFormat="1" x14ac:dyDescent="0.2">
      <c r="A100" s="226" t="s">
        <v>31</v>
      </c>
      <c r="B100" s="396" t="s">
        <v>214</v>
      </c>
      <c r="C100" s="397"/>
      <c r="D100" s="397"/>
      <c r="E100" s="398"/>
      <c r="F100" s="227">
        <f>F99*F51</f>
        <v>0</v>
      </c>
      <c r="G100" s="225">
        <f>ROUND(G$35*F100,2)</f>
        <v>0</v>
      </c>
      <c r="H100" s="69"/>
    </row>
    <row r="101" spans="1:8" s="65" customFormat="1" x14ac:dyDescent="0.2">
      <c r="A101" s="385" t="s">
        <v>129</v>
      </c>
      <c r="B101" s="386"/>
      <c r="C101" s="386"/>
      <c r="D101" s="386"/>
      <c r="E101" s="386"/>
      <c r="F101" s="228">
        <f>SUM(F99:F99)</f>
        <v>0</v>
      </c>
      <c r="G101" s="229">
        <f>SUM(G99:G100)</f>
        <v>0</v>
      </c>
      <c r="H101" s="69">
        <f>ROUND(G45*F101,2)</f>
        <v>0</v>
      </c>
    </row>
    <row r="102" spans="1:8" x14ac:dyDescent="0.2">
      <c r="A102" s="361" t="s">
        <v>85</v>
      </c>
      <c r="B102" s="362"/>
      <c r="C102" s="362"/>
      <c r="D102" s="362"/>
      <c r="E102" s="362"/>
      <c r="F102" s="363"/>
      <c r="G102" s="364"/>
      <c r="H102" s="8"/>
    </row>
    <row r="103" spans="1:8" x14ac:dyDescent="0.2">
      <c r="A103" s="24" t="s">
        <v>86</v>
      </c>
      <c r="B103" s="365" t="s">
        <v>131</v>
      </c>
      <c r="C103" s="366"/>
      <c r="D103" s="366"/>
      <c r="E103" s="366"/>
      <c r="F103" s="25">
        <f>F87</f>
        <v>0</v>
      </c>
      <c r="G103" s="26">
        <f>G87</f>
        <v>0</v>
      </c>
      <c r="H103" s="8"/>
    </row>
    <row r="104" spans="1:8" x14ac:dyDescent="0.2">
      <c r="A104" s="27" t="s">
        <v>87</v>
      </c>
      <c r="B104" s="344" t="s">
        <v>88</v>
      </c>
      <c r="C104" s="345"/>
      <c r="D104" s="345"/>
      <c r="E104" s="345"/>
      <c r="F104" s="28">
        <f>F93</f>
        <v>0</v>
      </c>
      <c r="G104" s="29">
        <f>G93</f>
        <v>0</v>
      </c>
      <c r="H104" s="8"/>
    </row>
    <row r="105" spans="1:8" x14ac:dyDescent="0.2">
      <c r="A105" s="27" t="s">
        <v>89</v>
      </c>
      <c r="B105" s="344" t="s">
        <v>90</v>
      </c>
      <c r="C105" s="345"/>
      <c r="D105" s="345"/>
      <c r="E105" s="345"/>
      <c r="F105" s="28">
        <f>F97</f>
        <v>0</v>
      </c>
      <c r="G105" s="29">
        <f>G97</f>
        <v>0</v>
      </c>
      <c r="H105" s="8"/>
    </row>
    <row r="106" spans="1:8" x14ac:dyDescent="0.2">
      <c r="A106" s="27" t="s">
        <v>133</v>
      </c>
      <c r="B106" s="350" t="s">
        <v>132</v>
      </c>
      <c r="C106" s="351"/>
      <c r="D106" s="351"/>
      <c r="E106" s="351"/>
      <c r="F106" s="28">
        <f>F101</f>
        <v>0</v>
      </c>
      <c r="G106" s="29">
        <f>G101</f>
        <v>0</v>
      </c>
      <c r="H106" s="8"/>
    </row>
    <row r="107" spans="1:8" x14ac:dyDescent="0.2">
      <c r="A107" s="353" t="s">
        <v>91</v>
      </c>
      <c r="B107" s="354"/>
      <c r="C107" s="354"/>
      <c r="D107" s="354"/>
      <c r="E107" s="354"/>
      <c r="F107" s="355"/>
      <c r="G107" s="7">
        <f>SUM(G103:G106)</f>
        <v>0</v>
      </c>
      <c r="H107" s="8"/>
    </row>
    <row r="108" spans="1:8" x14ac:dyDescent="0.2">
      <c r="A108" s="361" t="s">
        <v>92</v>
      </c>
      <c r="B108" s="362"/>
      <c r="C108" s="362"/>
      <c r="D108" s="362"/>
      <c r="E108" s="362"/>
      <c r="F108" s="363"/>
      <c r="G108" s="364"/>
      <c r="H108" s="8"/>
    </row>
    <row r="109" spans="1:8" x14ac:dyDescent="0.2">
      <c r="A109" s="17" t="s">
        <v>30</v>
      </c>
      <c r="B109" s="368" t="str">
        <f>'Uniformes e EPI''s'!A4</f>
        <v>UNIFORMES E EPI's DIVERSOS</v>
      </c>
      <c r="C109" s="369"/>
      <c r="D109" s="369"/>
      <c r="E109" s="19">
        <f>'Uniformes e EPI''s'!E14</f>
        <v>0</v>
      </c>
      <c r="F109" s="38">
        <v>1</v>
      </c>
      <c r="G109" s="5">
        <f>ROUND((E109*F109),2)</f>
        <v>0</v>
      </c>
      <c r="H109" s="8"/>
    </row>
    <row r="110" spans="1:8" x14ac:dyDescent="0.2">
      <c r="A110" s="9" t="s">
        <v>31</v>
      </c>
      <c r="B110" s="370" t="s">
        <v>142</v>
      </c>
      <c r="C110" s="371"/>
      <c r="D110" s="371"/>
      <c r="E110" s="22">
        <v>0</v>
      </c>
      <c r="F110" s="220">
        <v>1</v>
      </c>
      <c r="G110" s="5">
        <f>ROUND((E110*F110),2)</f>
        <v>0</v>
      </c>
      <c r="H110" s="8"/>
    </row>
    <row r="111" spans="1:8" x14ac:dyDescent="0.2">
      <c r="A111" s="9" t="s">
        <v>32</v>
      </c>
      <c r="B111" s="370" t="s">
        <v>142</v>
      </c>
      <c r="C111" s="371"/>
      <c r="D111" s="371"/>
      <c r="E111" s="22">
        <v>0</v>
      </c>
      <c r="F111" s="220">
        <v>1</v>
      </c>
      <c r="G111" s="5">
        <f t="shared" ref="G111:G115" si="5">ROUND((E111*F111),2)</f>
        <v>0</v>
      </c>
      <c r="H111" s="8"/>
    </row>
    <row r="112" spans="1:8" x14ac:dyDescent="0.2">
      <c r="A112" s="9" t="s">
        <v>33</v>
      </c>
      <c r="B112" s="370" t="s">
        <v>142</v>
      </c>
      <c r="C112" s="371"/>
      <c r="D112" s="371"/>
      <c r="E112" s="22">
        <v>0</v>
      </c>
      <c r="F112" s="220">
        <v>1</v>
      </c>
      <c r="G112" s="5">
        <f t="shared" si="5"/>
        <v>0</v>
      </c>
      <c r="H112" s="8"/>
    </row>
    <row r="113" spans="1:8" s="65" customFormat="1" x14ac:dyDescent="0.2">
      <c r="A113" s="70" t="s">
        <v>34</v>
      </c>
      <c r="B113" s="370" t="s">
        <v>142</v>
      </c>
      <c r="C113" s="371"/>
      <c r="D113" s="371"/>
      <c r="E113" s="209">
        <v>0</v>
      </c>
      <c r="F113" s="86">
        <v>1</v>
      </c>
      <c r="G113" s="5">
        <f t="shared" si="5"/>
        <v>0</v>
      </c>
      <c r="H113" s="69"/>
    </row>
    <row r="114" spans="1:8" s="65" customFormat="1" x14ac:dyDescent="0.2">
      <c r="A114" s="70" t="s">
        <v>36</v>
      </c>
      <c r="B114" s="370" t="s">
        <v>142</v>
      </c>
      <c r="C114" s="371"/>
      <c r="D114" s="371"/>
      <c r="E114" s="209">
        <v>0</v>
      </c>
      <c r="F114" s="87">
        <v>1</v>
      </c>
      <c r="G114" s="5">
        <f t="shared" si="5"/>
        <v>0</v>
      </c>
      <c r="H114" s="69"/>
    </row>
    <row r="115" spans="1:8" s="65" customFormat="1" x14ac:dyDescent="0.2">
      <c r="A115" s="70" t="s">
        <v>50</v>
      </c>
      <c r="B115" s="370" t="s">
        <v>142</v>
      </c>
      <c r="C115" s="371"/>
      <c r="D115" s="371"/>
      <c r="E115" s="84">
        <v>0</v>
      </c>
      <c r="F115" s="87">
        <v>1</v>
      </c>
      <c r="G115" s="5">
        <f t="shared" si="5"/>
        <v>0</v>
      </c>
      <c r="H115" s="69"/>
    </row>
    <row r="116" spans="1:8" s="65" customFormat="1" x14ac:dyDescent="0.2">
      <c r="A116" s="70" t="s">
        <v>52</v>
      </c>
      <c r="B116" s="378" t="s">
        <v>142</v>
      </c>
      <c r="C116" s="379"/>
      <c r="D116" s="379"/>
      <c r="E116" s="84">
        <v>0</v>
      </c>
      <c r="F116" s="87">
        <v>1</v>
      </c>
      <c r="G116" s="5">
        <f>ROUND((E116*F116)/12,2)</f>
        <v>0</v>
      </c>
      <c r="H116" s="69"/>
    </row>
    <row r="117" spans="1:8" s="65" customFormat="1" x14ac:dyDescent="0.2">
      <c r="A117" s="375" t="s">
        <v>93</v>
      </c>
      <c r="B117" s="376"/>
      <c r="C117" s="376"/>
      <c r="D117" s="376"/>
      <c r="E117" s="376"/>
      <c r="F117" s="377"/>
      <c r="G117" s="7">
        <f>SUM(G109:G116)</f>
        <v>0</v>
      </c>
      <c r="H117" s="69"/>
    </row>
    <row r="118" spans="1:8" x14ac:dyDescent="0.2">
      <c r="A118" s="361" t="s">
        <v>94</v>
      </c>
      <c r="B118" s="362"/>
      <c r="C118" s="362"/>
      <c r="D118" s="362"/>
      <c r="E118" s="362"/>
      <c r="F118" s="363"/>
      <c r="G118" s="364"/>
      <c r="H118" s="8"/>
    </row>
    <row r="119" spans="1:8" s="32" customFormat="1" x14ac:dyDescent="0.2">
      <c r="A119" s="3">
        <v>3</v>
      </c>
      <c r="B119" s="30" t="s">
        <v>95</v>
      </c>
      <c r="C119" s="30"/>
      <c r="D119" s="30"/>
      <c r="E119" s="30"/>
      <c r="F119" s="30"/>
      <c r="G119" s="31"/>
      <c r="H119" s="8"/>
    </row>
    <row r="120" spans="1:8" x14ac:dyDescent="0.2">
      <c r="A120" s="17" t="s">
        <v>30</v>
      </c>
      <c r="B120" s="368" t="s">
        <v>96</v>
      </c>
      <c r="C120" s="369"/>
      <c r="D120" s="369"/>
      <c r="E120" s="369"/>
      <c r="F120" s="88">
        <v>0</v>
      </c>
      <c r="G120" s="18">
        <f>ROUND(G136*F120,2)</f>
        <v>0</v>
      </c>
      <c r="H120" s="8"/>
    </row>
    <row r="121" spans="1:8" x14ac:dyDescent="0.2">
      <c r="A121" s="9" t="s">
        <v>31</v>
      </c>
      <c r="B121" s="370" t="s">
        <v>97</v>
      </c>
      <c r="C121" s="371"/>
      <c r="D121" s="371"/>
      <c r="E121" s="371"/>
      <c r="F121" s="89">
        <v>0</v>
      </c>
      <c r="G121" s="11">
        <f>ROUND(((G136+G120)*F121),2)</f>
        <v>0</v>
      </c>
      <c r="H121" s="8"/>
    </row>
    <row r="122" spans="1:8" x14ac:dyDescent="0.2">
      <c r="A122" s="9" t="s">
        <v>32</v>
      </c>
      <c r="B122" s="372" t="s">
        <v>98</v>
      </c>
      <c r="C122" s="373"/>
      <c r="D122" s="373"/>
      <c r="E122" s="373"/>
      <c r="F122" s="89"/>
      <c r="G122" s="11"/>
      <c r="H122" s="8"/>
    </row>
    <row r="123" spans="1:8" x14ac:dyDescent="0.2">
      <c r="A123" s="9" t="s">
        <v>99</v>
      </c>
      <c r="B123" s="370" t="s">
        <v>100</v>
      </c>
      <c r="C123" s="371"/>
      <c r="D123" s="371"/>
      <c r="E123" s="371"/>
      <c r="F123" s="10">
        <v>0</v>
      </c>
      <c r="G123" s="11">
        <f ca="1">ROUND(G$140*F123,2)</f>
        <v>0</v>
      </c>
      <c r="H123" s="8"/>
    </row>
    <row r="124" spans="1:8" s="2" customFormat="1" x14ac:dyDescent="0.2">
      <c r="A124" s="9" t="s">
        <v>101</v>
      </c>
      <c r="B124" s="370" t="s">
        <v>102</v>
      </c>
      <c r="C124" s="371"/>
      <c r="D124" s="371"/>
      <c r="E124" s="371"/>
      <c r="F124" s="10">
        <v>0</v>
      </c>
      <c r="G124" s="11">
        <f ca="1">ROUND(G$140*F124,2)</f>
        <v>0</v>
      </c>
      <c r="H124" s="8"/>
    </row>
    <row r="125" spans="1:8" x14ac:dyDescent="0.2">
      <c r="A125" s="9" t="s">
        <v>103</v>
      </c>
      <c r="B125" s="370" t="s">
        <v>12</v>
      </c>
      <c r="C125" s="371"/>
      <c r="D125" s="371"/>
      <c r="E125" s="371"/>
      <c r="F125" s="10">
        <v>0</v>
      </c>
      <c r="G125" s="11">
        <f ca="1">ROUND(G$140*F125,2)</f>
        <v>0</v>
      </c>
      <c r="H125" s="8"/>
    </row>
    <row r="126" spans="1:8" s="2" customFormat="1" x14ac:dyDescent="0.2">
      <c r="A126" s="9" t="s">
        <v>255</v>
      </c>
      <c r="B126" s="370" t="s">
        <v>142</v>
      </c>
      <c r="C126" s="371"/>
      <c r="D126" s="371"/>
      <c r="E126" s="374"/>
      <c r="F126" s="10">
        <v>0</v>
      </c>
      <c r="G126" s="11"/>
      <c r="H126" s="8"/>
    </row>
    <row r="127" spans="1:8" x14ac:dyDescent="0.2">
      <c r="A127" s="9" t="s">
        <v>256</v>
      </c>
      <c r="B127" s="370" t="s">
        <v>142</v>
      </c>
      <c r="C127" s="371"/>
      <c r="D127" s="371"/>
      <c r="E127" s="374"/>
      <c r="F127" s="10">
        <v>0</v>
      </c>
      <c r="G127" s="11">
        <f ca="1">ROUND(G$140*F127,2)</f>
        <v>0</v>
      </c>
      <c r="H127" s="8"/>
    </row>
    <row r="128" spans="1:8" x14ac:dyDescent="0.2">
      <c r="A128" s="9"/>
      <c r="B128" s="359" t="s">
        <v>104</v>
      </c>
      <c r="C128" s="360"/>
      <c r="D128" s="360"/>
      <c r="E128" s="360"/>
      <c r="F128" s="39">
        <f>SUM(F123:F127)</f>
        <v>0</v>
      </c>
      <c r="G128" s="40">
        <f ca="1">SUM(G123:G127)</f>
        <v>0</v>
      </c>
      <c r="H128" s="8">
        <f ca="1">ROUND(G140*F128,2)</f>
        <v>0</v>
      </c>
    </row>
    <row r="129" spans="1:8" x14ac:dyDescent="0.2">
      <c r="A129" s="353" t="s">
        <v>105</v>
      </c>
      <c r="B129" s="354"/>
      <c r="C129" s="354"/>
      <c r="D129" s="354"/>
      <c r="E129" s="354"/>
      <c r="F129" s="36">
        <f>SUM(F120,F121,F128)</f>
        <v>0</v>
      </c>
      <c r="G129" s="37">
        <f ca="1">SUM(G120:G127)</f>
        <v>0</v>
      </c>
      <c r="H129" s="8"/>
    </row>
    <row r="130" spans="1:8" x14ac:dyDescent="0.2">
      <c r="A130" s="361" t="s">
        <v>106</v>
      </c>
      <c r="B130" s="362"/>
      <c r="C130" s="362"/>
      <c r="D130" s="362"/>
      <c r="E130" s="362"/>
      <c r="F130" s="363"/>
      <c r="G130" s="364"/>
      <c r="H130" s="8"/>
    </row>
    <row r="131" spans="1:8" x14ac:dyDescent="0.2">
      <c r="A131" s="24" t="s">
        <v>30</v>
      </c>
      <c r="B131" s="365" t="s">
        <v>107</v>
      </c>
      <c r="C131" s="366"/>
      <c r="D131" s="366"/>
      <c r="E131" s="366"/>
      <c r="F131" s="367"/>
      <c r="G131" s="26">
        <f>G35</f>
        <v>2610.89</v>
      </c>
      <c r="H131" s="8"/>
    </row>
    <row r="132" spans="1:8" x14ac:dyDescent="0.2">
      <c r="A132" s="27" t="s">
        <v>31</v>
      </c>
      <c r="B132" s="344" t="s">
        <v>108</v>
      </c>
      <c r="C132" s="345"/>
      <c r="D132" s="345"/>
      <c r="E132" s="345"/>
      <c r="F132" s="346"/>
      <c r="G132" s="29">
        <f>G69</f>
        <v>1596.3</v>
      </c>
      <c r="H132" s="8"/>
    </row>
    <row r="133" spans="1:8" x14ac:dyDescent="0.2">
      <c r="A133" s="27" t="s">
        <v>32</v>
      </c>
      <c r="B133" s="344" t="s">
        <v>109</v>
      </c>
      <c r="C133" s="345"/>
      <c r="D133" s="345"/>
      <c r="E133" s="345"/>
      <c r="F133" s="346"/>
      <c r="G133" s="29">
        <f>G78</f>
        <v>155.09</v>
      </c>
      <c r="H133" s="8"/>
    </row>
    <row r="134" spans="1:8" x14ac:dyDescent="0.2">
      <c r="A134" s="27" t="s">
        <v>33</v>
      </c>
      <c r="B134" s="344" t="s">
        <v>110</v>
      </c>
      <c r="C134" s="345"/>
      <c r="D134" s="345"/>
      <c r="E134" s="345"/>
      <c r="F134" s="346"/>
      <c r="G134" s="29">
        <f>G107</f>
        <v>0</v>
      </c>
      <c r="H134" s="8"/>
    </row>
    <row r="135" spans="1:8" x14ac:dyDescent="0.2">
      <c r="A135" s="27" t="s">
        <v>34</v>
      </c>
      <c r="B135" s="344" t="s">
        <v>111</v>
      </c>
      <c r="C135" s="345"/>
      <c r="D135" s="345"/>
      <c r="E135" s="345"/>
      <c r="F135" s="346"/>
      <c r="G135" s="29">
        <f>G117</f>
        <v>0</v>
      </c>
      <c r="H135" s="8"/>
    </row>
    <row r="136" spans="1:8" x14ac:dyDescent="0.2">
      <c r="A136" s="27"/>
      <c r="B136" s="347" t="s">
        <v>112</v>
      </c>
      <c r="C136" s="348"/>
      <c r="D136" s="348"/>
      <c r="E136" s="348"/>
      <c r="F136" s="349"/>
      <c r="G136" s="29">
        <f>SUM(G131:G135)</f>
        <v>4362.28</v>
      </c>
      <c r="H136" s="8"/>
    </row>
    <row r="137" spans="1:8" x14ac:dyDescent="0.2">
      <c r="A137" s="27" t="s">
        <v>36</v>
      </c>
      <c r="B137" s="350" t="s">
        <v>113</v>
      </c>
      <c r="C137" s="351"/>
      <c r="D137" s="351"/>
      <c r="E137" s="351"/>
      <c r="F137" s="352"/>
      <c r="G137" s="29">
        <f ca="1">G129</f>
        <v>0</v>
      </c>
      <c r="H137" s="8"/>
    </row>
    <row r="138" spans="1:8" x14ac:dyDescent="0.2">
      <c r="A138" s="353" t="s">
        <v>114</v>
      </c>
      <c r="B138" s="354"/>
      <c r="C138" s="354"/>
      <c r="D138" s="354"/>
      <c r="E138" s="354"/>
      <c r="F138" s="355"/>
      <c r="G138" s="245">
        <f ca="1">SUM(G136:G137)*0</f>
        <v>0</v>
      </c>
      <c r="H138" s="8">
        <f ca="1">SUM(G131:G137)-G136</f>
        <v>4362.28</v>
      </c>
    </row>
    <row r="139" spans="1:8" x14ac:dyDescent="0.2">
      <c r="A139" s="356" t="s">
        <v>14</v>
      </c>
      <c r="B139" s="357"/>
      <c r="C139" s="357"/>
      <c r="D139" s="357"/>
      <c r="E139" s="357"/>
      <c r="F139" s="357"/>
      <c r="G139" s="358"/>
      <c r="H139" s="8"/>
    </row>
    <row r="140" spans="1:8" x14ac:dyDescent="0.2">
      <c r="A140" s="41"/>
      <c r="B140" s="42" t="s">
        <v>115</v>
      </c>
      <c r="C140" s="42"/>
      <c r="D140" s="42"/>
      <c r="E140" s="42"/>
      <c r="F140" s="43"/>
      <c r="G140" s="44">
        <f ca="1">G138</f>
        <v>0</v>
      </c>
      <c r="H140" s="8"/>
    </row>
    <row r="141" spans="1:8" x14ac:dyDescent="0.2">
      <c r="A141" s="45"/>
      <c r="B141" s="46" t="s">
        <v>116</v>
      </c>
      <c r="C141" s="46"/>
      <c r="D141" s="46"/>
      <c r="E141" s="46"/>
      <c r="F141" s="47">
        <f>F22</f>
        <v>2</v>
      </c>
      <c r="G141" s="48">
        <f ca="1">G140*F141</f>
        <v>0</v>
      </c>
      <c r="H141" s="8"/>
    </row>
    <row r="142" spans="1:8" x14ac:dyDescent="0.2">
      <c r="A142" s="49"/>
      <c r="B142" s="50" t="s">
        <v>117</v>
      </c>
      <c r="C142" s="50"/>
      <c r="D142" s="50"/>
      <c r="E142" s="50"/>
      <c r="F142" s="51"/>
      <c r="G142" s="52">
        <f>F22*F23</f>
        <v>2</v>
      </c>
      <c r="H142" s="8"/>
    </row>
    <row r="143" spans="1:8" s="56" customFormat="1" x14ac:dyDescent="0.2">
      <c r="A143" s="53"/>
      <c r="B143" s="342" t="s">
        <v>4</v>
      </c>
      <c r="C143" s="342"/>
      <c r="D143" s="342"/>
      <c r="E143" s="342"/>
      <c r="F143" s="54">
        <f>F23</f>
        <v>1</v>
      </c>
      <c r="G143" s="55">
        <f ca="1">G141*F143</f>
        <v>0</v>
      </c>
      <c r="H143" s="8"/>
    </row>
    <row r="144" spans="1:8" s="56" customFormat="1" ht="13.5" thickBot="1" x14ac:dyDescent="0.25">
      <c r="A144" s="57"/>
      <c r="B144" s="343" t="s">
        <v>263</v>
      </c>
      <c r="C144" s="343"/>
      <c r="D144" s="343"/>
      <c r="E144" s="343"/>
      <c r="F144" s="58">
        <v>12</v>
      </c>
      <c r="G144" s="59">
        <f ca="1">G143*F144</f>
        <v>0</v>
      </c>
      <c r="H144" s="8"/>
    </row>
    <row r="145" spans="6:7" x14ac:dyDescent="0.2">
      <c r="F145" s="190"/>
    </row>
    <row r="152" spans="6:7" x14ac:dyDescent="0.2">
      <c r="G152" s="60"/>
    </row>
  </sheetData>
  <mergeCells count="153">
    <mergeCell ref="B125:E125"/>
    <mergeCell ref="B126:E126"/>
    <mergeCell ref="A1:G1"/>
    <mergeCell ref="A2:E2"/>
    <mergeCell ref="F2:G2"/>
    <mergeCell ref="A4:G5"/>
    <mergeCell ref="A6:G6"/>
    <mergeCell ref="A7:E7"/>
    <mergeCell ref="F7:G7"/>
    <mergeCell ref="A13:E13"/>
    <mergeCell ref="F13:G13"/>
    <mergeCell ref="A14:E14"/>
    <mergeCell ref="F14:G14"/>
    <mergeCell ref="A15:G15"/>
    <mergeCell ref="A16:E16"/>
    <mergeCell ref="F16:G16"/>
    <mergeCell ref="A8:E8"/>
    <mergeCell ref="F8:G8"/>
    <mergeCell ref="A9:G10"/>
    <mergeCell ref="A11:E11"/>
    <mergeCell ref="F11:G11"/>
    <mergeCell ref="A23:E23"/>
    <mergeCell ref="F23:G23"/>
    <mergeCell ref="A24:E24"/>
    <mergeCell ref="F24:G24"/>
    <mergeCell ref="A25:G25"/>
    <mergeCell ref="A26:G26"/>
    <mergeCell ref="B32:E32"/>
    <mergeCell ref="A12:E12"/>
    <mergeCell ref="F12:G12"/>
    <mergeCell ref="A20:E20"/>
    <mergeCell ref="F20:G20"/>
    <mergeCell ref="A21:E21"/>
    <mergeCell ref="F21:G21"/>
    <mergeCell ref="A22:E22"/>
    <mergeCell ref="F22:G22"/>
    <mergeCell ref="A17:E17"/>
    <mergeCell ref="F17:G17"/>
    <mergeCell ref="A18:E18"/>
    <mergeCell ref="F18:G18"/>
    <mergeCell ref="A19:E19"/>
    <mergeCell ref="F19:G19"/>
    <mergeCell ref="B34:E34"/>
    <mergeCell ref="A35:F35"/>
    <mergeCell ref="A36:G36"/>
    <mergeCell ref="A37:G37"/>
    <mergeCell ref="B38:E38"/>
    <mergeCell ref="B39:E39"/>
    <mergeCell ref="B27:E27"/>
    <mergeCell ref="B28:E28"/>
    <mergeCell ref="B29:E29"/>
    <mergeCell ref="B30:E30"/>
    <mergeCell ref="B31:E31"/>
    <mergeCell ref="B33:E33"/>
    <mergeCell ref="B47:E47"/>
    <mergeCell ref="B48:E48"/>
    <mergeCell ref="B49:E49"/>
    <mergeCell ref="B50:E50"/>
    <mergeCell ref="B51:E51"/>
    <mergeCell ref="A52:E52"/>
    <mergeCell ref="B40:E40"/>
    <mergeCell ref="A42:E42"/>
    <mergeCell ref="A43:G43"/>
    <mergeCell ref="B44:E44"/>
    <mergeCell ref="B45:E45"/>
    <mergeCell ref="B46:E46"/>
    <mergeCell ref="B59:D59"/>
    <mergeCell ref="B60:D60"/>
    <mergeCell ref="B62:D62"/>
    <mergeCell ref="B63:D63"/>
    <mergeCell ref="A64:F64"/>
    <mergeCell ref="A65:G65"/>
    <mergeCell ref="B61:D61"/>
    <mergeCell ref="A53:G53"/>
    <mergeCell ref="B54:D54"/>
    <mergeCell ref="B55:D55"/>
    <mergeCell ref="B56:D56"/>
    <mergeCell ref="B57:D57"/>
    <mergeCell ref="B58:D58"/>
    <mergeCell ref="B73:E73"/>
    <mergeCell ref="B74:E74"/>
    <mergeCell ref="B75:E75"/>
    <mergeCell ref="B76:E76"/>
    <mergeCell ref="B77:E77"/>
    <mergeCell ref="A78:E78"/>
    <mergeCell ref="B66:E66"/>
    <mergeCell ref="B67:E67"/>
    <mergeCell ref="B68:F68"/>
    <mergeCell ref="A69:F69"/>
    <mergeCell ref="A70:G70"/>
    <mergeCell ref="B72:E72"/>
    <mergeCell ref="B85:E85"/>
    <mergeCell ref="B86:E86"/>
    <mergeCell ref="A87:E87"/>
    <mergeCell ref="A88:G88"/>
    <mergeCell ref="B89:E89"/>
    <mergeCell ref="B90:E90"/>
    <mergeCell ref="A79:G79"/>
    <mergeCell ref="A80:G80"/>
    <mergeCell ref="B81:E81"/>
    <mergeCell ref="B82:E82"/>
    <mergeCell ref="B83:E83"/>
    <mergeCell ref="B84:E84"/>
    <mergeCell ref="A97:E97"/>
    <mergeCell ref="A98:G98"/>
    <mergeCell ref="B99:E99"/>
    <mergeCell ref="A101:E101"/>
    <mergeCell ref="A102:G102"/>
    <mergeCell ref="B103:E103"/>
    <mergeCell ref="B100:E100"/>
    <mergeCell ref="B91:E91"/>
    <mergeCell ref="B92:E92"/>
    <mergeCell ref="A93:E93"/>
    <mergeCell ref="A94:G94"/>
    <mergeCell ref="B95:E95"/>
    <mergeCell ref="B96:E96"/>
    <mergeCell ref="B115:D115"/>
    <mergeCell ref="B116:D116"/>
    <mergeCell ref="A117:F117"/>
    <mergeCell ref="A118:G118"/>
    <mergeCell ref="B104:E104"/>
    <mergeCell ref="B105:E105"/>
    <mergeCell ref="B106:E106"/>
    <mergeCell ref="A107:F107"/>
    <mergeCell ref="A108:G108"/>
    <mergeCell ref="B109:D109"/>
    <mergeCell ref="B110:D110"/>
    <mergeCell ref="B111:D111"/>
    <mergeCell ref="B112:D112"/>
    <mergeCell ref="A3:E3"/>
    <mergeCell ref="F3:G3"/>
    <mergeCell ref="B143:E143"/>
    <mergeCell ref="B144:E144"/>
    <mergeCell ref="B134:F134"/>
    <mergeCell ref="B135:F135"/>
    <mergeCell ref="B136:F136"/>
    <mergeCell ref="B137:F137"/>
    <mergeCell ref="A138:F138"/>
    <mergeCell ref="A139:G139"/>
    <mergeCell ref="B128:E128"/>
    <mergeCell ref="A129:E129"/>
    <mergeCell ref="A130:G130"/>
    <mergeCell ref="B131:F131"/>
    <mergeCell ref="B132:F132"/>
    <mergeCell ref="B133:F133"/>
    <mergeCell ref="B120:E120"/>
    <mergeCell ref="B121:E121"/>
    <mergeCell ref="B122:E122"/>
    <mergeCell ref="B123:E123"/>
    <mergeCell ref="B124:E124"/>
    <mergeCell ref="B127:E127"/>
    <mergeCell ref="B113:D113"/>
    <mergeCell ref="B114:D114"/>
  </mergeCells>
  <printOptions horizontalCentered="1"/>
  <pageMargins left="0.78740157480314965" right="0" top="0.59055118110236227" bottom="0.98425196850393704" header="0.11811023622047245" footer="0.31496062992125984"/>
  <pageSetup paperSize="9" scale="77" firstPageNumber="0" fitToHeight="2" orientation="portrait" r:id="rId1"/>
  <headerFooter alignWithMargins="0">
    <oddHeader>&amp;R&amp;9Planilha MODELO</oddHeader>
    <oddFooter>&amp;C&amp;9&amp;A - Fl. &amp;P</oddFooter>
  </headerFooter>
  <rowBreaks count="1" manualBreakCount="1">
    <brk id="6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3"/>
  <dimension ref="A1:M19"/>
  <sheetViews>
    <sheetView view="pageBreakPreview" zoomScaleNormal="100" zoomScaleSheetLayoutView="100" workbookViewId="0">
      <selection activeCell="A3" sqref="A3:H3"/>
    </sheetView>
  </sheetViews>
  <sheetFormatPr defaultColWidth="11.7109375" defaultRowHeight="16.5" x14ac:dyDescent="0.2"/>
  <cols>
    <col min="1" max="1" width="26.42578125" style="61" bestFit="1" customWidth="1"/>
    <col min="2" max="2" width="19.7109375" style="61" customWidth="1"/>
    <col min="3" max="3" width="13.7109375" style="61" bestFit="1" customWidth="1"/>
    <col min="4" max="4" width="7.85546875" style="61" bestFit="1" customWidth="1"/>
    <col min="5" max="5" width="8.7109375" style="61" bestFit="1" customWidth="1"/>
    <col min="6" max="6" width="14.7109375" style="61" customWidth="1"/>
    <col min="7" max="7" width="16.140625" style="61" bestFit="1" customWidth="1"/>
    <col min="8" max="8" width="18.140625" style="61" bestFit="1" customWidth="1"/>
    <col min="9" max="9" width="15.28515625" style="112" bestFit="1" customWidth="1"/>
    <col min="10" max="10" width="18" style="61" bestFit="1" customWidth="1"/>
    <col min="11" max="11" width="15.28515625" style="61" bestFit="1" customWidth="1"/>
    <col min="12" max="12" width="11.7109375" style="61"/>
    <col min="13" max="13" width="17.42578125" style="61" bestFit="1" customWidth="1"/>
    <col min="14" max="16384" width="11.7109375" style="61"/>
  </cols>
  <sheetData>
    <row r="1" spans="1:13" ht="26.25" customHeight="1" x14ac:dyDescent="0.2">
      <c r="A1" s="482" t="s">
        <v>237</v>
      </c>
      <c r="B1" s="483"/>
      <c r="C1" s="483"/>
      <c r="D1" s="483"/>
      <c r="E1" s="483"/>
      <c r="F1" s="483"/>
      <c r="G1" s="483"/>
      <c r="H1" s="484"/>
    </row>
    <row r="2" spans="1:13" ht="26.25" customHeight="1" thickBot="1" x14ac:dyDescent="0.25">
      <c r="A2" s="485" t="s">
        <v>269</v>
      </c>
      <c r="B2" s="486"/>
      <c r="C2" s="486"/>
      <c r="D2" s="486"/>
      <c r="E2" s="486"/>
      <c r="F2" s="486"/>
      <c r="G2" s="486"/>
      <c r="H2" s="487"/>
    </row>
    <row r="3" spans="1:13" ht="38.25" customHeight="1" thickBot="1" x14ac:dyDescent="0.25">
      <c r="A3" s="488" t="s">
        <v>261</v>
      </c>
      <c r="B3" s="489"/>
      <c r="C3" s="489"/>
      <c r="D3" s="489"/>
      <c r="E3" s="489"/>
      <c r="F3" s="489"/>
      <c r="G3" s="489"/>
      <c r="H3" s="490"/>
    </row>
    <row r="4" spans="1:13" s="62" customFormat="1" ht="26.25" thickBot="1" x14ac:dyDescent="0.25">
      <c r="A4" s="491" t="s">
        <v>13</v>
      </c>
      <c r="B4" s="492"/>
      <c r="C4" s="216" t="s">
        <v>137</v>
      </c>
      <c r="D4" s="120" t="s">
        <v>136</v>
      </c>
      <c r="E4" s="120" t="s">
        <v>135</v>
      </c>
      <c r="F4" s="121" t="s">
        <v>258</v>
      </c>
      <c r="G4" s="120" t="s">
        <v>259</v>
      </c>
      <c r="H4" s="122" t="s">
        <v>235</v>
      </c>
      <c r="I4" s="112"/>
    </row>
    <row r="5" spans="1:13" ht="18" customHeight="1" x14ac:dyDescent="0.2">
      <c r="A5" s="118" t="str">
        <f>'ENFERMEIRO - DIU'!F17</f>
        <v>ENFERMEIRO(A)</v>
      </c>
      <c r="B5" s="119" t="str">
        <f>'ENFERMEIRO - DIU'!F21</f>
        <v>12 HORAS DIURNO</v>
      </c>
      <c r="C5" s="115">
        <f>'ENFERMEIRO - DIU'!F22</f>
        <v>2</v>
      </c>
      <c r="D5" s="115">
        <f>'ENFERMEIRO - DIU'!F23</f>
        <v>1</v>
      </c>
      <c r="E5" s="115">
        <f>D5*C5</f>
        <v>2</v>
      </c>
      <c r="F5" s="116">
        <f ca="1">'ENFERMEIRO - DIU'!G141</f>
        <v>0</v>
      </c>
      <c r="G5" s="116">
        <f ca="1">ROUND((F5*D5),2)</f>
        <v>0</v>
      </c>
      <c r="H5" s="117">
        <f ca="1">G5*12</f>
        <v>0</v>
      </c>
      <c r="I5" s="174"/>
      <c r="J5" s="175"/>
      <c r="K5" s="63"/>
      <c r="M5" s="197"/>
    </row>
    <row r="6" spans="1:13" ht="18" customHeight="1" x14ac:dyDescent="0.2">
      <c r="A6" s="118" t="str">
        <f>'ENFERMEIRO - NOT'!F17</f>
        <v>ENFERMEIRO(A)</v>
      </c>
      <c r="B6" s="119" t="str">
        <f>'ENFERMEIRO - NOT'!F21</f>
        <v>12 HORAS NOTURNO</v>
      </c>
      <c r="C6" s="115">
        <f>'ENFERMEIRO - NOT'!F22</f>
        <v>2</v>
      </c>
      <c r="D6" s="115">
        <f>'ENFERMEIRO - NOT'!F23</f>
        <v>1</v>
      </c>
      <c r="E6" s="115">
        <f>D6*C6</f>
        <v>2</v>
      </c>
      <c r="F6" s="116">
        <f ca="1">'ENFERMEIRO - NOT'!G141</f>
        <v>0</v>
      </c>
      <c r="G6" s="116">
        <f ca="1">ROUND((F6*D6),2)</f>
        <v>0</v>
      </c>
      <c r="H6" s="117">
        <f ca="1">G6*12</f>
        <v>0</v>
      </c>
      <c r="I6" s="174"/>
      <c r="J6" s="175"/>
      <c r="K6" s="63"/>
      <c r="M6" s="197"/>
    </row>
    <row r="7" spans="1:13" ht="18" customHeight="1" x14ac:dyDescent="0.2">
      <c r="A7" s="118" t="str">
        <f>'CONDUTOR - DIU'!F17</f>
        <v>CONDUTOR(A) SOCORRISTA</v>
      </c>
      <c r="B7" s="119" t="str">
        <f>'CONDUTOR - DIU'!F21</f>
        <v>12 HORAS DIURNO</v>
      </c>
      <c r="C7" s="115">
        <f>'CONDUTOR - DIU'!F22</f>
        <v>2</v>
      </c>
      <c r="D7" s="115">
        <f>'CONDUTOR - DIU'!F23</f>
        <v>1</v>
      </c>
      <c r="E7" s="115">
        <f>D7*C7</f>
        <v>2</v>
      </c>
      <c r="F7" s="116">
        <f ca="1">'CONDUTOR - DIU'!G141</f>
        <v>0</v>
      </c>
      <c r="G7" s="116">
        <f ca="1">ROUND((F7*D7),2)</f>
        <v>0</v>
      </c>
      <c r="H7" s="117">
        <f ca="1">G7*12</f>
        <v>0</v>
      </c>
      <c r="I7" s="174"/>
      <c r="J7" s="175"/>
      <c r="K7" s="63"/>
      <c r="M7" s="197"/>
    </row>
    <row r="8" spans="1:13" ht="18" customHeight="1" x14ac:dyDescent="0.2">
      <c r="A8" s="90" t="str">
        <f>'CONDUTOR - NOT'!F17</f>
        <v>CONDUTOR(A) SOCORRISTA</v>
      </c>
      <c r="B8" s="91" t="str">
        <f>'CONDUTOR - NOT'!F21</f>
        <v>12 HORAS NOTURNO</v>
      </c>
      <c r="C8" s="92">
        <f>'CONDUTOR - NOT'!F22</f>
        <v>2</v>
      </c>
      <c r="D8" s="92">
        <f>'CONDUTOR - NOT'!F23</f>
        <v>1</v>
      </c>
      <c r="E8" s="92">
        <f>D8*C8</f>
        <v>2</v>
      </c>
      <c r="F8" s="93">
        <f ca="1">'CONDUTOR - NOT'!G141</f>
        <v>0</v>
      </c>
      <c r="G8" s="64">
        <f ca="1">ROUND((F8*D8),2)</f>
        <v>0</v>
      </c>
      <c r="H8" s="94">
        <f ca="1">G8*12</f>
        <v>0</v>
      </c>
      <c r="I8" s="174"/>
      <c r="J8" s="175"/>
      <c r="K8" s="63"/>
      <c r="M8" s="197"/>
    </row>
    <row r="9" spans="1:13" ht="18" customHeight="1" x14ac:dyDescent="0.2">
      <c r="A9" s="493" t="s">
        <v>17</v>
      </c>
      <c r="B9" s="494"/>
      <c r="C9" s="495"/>
      <c r="D9" s="163">
        <f>SUM(D5:D8)</f>
        <v>4</v>
      </c>
      <c r="E9" s="163">
        <f>SUM(E5:E8)</f>
        <v>8</v>
      </c>
      <c r="F9" s="164"/>
      <c r="G9" s="164">
        <f ca="1">SUM(G5:G8)</f>
        <v>0</v>
      </c>
      <c r="H9" s="165">
        <f ca="1">SUM(H5:H8)</f>
        <v>0</v>
      </c>
      <c r="J9" s="176"/>
      <c r="K9" s="63"/>
      <c r="M9" s="197"/>
    </row>
    <row r="10" spans="1:13" ht="18" customHeight="1" thickBot="1" x14ac:dyDescent="0.25">
      <c r="A10" s="477" t="s">
        <v>181</v>
      </c>
      <c r="B10" s="478"/>
      <c r="C10" s="478"/>
      <c r="D10" s="478"/>
      <c r="E10" s="478"/>
      <c r="F10" s="478"/>
      <c r="G10" s="166">
        <f ca="1">'Insumo Diversos'!F23</f>
        <v>0</v>
      </c>
      <c r="H10" s="167">
        <f ca="1">'Insumo Diversos'!F24</f>
        <v>0</v>
      </c>
      <c r="J10" s="175"/>
      <c r="K10" s="63"/>
      <c r="M10" s="177"/>
    </row>
    <row r="11" spans="1:13" s="108" customFormat="1" ht="21.95" customHeight="1" thickTop="1" thickBot="1" x14ac:dyDescent="0.25">
      <c r="A11" s="479" t="s">
        <v>182</v>
      </c>
      <c r="B11" s="480"/>
      <c r="C11" s="480"/>
      <c r="D11" s="480"/>
      <c r="E11" s="480"/>
      <c r="F11" s="481"/>
      <c r="G11" s="168">
        <f ca="1">SUM(G9:G10)</f>
        <v>0</v>
      </c>
      <c r="H11" s="169">
        <f ca="1">SUM(H9:H10)</f>
        <v>0</v>
      </c>
      <c r="I11" s="113"/>
      <c r="J11" s="113"/>
      <c r="L11" s="107"/>
      <c r="M11" s="196"/>
    </row>
    <row r="12" spans="1:13" ht="17.25" thickTop="1" x14ac:dyDescent="0.2">
      <c r="F12" s="173"/>
      <c r="M12" s="63"/>
    </row>
    <row r="13" spans="1:13" x14ac:dyDescent="0.2">
      <c r="D13" s="109"/>
    </row>
    <row r="19" spans="11:11" x14ac:dyDescent="0.2">
      <c r="K19" s="177"/>
    </row>
  </sheetData>
  <mergeCells count="7">
    <mergeCell ref="A10:F10"/>
    <mergeCell ref="A11:F11"/>
    <mergeCell ref="A1:H1"/>
    <mergeCell ref="A2:H2"/>
    <mergeCell ref="A3:H3"/>
    <mergeCell ref="A4:B4"/>
    <mergeCell ref="A9:C9"/>
  </mergeCells>
  <printOptions horizontalCentered="1"/>
  <pageMargins left="0.39370078740157483" right="0.39370078740157483" top="1.299212598425197" bottom="0.47244094488188981" header="1.1023622047244095" footer="0.31496062992125984"/>
  <pageSetup paperSize="9" scale="110" orientation="landscape" r:id="rId1"/>
  <headerFooter alignWithMargins="0">
    <oddHeader>&amp;R&amp;9Planilha MODELO</oddHeader>
    <oddFooter>&amp;C&amp;9&amp;A - Fl.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9</vt:i4>
      </vt:variant>
    </vt:vector>
  </HeadingPairs>
  <TitlesOfParts>
    <vt:vector size="18" baseType="lpstr">
      <vt:lpstr>Observação</vt:lpstr>
      <vt:lpstr>Calculo Equip</vt:lpstr>
      <vt:lpstr>Insumo Diversos</vt:lpstr>
      <vt:lpstr>Uniformes e EPI's</vt:lpstr>
      <vt:lpstr>ENFERMEIRO - DIU</vt:lpstr>
      <vt:lpstr>ENFERMEIRO - NOT</vt:lpstr>
      <vt:lpstr>CONDUTOR - DIU</vt:lpstr>
      <vt:lpstr>CONDUTOR - NOT</vt:lpstr>
      <vt:lpstr>ESTIMATIVA LICITANTE</vt:lpstr>
      <vt:lpstr>'Calculo Equip'!Area_de_impressao</vt:lpstr>
      <vt:lpstr>'CONDUTOR - DIU'!Area_de_impressao</vt:lpstr>
      <vt:lpstr>'CONDUTOR - NOT'!Area_de_impressao</vt:lpstr>
      <vt:lpstr>'ENFERMEIRO - DIU'!Area_de_impressao</vt:lpstr>
      <vt:lpstr>'ENFERMEIRO - NOT'!Area_de_impressao</vt:lpstr>
      <vt:lpstr>'ESTIMATIVA LICITANTE'!Area_de_impressao</vt:lpstr>
      <vt:lpstr>'Insumo Diversos'!Area_de_impressao</vt:lpstr>
      <vt:lpstr>'Uniformes e EPI''s'!Area_de_impressao</vt:lpstr>
      <vt:lpstr>'Uniformes e EPI''s'!Titulos_de_impressao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Rosiane de Oliveira</dc:creator>
  <cp:lastModifiedBy>Ricardo Yutaka Yamada</cp:lastModifiedBy>
  <cp:lastPrinted>2026-04-22T11:23:01Z</cp:lastPrinted>
  <dcterms:created xsi:type="dcterms:W3CDTF">2013-10-22T12:23:02Z</dcterms:created>
  <dcterms:modified xsi:type="dcterms:W3CDTF">2026-05-04T16:35:46Z</dcterms:modified>
</cp:coreProperties>
</file>